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hollis\Desktop\Hollis_C\DeepMIP\Final MS\Supplementary Data Files\"/>
    </mc:Choice>
  </mc:AlternateContent>
  <xr:revisionPtr revIDLastSave="0" documentId="10_ncr:100000_{E18783C5-4504-4FB3-B774-B8B091EE747F}" xr6:coauthVersionLast="31" xr6:coauthVersionMax="31" xr10:uidLastSave="{00000000-0000-0000-0000-000000000000}"/>
  <bookViews>
    <workbookView xWindow="0" yWindow="0" windowWidth="19200" windowHeight="10785" tabRatio="938" firstSheet="10" activeTab="16" xr2:uid="{00000000-000D-0000-FFFF-FFFF00000000}"/>
  </bookViews>
  <sheets>
    <sheet name="Summary" sheetId="8" r:id="rId1"/>
    <sheet name="ACEX" sheetId="36" r:id="rId2"/>
    <sheet name="Well 10-Siberia" sheetId="10" r:id="rId3"/>
    <sheet name="Fur" sheetId="21" r:id="rId4"/>
    <sheet name="Store Baelt" sheetId="23" r:id="rId5"/>
    <sheet name="Wilson Lake" sheetId="38" r:id="rId6"/>
    <sheet name="Bass River" sheetId="39" r:id="rId7"/>
    <sheet name="S Dover Bridge" sheetId="37" r:id="rId8"/>
    <sheet name="Harrell Core" sheetId="31" r:id="rId9"/>
    <sheet name="Hatchitigbee" sheetId="24" r:id="rId10"/>
    <sheet name="ODP 929" sheetId="33" r:id="rId11"/>
    <sheet name="IB10A-Nigeria" sheetId="26" r:id="rId12"/>
    <sheet name="IB10B-Nigeria" sheetId="27" r:id="rId13"/>
    <sheet name="Sagamu Quarry" sheetId="29" r:id="rId14"/>
    <sheet name="ODP 959 " sheetId="20" r:id="rId15"/>
    <sheet name="TDP-Tanzania" sheetId="32" r:id="rId16"/>
    <sheet name="Mid-Waipara" sheetId="34" r:id="rId17"/>
    <sheet name="Hampden" sheetId="35" r:id="rId18"/>
    <sheet name="IODP U1356" sheetId="25" r:id="rId19"/>
    <sheet name="ODP 1172" sheetId="30" r:id="rId20"/>
  </sheets>
  <calcPr calcId="179017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50" i="34" l="1"/>
  <c r="T51" i="34"/>
  <c r="T52" i="34"/>
  <c r="T53" i="34"/>
  <c r="T54" i="34"/>
  <c r="T55" i="34"/>
  <c r="T56" i="34"/>
  <c r="T57" i="34"/>
  <c r="T58" i="34"/>
  <c r="T59" i="34"/>
  <c r="T49" i="34"/>
  <c r="S50" i="34"/>
  <c r="S51" i="34"/>
  <c r="S52" i="34"/>
  <c r="S53" i="34"/>
  <c r="S54" i="34"/>
  <c r="S55" i="34"/>
  <c r="S56" i="34"/>
  <c r="S57" i="34"/>
  <c r="S58" i="34"/>
  <c r="S59" i="34"/>
  <c r="S49" i="34"/>
  <c r="AS11" i="8" l="1"/>
  <c r="AS14" i="8"/>
  <c r="AS16" i="8"/>
  <c r="AS18" i="8"/>
  <c r="AS23" i="8"/>
  <c r="AS24" i="8"/>
  <c r="AS25" i="8"/>
  <c r="AS26" i="8"/>
  <c r="AS27" i="8"/>
  <c r="AS28" i="8"/>
  <c r="AR11" i="8"/>
  <c r="AR12" i="8"/>
  <c r="AR13" i="8"/>
  <c r="AR14" i="8"/>
  <c r="AR15" i="8"/>
  <c r="AR17" i="8"/>
  <c r="AR20" i="8"/>
  <c r="AR21" i="8"/>
  <c r="AR23" i="8"/>
  <c r="AR25" i="8"/>
  <c r="AR28" i="8"/>
  <c r="AQ11" i="8"/>
  <c r="AQ12" i="8"/>
  <c r="AQ13" i="8"/>
  <c r="AQ14" i="8"/>
  <c r="AQ16" i="8"/>
  <c r="AQ19" i="8"/>
  <c r="AQ20" i="8"/>
  <c r="AQ21" i="8"/>
  <c r="AQ22" i="8"/>
  <c r="AQ27" i="8"/>
  <c r="AR10" i="8"/>
  <c r="AQ10" i="8"/>
  <c r="AS30" i="8"/>
  <c r="AR30" i="8"/>
  <c r="AQ30" i="8" l="1"/>
  <c r="AA147" i="30"/>
  <c r="Z147" i="30"/>
  <c r="Y147" i="30"/>
  <c r="X147" i="30"/>
  <c r="W147" i="30"/>
  <c r="AA146" i="30"/>
  <c r="Z146" i="30"/>
  <c r="Y146" i="30"/>
  <c r="X146" i="30"/>
  <c r="W146" i="30"/>
  <c r="AA145" i="30"/>
  <c r="Z145" i="30"/>
  <c r="Y145" i="30"/>
  <c r="Y150" i="30" s="1"/>
  <c r="X145" i="30"/>
  <c r="W145" i="30"/>
  <c r="V147" i="30"/>
  <c r="V146" i="30"/>
  <c r="V145" i="30"/>
  <c r="Z213" i="25"/>
  <c r="Y213" i="25"/>
  <c r="X213" i="25"/>
  <c r="W213" i="25"/>
  <c r="W218" i="25" s="1"/>
  <c r="V213" i="25"/>
  <c r="V218" i="25" s="1"/>
  <c r="U213" i="25"/>
  <c r="W58" i="35"/>
  <c r="V58" i="35"/>
  <c r="U58" i="35"/>
  <c r="T58" i="35"/>
  <c r="S58" i="35"/>
  <c r="R58" i="35"/>
  <c r="T41" i="34"/>
  <c r="T40" i="34"/>
  <c r="S41" i="34"/>
  <c r="S40" i="34"/>
  <c r="R41" i="34"/>
  <c r="R40" i="34"/>
  <c r="Q41" i="34"/>
  <c r="Q40" i="34"/>
  <c r="P41" i="34"/>
  <c r="P40" i="34"/>
  <c r="O41" i="34"/>
  <c r="O40" i="34"/>
  <c r="T23" i="32"/>
  <c r="S23" i="32"/>
  <c r="R23" i="32"/>
  <c r="Q23" i="32"/>
  <c r="P23" i="32"/>
  <c r="O23" i="32"/>
  <c r="O28" i="32" s="1"/>
  <c r="X159" i="20"/>
  <c r="X158" i="20"/>
  <c r="X163" i="20" s="1"/>
  <c r="X157" i="20"/>
  <c r="X162" i="20" s="1"/>
  <c r="W159" i="20"/>
  <c r="W158" i="20"/>
  <c r="W163" i="20" s="1"/>
  <c r="W157" i="20"/>
  <c r="V159" i="20"/>
  <c r="V164" i="20" s="1"/>
  <c r="V158" i="20"/>
  <c r="V157" i="20"/>
  <c r="U159" i="20"/>
  <c r="U164" i="20" s="1"/>
  <c r="U158" i="20"/>
  <c r="U157" i="20"/>
  <c r="T159" i="20"/>
  <c r="T158" i="20"/>
  <c r="T157" i="20"/>
  <c r="S159" i="20"/>
  <c r="S158" i="20"/>
  <c r="S157" i="20"/>
  <c r="O24" i="29"/>
  <c r="T24" i="29"/>
  <c r="S24" i="29"/>
  <c r="R24" i="29"/>
  <c r="Q24" i="29"/>
  <c r="Q29" i="29" s="1"/>
  <c r="P24" i="29"/>
  <c r="P29" i="29" s="1"/>
  <c r="T68" i="27"/>
  <c r="T67" i="27"/>
  <c r="S68" i="27"/>
  <c r="S73" i="27" s="1"/>
  <c r="S67" i="27"/>
  <c r="R68" i="27"/>
  <c r="R67" i="27"/>
  <c r="Q68" i="27"/>
  <c r="Q67" i="27"/>
  <c r="P68" i="27"/>
  <c r="P67" i="27"/>
  <c r="O68" i="27"/>
  <c r="O67" i="27"/>
  <c r="T36" i="26"/>
  <c r="T35" i="26"/>
  <c r="S36" i="26"/>
  <c r="S35" i="26"/>
  <c r="R36" i="26"/>
  <c r="R35" i="26"/>
  <c r="Q36" i="26"/>
  <c r="Q41" i="26" s="1"/>
  <c r="Q35" i="26"/>
  <c r="P36" i="26"/>
  <c r="O36" i="26"/>
  <c r="P35" i="26"/>
  <c r="O35" i="26"/>
  <c r="O40" i="26" s="1"/>
  <c r="W26" i="33"/>
  <c r="U21" i="24"/>
  <c r="T21" i="24"/>
  <c r="S21" i="24"/>
  <c r="R21" i="24"/>
  <c r="Q21" i="24"/>
  <c r="P21" i="24"/>
  <c r="T45" i="31"/>
  <c r="S45" i="31"/>
  <c r="R45" i="31"/>
  <c r="Q45" i="31"/>
  <c r="O45" i="31"/>
  <c r="O50" i="31" s="1"/>
  <c r="P45" i="31"/>
  <c r="T44" i="31"/>
  <c r="T49" i="31" s="1"/>
  <c r="S44" i="31"/>
  <c r="R44" i="31"/>
  <c r="R49" i="31" s="1"/>
  <c r="Q44" i="31"/>
  <c r="P44" i="31"/>
  <c r="O44" i="31"/>
  <c r="U32" i="37"/>
  <c r="T32" i="37"/>
  <c r="S32" i="37"/>
  <c r="S37" i="37" s="1"/>
  <c r="R32" i="37"/>
  <c r="Q32" i="37"/>
  <c r="P32" i="37"/>
  <c r="V62" i="39"/>
  <c r="V61" i="39"/>
  <c r="U62" i="39"/>
  <c r="U61" i="39"/>
  <c r="T62" i="39"/>
  <c r="T61" i="39"/>
  <c r="S62" i="39"/>
  <c r="S61" i="39"/>
  <c r="R62" i="39"/>
  <c r="R61" i="39"/>
  <c r="Q62" i="39"/>
  <c r="Q61" i="39"/>
  <c r="T68" i="38"/>
  <c r="T69" i="38"/>
  <c r="S69" i="38"/>
  <c r="S68" i="38"/>
  <c r="R69" i="38"/>
  <c r="R68" i="38"/>
  <c r="Q69" i="38"/>
  <c r="Q68" i="38"/>
  <c r="P69" i="38"/>
  <c r="P68" i="38"/>
  <c r="O69" i="38"/>
  <c r="O68" i="38"/>
  <c r="U54" i="10"/>
  <c r="T67" i="38"/>
  <c r="S67" i="38"/>
  <c r="R67" i="38"/>
  <c r="R72" i="38" s="1"/>
  <c r="Q67" i="38"/>
  <c r="P67" i="38"/>
  <c r="P72" i="38" s="1"/>
  <c r="O67" i="38"/>
  <c r="T34" i="23"/>
  <c r="T33" i="23"/>
  <c r="S34" i="23"/>
  <c r="S33" i="23"/>
  <c r="R34" i="23"/>
  <c r="R39" i="23" s="1"/>
  <c r="R33" i="23"/>
  <c r="Q34" i="23"/>
  <c r="Q33" i="23"/>
  <c r="P34" i="23"/>
  <c r="P33" i="23"/>
  <c r="O34" i="23"/>
  <c r="O33" i="23"/>
  <c r="T27" i="21"/>
  <c r="T32" i="21" s="1"/>
  <c r="T26" i="21"/>
  <c r="S27" i="21"/>
  <c r="S26" i="21"/>
  <c r="O27" i="21"/>
  <c r="P27" i="21"/>
  <c r="Q27" i="21"/>
  <c r="R27" i="21"/>
  <c r="R26" i="21"/>
  <c r="Q26" i="21"/>
  <c r="P26" i="21"/>
  <c r="O26" i="21"/>
  <c r="X152" i="30"/>
  <c r="Z151" i="30"/>
  <c r="V151" i="30"/>
  <c r="X150" i="30"/>
  <c r="AA152" i="30"/>
  <c r="Z152" i="30"/>
  <c r="Y152" i="30"/>
  <c r="W152" i="30"/>
  <c r="V152" i="30"/>
  <c r="AA151" i="30"/>
  <c r="Y151" i="30"/>
  <c r="X151" i="30"/>
  <c r="W151" i="30"/>
  <c r="AA150" i="30"/>
  <c r="Z150" i="30"/>
  <c r="W150" i="30"/>
  <c r="V150" i="30"/>
  <c r="Z218" i="25"/>
  <c r="Y218" i="25"/>
  <c r="X218" i="25"/>
  <c r="U218" i="25"/>
  <c r="T63" i="35"/>
  <c r="W63" i="35"/>
  <c r="V63" i="35"/>
  <c r="U63" i="35"/>
  <c r="S63" i="35"/>
  <c r="R63" i="35"/>
  <c r="S46" i="34"/>
  <c r="O46" i="34"/>
  <c r="Q45" i="34"/>
  <c r="T46" i="34"/>
  <c r="R46" i="34"/>
  <c r="Q46" i="34"/>
  <c r="P46" i="34"/>
  <c r="T45" i="34"/>
  <c r="S45" i="34"/>
  <c r="R45" i="34"/>
  <c r="P45" i="34"/>
  <c r="O45" i="34"/>
  <c r="Q28" i="32"/>
  <c r="T28" i="32"/>
  <c r="S28" i="32"/>
  <c r="R28" i="32"/>
  <c r="P28" i="32"/>
  <c r="S163" i="20"/>
  <c r="U162" i="20"/>
  <c r="X164" i="20"/>
  <c r="W164" i="20"/>
  <c r="T164" i="20"/>
  <c r="S164" i="20"/>
  <c r="V163" i="20"/>
  <c r="U163" i="20"/>
  <c r="T163" i="20"/>
  <c r="W162" i="20"/>
  <c r="V162" i="20"/>
  <c r="T162" i="20"/>
  <c r="S162" i="20"/>
  <c r="T29" i="29"/>
  <c r="S29" i="29"/>
  <c r="R29" i="29"/>
  <c r="O29" i="29"/>
  <c r="R73" i="27"/>
  <c r="Q73" i="27"/>
  <c r="T72" i="27"/>
  <c r="S72" i="27"/>
  <c r="P72" i="27"/>
  <c r="O72" i="27"/>
  <c r="T73" i="27"/>
  <c r="P73" i="27"/>
  <c r="O73" i="27"/>
  <c r="R72" i="27"/>
  <c r="Q72" i="27"/>
  <c r="S40" i="26"/>
  <c r="T41" i="26"/>
  <c r="S41" i="26"/>
  <c r="R41" i="26"/>
  <c r="P41" i="26"/>
  <c r="O41" i="26"/>
  <c r="T40" i="26"/>
  <c r="R40" i="26"/>
  <c r="Q40" i="26"/>
  <c r="P40" i="26"/>
  <c r="W31" i="33"/>
  <c r="T31" i="33"/>
  <c r="S26" i="24"/>
  <c r="R26" i="24"/>
  <c r="U26" i="24"/>
  <c r="T26" i="24"/>
  <c r="Q26" i="24"/>
  <c r="P26" i="24"/>
  <c r="Q50" i="31"/>
  <c r="S49" i="31"/>
  <c r="O49" i="31"/>
  <c r="T50" i="31"/>
  <c r="S50" i="31"/>
  <c r="R50" i="31"/>
  <c r="P50" i="31"/>
  <c r="Q49" i="31"/>
  <c r="P49" i="31"/>
  <c r="R37" i="37"/>
  <c r="U37" i="37"/>
  <c r="T37" i="37"/>
  <c r="Q37" i="37"/>
  <c r="P37" i="37"/>
  <c r="T67" i="39"/>
  <c r="S67" i="39"/>
  <c r="V66" i="39"/>
  <c r="U66" i="39"/>
  <c r="R66" i="39"/>
  <c r="Q66" i="39"/>
  <c r="V67" i="39"/>
  <c r="U67" i="39"/>
  <c r="R67" i="39"/>
  <c r="Q67" i="39"/>
  <c r="T66" i="39"/>
  <c r="S66" i="39"/>
  <c r="R74" i="38"/>
  <c r="Q74" i="38"/>
  <c r="T73" i="38"/>
  <c r="S73" i="38"/>
  <c r="P73" i="38"/>
  <c r="O73" i="38"/>
  <c r="Q72" i="38"/>
  <c r="T74" i="38"/>
  <c r="S74" i="38"/>
  <c r="P74" i="38"/>
  <c r="O74" i="38"/>
  <c r="R73" i="38"/>
  <c r="Q73" i="38"/>
  <c r="T72" i="38"/>
  <c r="S72" i="38"/>
  <c r="O72" i="38"/>
  <c r="T39" i="23"/>
  <c r="S39" i="23"/>
  <c r="P39" i="23"/>
  <c r="O39" i="23"/>
  <c r="R38" i="23"/>
  <c r="Q38" i="23"/>
  <c r="Q39" i="23"/>
  <c r="T38" i="23"/>
  <c r="S38" i="23"/>
  <c r="P38" i="23"/>
  <c r="O38" i="23"/>
  <c r="Q32" i="21"/>
  <c r="S31" i="21"/>
  <c r="O31" i="21"/>
  <c r="S32" i="21"/>
  <c r="R32" i="21"/>
  <c r="P32" i="21"/>
  <c r="O32" i="21"/>
  <c r="T31" i="21"/>
  <c r="R31" i="21"/>
  <c r="Q31" i="21"/>
  <c r="P31" i="21"/>
  <c r="U56" i="10"/>
  <c r="U55" i="10"/>
  <c r="U59" i="10"/>
  <c r="T56" i="10"/>
  <c r="T55" i="10"/>
  <c r="T54" i="10"/>
  <c r="S56" i="10"/>
  <c r="S61" i="10" s="1"/>
  <c r="S55" i="10"/>
  <c r="S54" i="10"/>
  <c r="S59" i="10" s="1"/>
  <c r="Q56" i="10"/>
  <c r="Q61" i="10" s="1"/>
  <c r="Q55" i="10"/>
  <c r="Q60" i="10" s="1"/>
  <c r="R56" i="10"/>
  <c r="R61" i="10" s="1"/>
  <c r="R55" i="10"/>
  <c r="R54" i="10"/>
  <c r="Q54" i="10"/>
  <c r="Q59" i="10" s="1"/>
  <c r="R59" i="10"/>
  <c r="U61" i="10"/>
  <c r="T61" i="10"/>
  <c r="T59" i="10"/>
  <c r="R60" i="10"/>
  <c r="U60" i="10"/>
  <c r="T60" i="10"/>
  <c r="S60" i="10"/>
  <c r="U192" i="36"/>
  <c r="V192" i="36"/>
  <c r="W192" i="36"/>
  <c r="X192" i="36"/>
  <c r="T192" i="36"/>
  <c r="S187" i="36"/>
  <c r="X187" i="36"/>
  <c r="T187" i="36"/>
  <c r="I142" i="30" l="1"/>
  <c r="I141" i="30"/>
  <c r="I140" i="30"/>
  <c r="I139" i="30"/>
  <c r="I138" i="30"/>
  <c r="I137" i="30"/>
  <c r="I136" i="30"/>
  <c r="I135" i="30"/>
  <c r="I134" i="30"/>
  <c r="I133" i="30"/>
  <c r="I132" i="30"/>
  <c r="I131" i="30"/>
  <c r="I130" i="30"/>
  <c r="I129" i="30"/>
  <c r="I128" i="30"/>
  <c r="I127" i="30"/>
  <c r="I126" i="30"/>
  <c r="I125" i="30"/>
  <c r="I124" i="30"/>
  <c r="I123" i="30"/>
  <c r="I122" i="30"/>
  <c r="I121" i="30"/>
  <c r="I120" i="30"/>
  <c r="I119" i="30"/>
  <c r="I118" i="30"/>
  <c r="I117" i="30"/>
  <c r="I116" i="30"/>
  <c r="I115" i="30"/>
  <c r="I114" i="30"/>
  <c r="I113" i="30"/>
  <c r="I112" i="30"/>
  <c r="I111" i="30"/>
  <c r="I110" i="30"/>
  <c r="I109" i="30"/>
  <c r="I108" i="30"/>
  <c r="I107" i="30"/>
  <c r="I106" i="30"/>
  <c r="I105" i="30"/>
  <c r="I104" i="30"/>
  <c r="I103" i="30"/>
  <c r="I102" i="30"/>
  <c r="I101" i="30"/>
  <c r="I100" i="30"/>
  <c r="I99" i="30"/>
  <c r="I98" i="30"/>
  <c r="I97" i="30"/>
  <c r="I96" i="30"/>
  <c r="I95" i="30"/>
  <c r="I94" i="30"/>
  <c r="I93" i="30"/>
  <c r="I92" i="30"/>
  <c r="I91" i="30"/>
  <c r="I90" i="30"/>
  <c r="I89" i="30"/>
  <c r="I88" i="30"/>
  <c r="I87" i="30"/>
  <c r="I86" i="30"/>
  <c r="I85" i="30"/>
  <c r="I84" i="30"/>
  <c r="I83" i="30"/>
  <c r="I82" i="30"/>
  <c r="I81" i="30"/>
  <c r="I80" i="30"/>
  <c r="I79" i="30"/>
  <c r="I78" i="30"/>
  <c r="I77" i="30"/>
  <c r="I76" i="30"/>
  <c r="I75" i="30"/>
  <c r="I74" i="30"/>
  <c r="I73" i="30"/>
  <c r="I72" i="30"/>
  <c r="I71" i="30"/>
  <c r="I70" i="30"/>
  <c r="I69" i="30"/>
  <c r="I68" i="30"/>
  <c r="I67" i="30"/>
  <c r="I66" i="30"/>
  <c r="I65" i="30"/>
  <c r="I64" i="30"/>
  <c r="I63" i="30"/>
  <c r="I62" i="30"/>
  <c r="I61" i="30"/>
  <c r="I60" i="30"/>
  <c r="I59" i="30"/>
  <c r="I58" i="30"/>
  <c r="I57" i="30"/>
  <c r="I56" i="30"/>
  <c r="I55" i="30"/>
  <c r="I54" i="30"/>
  <c r="I53" i="30"/>
  <c r="I52" i="30"/>
  <c r="I51" i="30"/>
  <c r="I50" i="30"/>
  <c r="I49" i="30"/>
  <c r="I48" i="30"/>
  <c r="I47" i="30"/>
  <c r="I46" i="30"/>
  <c r="I45" i="30"/>
  <c r="I44" i="30"/>
  <c r="I43" i="30"/>
  <c r="I42" i="30"/>
  <c r="I41" i="30"/>
  <c r="I40" i="30"/>
  <c r="I39" i="30"/>
  <c r="I38" i="30"/>
  <c r="I37" i="30"/>
  <c r="I36" i="30"/>
  <c r="I35" i="30"/>
  <c r="I34" i="30"/>
  <c r="I33" i="30"/>
  <c r="I32" i="30"/>
  <c r="I31" i="30"/>
  <c r="I30" i="30"/>
  <c r="I29" i="30"/>
  <c r="I28" i="30"/>
  <c r="I27" i="30"/>
  <c r="I26" i="30"/>
  <c r="I25" i="30"/>
  <c r="I24" i="30"/>
  <c r="I23" i="30"/>
  <c r="I22" i="30"/>
  <c r="I21" i="30"/>
  <c r="I20" i="30"/>
  <c r="I19" i="30"/>
  <c r="I18" i="30"/>
  <c r="I17" i="30"/>
  <c r="I16" i="30"/>
  <c r="I15" i="30"/>
  <c r="I14" i="30"/>
  <c r="I13" i="30"/>
  <c r="U187" i="36" l="1"/>
  <c r="V187" i="36"/>
  <c r="W187" i="36"/>
  <c r="P34" i="36"/>
  <c r="T34" i="36" s="1"/>
  <c r="AE34" i="36" s="1"/>
  <c r="Q34" i="36"/>
  <c r="P31" i="36"/>
  <c r="Q31" i="36"/>
  <c r="P32" i="36"/>
  <c r="Z32" i="36" s="1"/>
  <c r="Q32" i="36"/>
  <c r="P33" i="36"/>
  <c r="Q33" i="36"/>
  <c r="P35" i="36"/>
  <c r="Q35" i="36"/>
  <c r="P36" i="36"/>
  <c r="AB36" i="36" s="1"/>
  <c r="Q36" i="36"/>
  <c r="S58" i="30"/>
  <c r="AG58" i="30" s="1"/>
  <c r="T58" i="30"/>
  <c r="V58" i="30"/>
  <c r="R58" i="30"/>
  <c r="Q58" i="30"/>
  <c r="AI58" i="30" s="1"/>
  <c r="U58" i="30"/>
  <c r="S65" i="30"/>
  <c r="T65" i="30"/>
  <c r="AG65" i="30" s="1"/>
  <c r="V65" i="30"/>
  <c r="AH65" i="30" s="1"/>
  <c r="R65" i="30"/>
  <c r="Q65" i="30"/>
  <c r="U65" i="30"/>
  <c r="S70" i="30"/>
  <c r="AE70" i="30" s="1"/>
  <c r="T70" i="30"/>
  <c r="V70" i="30"/>
  <c r="R70" i="30"/>
  <c r="Q70" i="30"/>
  <c r="AF70" i="30" s="1"/>
  <c r="U70" i="30"/>
  <c r="S73" i="30"/>
  <c r="T73" i="30"/>
  <c r="V73" i="30"/>
  <c r="AE73" i="30" s="1"/>
  <c r="R73" i="30"/>
  <c r="Q73" i="30"/>
  <c r="U73" i="30"/>
  <c r="S74" i="30"/>
  <c r="AG74" i="30" s="1"/>
  <c r="T74" i="30"/>
  <c r="V74" i="30"/>
  <c r="R74" i="30"/>
  <c r="Q74" i="30"/>
  <c r="U74" i="30"/>
  <c r="S77" i="30"/>
  <c r="T77" i="30"/>
  <c r="V77" i="30"/>
  <c r="R77" i="30"/>
  <c r="Q77" i="30"/>
  <c r="U77" i="30"/>
  <c r="AG14" i="25"/>
  <c r="AG15" i="25"/>
  <c r="AG16" i="25"/>
  <c r="AG17" i="25"/>
  <c r="AG18" i="25"/>
  <c r="AG19" i="25"/>
  <c r="AG20" i="25"/>
  <c r="AG21" i="25"/>
  <c r="AG22" i="25"/>
  <c r="AG23" i="25"/>
  <c r="AG24" i="25"/>
  <c r="AG25" i="25"/>
  <c r="U26" i="25"/>
  <c r="T26" i="25"/>
  <c r="AG26" i="25"/>
  <c r="AG27" i="25"/>
  <c r="AG28" i="25"/>
  <c r="P29" i="25"/>
  <c r="T29" i="25"/>
  <c r="R29" i="25"/>
  <c r="S29" i="25"/>
  <c r="U29" i="25"/>
  <c r="AG29" i="25"/>
  <c r="AG30" i="25"/>
  <c r="AG31" i="25"/>
  <c r="AG32" i="25"/>
  <c r="AG33" i="25"/>
  <c r="AG34" i="25"/>
  <c r="AG35" i="25"/>
  <c r="AG36" i="25"/>
  <c r="AG37" i="25"/>
  <c r="AG38" i="25"/>
  <c r="AG39" i="25"/>
  <c r="AG40" i="25"/>
  <c r="AG41" i="25"/>
  <c r="AG42" i="25"/>
  <c r="AG43" i="25"/>
  <c r="AG44" i="25"/>
  <c r="AG45" i="25"/>
  <c r="AG46" i="25"/>
  <c r="AG47" i="25"/>
  <c r="AG48" i="25"/>
  <c r="AG49" i="25"/>
  <c r="AG50" i="25"/>
  <c r="AG51" i="25"/>
  <c r="AG52" i="25"/>
  <c r="AG53" i="25"/>
  <c r="AG54" i="25"/>
  <c r="AG55" i="25"/>
  <c r="AG56" i="25"/>
  <c r="AG57" i="25"/>
  <c r="AG58" i="25"/>
  <c r="AG59" i="25"/>
  <c r="AG60" i="25"/>
  <c r="AG61" i="25"/>
  <c r="AG62" i="25"/>
  <c r="AG63" i="25"/>
  <c r="AG64" i="25"/>
  <c r="AG65" i="25"/>
  <c r="AG66" i="25"/>
  <c r="AG67" i="25"/>
  <c r="AG68" i="25"/>
  <c r="AG69" i="25"/>
  <c r="AG70" i="25"/>
  <c r="AG71" i="25"/>
  <c r="AG72" i="25"/>
  <c r="AG73" i="25"/>
  <c r="AG74" i="25"/>
  <c r="AG75" i="25"/>
  <c r="R76" i="25"/>
  <c r="S76" i="25"/>
  <c r="AG76" i="25"/>
  <c r="AG77" i="25"/>
  <c r="AG78" i="25"/>
  <c r="AG79" i="25"/>
  <c r="AG80" i="25"/>
  <c r="AG81" i="25"/>
  <c r="AG82" i="25"/>
  <c r="AG83" i="25"/>
  <c r="AG84" i="25"/>
  <c r="AG85" i="25"/>
  <c r="AG86" i="25"/>
  <c r="AG87" i="25"/>
  <c r="AG88" i="25"/>
  <c r="AG89" i="25"/>
  <c r="AG90" i="25"/>
  <c r="AG91" i="25"/>
  <c r="R92" i="25"/>
  <c r="S92" i="25"/>
  <c r="AD92" i="25" s="1"/>
  <c r="AG92" i="25"/>
  <c r="AG93" i="25"/>
  <c r="AG94" i="25"/>
  <c r="R95" i="25"/>
  <c r="S95" i="25"/>
  <c r="AG95" i="25"/>
  <c r="AG96" i="25"/>
  <c r="AG97" i="25"/>
  <c r="AG98" i="25"/>
  <c r="AG99" i="25"/>
  <c r="AG100" i="25"/>
  <c r="AG101" i="25"/>
  <c r="AG102" i="25"/>
  <c r="AG103" i="25"/>
  <c r="AG104" i="25"/>
  <c r="AG105" i="25"/>
  <c r="AG106" i="25"/>
  <c r="AG107" i="25"/>
  <c r="AG108" i="25"/>
  <c r="AG109" i="25"/>
  <c r="R110" i="25"/>
  <c r="S110" i="25"/>
  <c r="AG110" i="25"/>
  <c r="AG111" i="25"/>
  <c r="R112" i="25"/>
  <c r="S112" i="25"/>
  <c r="AG112" i="25"/>
  <c r="AG113" i="25"/>
  <c r="AG114" i="25"/>
  <c r="AG115" i="25"/>
  <c r="R116" i="25"/>
  <c r="S116" i="25"/>
  <c r="AG116" i="25"/>
  <c r="AG117" i="25"/>
  <c r="Q118" i="25"/>
  <c r="R118" i="25"/>
  <c r="S118" i="25"/>
  <c r="T118" i="25"/>
  <c r="U118" i="25"/>
  <c r="P118" i="25"/>
  <c r="AG118" i="25"/>
  <c r="Q119" i="25"/>
  <c r="R119" i="25"/>
  <c r="S119" i="25"/>
  <c r="AD119" i="25" s="1"/>
  <c r="T119" i="25"/>
  <c r="U119" i="25"/>
  <c r="P119" i="25"/>
  <c r="AG119" i="25"/>
  <c r="Q120" i="25"/>
  <c r="R120" i="25"/>
  <c r="S120" i="25"/>
  <c r="T120" i="25"/>
  <c r="U120" i="25"/>
  <c r="P120" i="25"/>
  <c r="AG120" i="25"/>
  <c r="Q121" i="25"/>
  <c r="R121" i="25"/>
  <c r="S121" i="25"/>
  <c r="T121" i="25"/>
  <c r="U121" i="25"/>
  <c r="P121" i="25"/>
  <c r="AG121" i="25"/>
  <c r="Q122" i="25"/>
  <c r="R122" i="25"/>
  <c r="S122" i="25"/>
  <c r="T122" i="25"/>
  <c r="U122" i="25"/>
  <c r="P122" i="25"/>
  <c r="AG122" i="25"/>
  <c r="Q123" i="25"/>
  <c r="R123" i="25"/>
  <c r="S123" i="25"/>
  <c r="T123" i="25"/>
  <c r="U123" i="25"/>
  <c r="P123" i="25"/>
  <c r="AG123" i="25"/>
  <c r="Q124" i="25"/>
  <c r="R124" i="25"/>
  <c r="S124" i="25"/>
  <c r="T124" i="25"/>
  <c r="U124" i="25"/>
  <c r="P124" i="25"/>
  <c r="AG124" i="25"/>
  <c r="Q125" i="25"/>
  <c r="R125" i="25"/>
  <c r="S125" i="25"/>
  <c r="T125" i="25"/>
  <c r="U125" i="25"/>
  <c r="P125" i="25"/>
  <c r="AG125" i="25"/>
  <c r="Q126" i="25"/>
  <c r="R126" i="25"/>
  <c r="S126" i="25"/>
  <c r="T126" i="25"/>
  <c r="U126" i="25"/>
  <c r="P126" i="25"/>
  <c r="AG126" i="25"/>
  <c r="Q127" i="25"/>
  <c r="R127" i="25"/>
  <c r="S127" i="25"/>
  <c r="T127" i="25"/>
  <c r="U127" i="25"/>
  <c r="P127" i="25"/>
  <c r="AG127" i="25"/>
  <c r="Q128" i="25"/>
  <c r="R128" i="25"/>
  <c r="S128" i="25"/>
  <c r="T128" i="25"/>
  <c r="U128" i="25"/>
  <c r="P128" i="25"/>
  <c r="AG128" i="25"/>
  <c r="Q129" i="25"/>
  <c r="R129" i="25"/>
  <c r="S129" i="25"/>
  <c r="T129" i="25"/>
  <c r="U129" i="25"/>
  <c r="P129" i="25"/>
  <c r="AG129" i="25"/>
  <c r="Q130" i="25"/>
  <c r="R130" i="25"/>
  <c r="S130" i="25"/>
  <c r="T130" i="25"/>
  <c r="U130" i="25"/>
  <c r="P130" i="25"/>
  <c r="AG130" i="25"/>
  <c r="Q131" i="25"/>
  <c r="R131" i="25"/>
  <c r="S131" i="25"/>
  <c r="T131" i="25"/>
  <c r="U131" i="25"/>
  <c r="P131" i="25"/>
  <c r="AG131" i="25"/>
  <c r="Q132" i="25"/>
  <c r="R132" i="25"/>
  <c r="S132" i="25"/>
  <c r="T132" i="25"/>
  <c r="U132" i="25"/>
  <c r="P132" i="25"/>
  <c r="AG132" i="25"/>
  <c r="Q133" i="25"/>
  <c r="R133" i="25"/>
  <c r="S133" i="25"/>
  <c r="T133" i="25"/>
  <c r="U133" i="25"/>
  <c r="P133" i="25"/>
  <c r="AG133" i="25"/>
  <c r="Q134" i="25"/>
  <c r="R134" i="25"/>
  <c r="S134" i="25"/>
  <c r="T134" i="25"/>
  <c r="U134" i="25"/>
  <c r="P134" i="25"/>
  <c r="AG134" i="25"/>
  <c r="Q135" i="25"/>
  <c r="R135" i="25"/>
  <c r="S135" i="25"/>
  <c r="T135" i="25"/>
  <c r="U135" i="25"/>
  <c r="P135" i="25"/>
  <c r="AG135" i="25"/>
  <c r="Q136" i="25"/>
  <c r="R136" i="25"/>
  <c r="S136" i="25"/>
  <c r="T136" i="25"/>
  <c r="AC136" i="25" s="1"/>
  <c r="U136" i="25"/>
  <c r="P136" i="25"/>
  <c r="AG136" i="25"/>
  <c r="Q137" i="25"/>
  <c r="R137" i="25"/>
  <c r="S137" i="25"/>
  <c r="T137" i="25"/>
  <c r="U137" i="25"/>
  <c r="P137" i="25"/>
  <c r="AG137" i="25"/>
  <c r="Q138" i="25"/>
  <c r="R138" i="25"/>
  <c r="S138" i="25"/>
  <c r="T138" i="25"/>
  <c r="U138" i="25"/>
  <c r="P138" i="25"/>
  <c r="AG138" i="25"/>
  <c r="Q139" i="25"/>
  <c r="R139" i="25"/>
  <c r="S139" i="25"/>
  <c r="T139" i="25"/>
  <c r="U139" i="25"/>
  <c r="P139" i="25"/>
  <c r="AG139" i="25"/>
  <c r="Q140" i="25"/>
  <c r="R140" i="25"/>
  <c r="S140" i="25"/>
  <c r="T140" i="25"/>
  <c r="AC140" i="25" s="1"/>
  <c r="U140" i="25"/>
  <c r="P140" i="25"/>
  <c r="AG140" i="25"/>
  <c r="Q141" i="25"/>
  <c r="R141" i="25"/>
  <c r="AD141" i="25" s="1"/>
  <c r="S141" i="25"/>
  <c r="T141" i="25"/>
  <c r="U141" i="25"/>
  <c r="P141" i="25"/>
  <c r="AG141" i="25"/>
  <c r="Q142" i="25"/>
  <c r="R142" i="25"/>
  <c r="S142" i="25"/>
  <c r="T142" i="25"/>
  <c r="U142" i="25"/>
  <c r="P142" i="25"/>
  <c r="AG142" i="25"/>
  <c r="Q143" i="25"/>
  <c r="R143" i="25"/>
  <c r="S143" i="25"/>
  <c r="T143" i="25"/>
  <c r="AE143" i="25" s="1"/>
  <c r="U143" i="25"/>
  <c r="P143" i="25"/>
  <c r="AG143" i="25"/>
  <c r="Q144" i="25"/>
  <c r="R144" i="25"/>
  <c r="S144" i="25"/>
  <c r="T144" i="25"/>
  <c r="U144" i="25"/>
  <c r="P144" i="25"/>
  <c r="AG144" i="25"/>
  <c r="Q145" i="25"/>
  <c r="R145" i="25"/>
  <c r="AD145" i="25" s="1"/>
  <c r="S145" i="25"/>
  <c r="T145" i="25"/>
  <c r="U145" i="25"/>
  <c r="P145" i="25"/>
  <c r="AG145" i="25"/>
  <c r="Q146" i="25"/>
  <c r="R146" i="25"/>
  <c r="AB146" i="25" s="1"/>
  <c r="S146" i="25"/>
  <c r="T146" i="25"/>
  <c r="U146" i="25"/>
  <c r="P146" i="25"/>
  <c r="AC146" i="25" s="1"/>
  <c r="AG146" i="25"/>
  <c r="Q147" i="25"/>
  <c r="R147" i="25"/>
  <c r="S147" i="25"/>
  <c r="AF147" i="25" s="1"/>
  <c r="T147" i="25"/>
  <c r="U147" i="25"/>
  <c r="P147" i="25"/>
  <c r="AG147" i="25"/>
  <c r="Q148" i="25"/>
  <c r="R148" i="25"/>
  <c r="S148" i="25"/>
  <c r="T148" i="25"/>
  <c r="U148" i="25"/>
  <c r="P148" i="25"/>
  <c r="AG148" i="25"/>
  <c r="Q149" i="25"/>
  <c r="R149" i="25"/>
  <c r="AD149" i="25" s="1"/>
  <c r="S149" i="25"/>
  <c r="T149" i="25"/>
  <c r="U149" i="25"/>
  <c r="P149" i="25"/>
  <c r="AG149" i="25"/>
  <c r="Q150" i="25"/>
  <c r="R150" i="25"/>
  <c r="S150" i="25"/>
  <c r="T150" i="25"/>
  <c r="U150" i="25"/>
  <c r="P150" i="25"/>
  <c r="AG150" i="25"/>
  <c r="AG151" i="25"/>
  <c r="U152" i="25"/>
  <c r="T152" i="25"/>
  <c r="AG152" i="25"/>
  <c r="AG153" i="25"/>
  <c r="P154" i="25"/>
  <c r="T154" i="25"/>
  <c r="AG154" i="25"/>
  <c r="Q155" i="25"/>
  <c r="R155" i="25"/>
  <c r="S155" i="25"/>
  <c r="AD155" i="25" s="1"/>
  <c r="T155" i="25"/>
  <c r="AE155" i="25" s="1"/>
  <c r="U155" i="25"/>
  <c r="P155" i="25"/>
  <c r="AG155" i="25"/>
  <c r="Q156" i="25"/>
  <c r="R156" i="25"/>
  <c r="S156" i="25"/>
  <c r="T156" i="25"/>
  <c r="U156" i="25"/>
  <c r="P156" i="25"/>
  <c r="AG156" i="25"/>
  <c r="Q157" i="25"/>
  <c r="R157" i="25"/>
  <c r="AD157" i="25" s="1"/>
  <c r="S157" i="25"/>
  <c r="T157" i="25"/>
  <c r="U157" i="25"/>
  <c r="AE157" i="25" s="1"/>
  <c r="P157" i="25"/>
  <c r="AG157" i="25"/>
  <c r="Q158" i="25"/>
  <c r="R158" i="25"/>
  <c r="S158" i="25"/>
  <c r="T158" i="25"/>
  <c r="U158" i="25"/>
  <c r="P158" i="25"/>
  <c r="AC158" i="25" s="1"/>
  <c r="AG158" i="25"/>
  <c r="Q159" i="25"/>
  <c r="R159" i="25"/>
  <c r="S159" i="25"/>
  <c r="T159" i="25"/>
  <c r="U159" i="25"/>
  <c r="P159" i="25"/>
  <c r="AG159" i="25"/>
  <c r="Q160" i="25"/>
  <c r="R160" i="25"/>
  <c r="S160" i="25"/>
  <c r="T160" i="25"/>
  <c r="U160" i="25"/>
  <c r="P160" i="25"/>
  <c r="AG160" i="25"/>
  <c r="Q161" i="25"/>
  <c r="R161" i="25"/>
  <c r="S161" i="25"/>
  <c r="T161" i="25"/>
  <c r="U161" i="25"/>
  <c r="P161" i="25"/>
  <c r="AG161" i="25"/>
  <c r="Q162" i="25"/>
  <c r="R162" i="25"/>
  <c r="S162" i="25"/>
  <c r="T162" i="25"/>
  <c r="U162" i="25"/>
  <c r="P162" i="25"/>
  <c r="AC162" i="25" s="1"/>
  <c r="AG162" i="25"/>
  <c r="Q163" i="25"/>
  <c r="R163" i="25"/>
  <c r="S163" i="25"/>
  <c r="AD163" i="25" s="1"/>
  <c r="T163" i="25"/>
  <c r="U163" i="25"/>
  <c r="P163" i="25"/>
  <c r="AG163" i="25"/>
  <c r="Q164" i="25"/>
  <c r="R164" i="25"/>
  <c r="S164" i="25"/>
  <c r="T164" i="25"/>
  <c r="U164" i="25"/>
  <c r="P164" i="25"/>
  <c r="AG164" i="25"/>
  <c r="Q165" i="25"/>
  <c r="R165" i="25"/>
  <c r="S165" i="25"/>
  <c r="T165" i="25"/>
  <c r="U165" i="25"/>
  <c r="P165" i="25"/>
  <c r="AG165" i="25"/>
  <c r="Q166" i="25"/>
  <c r="R166" i="25"/>
  <c r="S166" i="25"/>
  <c r="T166" i="25"/>
  <c r="U166" i="25"/>
  <c r="P166" i="25"/>
  <c r="AG166" i="25"/>
  <c r="Q167" i="25"/>
  <c r="R167" i="25"/>
  <c r="S167" i="25"/>
  <c r="AF167" i="25" s="1"/>
  <c r="AH167" i="25" s="1"/>
  <c r="T167" i="25"/>
  <c r="U167" i="25"/>
  <c r="P167" i="25"/>
  <c r="AG167" i="25"/>
  <c r="Q168" i="25"/>
  <c r="R168" i="25"/>
  <c r="S168" i="25"/>
  <c r="T168" i="25"/>
  <c r="U168" i="25"/>
  <c r="P168" i="25"/>
  <c r="AG168" i="25"/>
  <c r="Q169" i="25"/>
  <c r="R169" i="25"/>
  <c r="AD169" i="25" s="1"/>
  <c r="S169" i="25"/>
  <c r="T169" i="25"/>
  <c r="U169" i="25"/>
  <c r="P169" i="25"/>
  <c r="AG169" i="25"/>
  <c r="Q170" i="25"/>
  <c r="R170" i="25"/>
  <c r="S170" i="25"/>
  <c r="T170" i="25"/>
  <c r="U170" i="25"/>
  <c r="P170" i="25"/>
  <c r="AG170" i="25"/>
  <c r="Q171" i="25"/>
  <c r="R171" i="25"/>
  <c r="S171" i="25"/>
  <c r="T171" i="25"/>
  <c r="U171" i="25"/>
  <c r="P171" i="25"/>
  <c r="AG171" i="25"/>
  <c r="Q172" i="25"/>
  <c r="R172" i="25"/>
  <c r="S172" i="25"/>
  <c r="T172" i="25"/>
  <c r="AC172" i="25" s="1"/>
  <c r="U172" i="25"/>
  <c r="P172" i="25"/>
  <c r="AG172" i="25"/>
  <c r="Q173" i="25"/>
  <c r="R173" i="25"/>
  <c r="S173" i="25"/>
  <c r="T173" i="25"/>
  <c r="U173" i="25"/>
  <c r="P173" i="25"/>
  <c r="AG173" i="25"/>
  <c r="Q174" i="25"/>
  <c r="R174" i="25"/>
  <c r="S174" i="25"/>
  <c r="T174" i="25"/>
  <c r="U174" i="25"/>
  <c r="AE174" i="25" s="1"/>
  <c r="P174" i="25"/>
  <c r="AG174" i="25"/>
  <c r="Q175" i="25"/>
  <c r="R175" i="25"/>
  <c r="S175" i="25"/>
  <c r="AD175" i="25" s="1"/>
  <c r="T175" i="25"/>
  <c r="U175" i="25"/>
  <c r="P175" i="25"/>
  <c r="AG175" i="25"/>
  <c r="Q176" i="25"/>
  <c r="R176" i="25"/>
  <c r="S176" i="25"/>
  <c r="T176" i="25"/>
  <c r="U176" i="25"/>
  <c r="P176" i="25"/>
  <c r="AG176" i="25"/>
  <c r="Q177" i="25"/>
  <c r="R177" i="25"/>
  <c r="S177" i="25"/>
  <c r="T177" i="25"/>
  <c r="U177" i="25"/>
  <c r="P177" i="25"/>
  <c r="AG177" i="25"/>
  <c r="Q178" i="25"/>
  <c r="R178" i="25"/>
  <c r="S178" i="25"/>
  <c r="T178" i="25"/>
  <c r="U178" i="25"/>
  <c r="P178" i="25"/>
  <c r="AG178" i="25"/>
  <c r="Q179" i="25"/>
  <c r="R179" i="25"/>
  <c r="S179" i="25"/>
  <c r="T179" i="25"/>
  <c r="U179" i="25"/>
  <c r="P179" i="25"/>
  <c r="AG179" i="25"/>
  <c r="Q180" i="25"/>
  <c r="R180" i="25"/>
  <c r="S180" i="25"/>
  <c r="T180" i="25"/>
  <c r="U180" i="25"/>
  <c r="P180" i="25"/>
  <c r="AG180" i="25"/>
  <c r="Q181" i="25"/>
  <c r="R181" i="25"/>
  <c r="S181" i="25"/>
  <c r="T181" i="25"/>
  <c r="U181" i="25"/>
  <c r="AE181" i="25" s="1"/>
  <c r="P181" i="25"/>
  <c r="AG181" i="25"/>
  <c r="Q182" i="25"/>
  <c r="R182" i="25"/>
  <c r="S182" i="25"/>
  <c r="T182" i="25"/>
  <c r="U182" i="25"/>
  <c r="P182" i="25"/>
  <c r="AG182" i="25"/>
  <c r="Q183" i="25"/>
  <c r="R183" i="25"/>
  <c r="S183" i="25"/>
  <c r="AD183" i="25" s="1"/>
  <c r="T183" i="25"/>
  <c r="U183" i="25"/>
  <c r="P183" i="25"/>
  <c r="AG183" i="25"/>
  <c r="Q184" i="25"/>
  <c r="R184" i="25"/>
  <c r="S184" i="25"/>
  <c r="T184" i="25"/>
  <c r="U184" i="25"/>
  <c r="P184" i="25"/>
  <c r="AG184" i="25"/>
  <c r="Q185" i="25"/>
  <c r="R185" i="25"/>
  <c r="S185" i="25"/>
  <c r="T185" i="25"/>
  <c r="U185" i="25"/>
  <c r="AE185" i="25" s="1"/>
  <c r="P185" i="25"/>
  <c r="AG185" i="25"/>
  <c r="Q186" i="25"/>
  <c r="R186" i="25"/>
  <c r="S186" i="25"/>
  <c r="T186" i="25"/>
  <c r="U186" i="25"/>
  <c r="P186" i="25"/>
  <c r="AG186" i="25"/>
  <c r="Q187" i="25"/>
  <c r="R187" i="25"/>
  <c r="S187" i="25"/>
  <c r="AD187" i="25" s="1"/>
  <c r="T187" i="25"/>
  <c r="U187" i="25"/>
  <c r="P187" i="25"/>
  <c r="AG187" i="25"/>
  <c r="Q188" i="25"/>
  <c r="R188" i="25"/>
  <c r="S188" i="25"/>
  <c r="T188" i="25"/>
  <c r="U188" i="25"/>
  <c r="P188" i="25"/>
  <c r="AG188" i="25"/>
  <c r="Q189" i="25"/>
  <c r="R189" i="25"/>
  <c r="S189" i="25"/>
  <c r="T189" i="25"/>
  <c r="U189" i="25"/>
  <c r="P189" i="25"/>
  <c r="AG189" i="25"/>
  <c r="Q190" i="25"/>
  <c r="R190" i="25"/>
  <c r="S190" i="25"/>
  <c r="T190" i="25"/>
  <c r="U190" i="25"/>
  <c r="P190" i="25"/>
  <c r="AF190" i="25" s="1"/>
  <c r="AG190" i="25"/>
  <c r="Q191" i="25"/>
  <c r="R191" i="25"/>
  <c r="S191" i="25"/>
  <c r="T191" i="25"/>
  <c r="U191" i="25"/>
  <c r="P191" i="25"/>
  <c r="AG191" i="25"/>
  <c r="Q192" i="25"/>
  <c r="R192" i="25"/>
  <c r="S192" i="25"/>
  <c r="T192" i="25"/>
  <c r="U192" i="25"/>
  <c r="P192" i="25"/>
  <c r="AG192" i="25"/>
  <c r="Q193" i="25"/>
  <c r="AB193" i="25" s="1"/>
  <c r="R193" i="25"/>
  <c r="S193" i="25"/>
  <c r="T193" i="25"/>
  <c r="U193" i="25"/>
  <c r="AE193" i="25" s="1"/>
  <c r="P193" i="25"/>
  <c r="AG193" i="25"/>
  <c r="Q194" i="25"/>
  <c r="R194" i="25"/>
  <c r="S194" i="25"/>
  <c r="T194" i="25"/>
  <c r="U194" i="25"/>
  <c r="P194" i="25"/>
  <c r="AC194" i="25" s="1"/>
  <c r="AG194" i="25"/>
  <c r="Q195" i="25"/>
  <c r="R195" i="25"/>
  <c r="S195" i="25"/>
  <c r="T195" i="25"/>
  <c r="U195" i="25"/>
  <c r="P195" i="25"/>
  <c r="AG195" i="25"/>
  <c r="Q196" i="25"/>
  <c r="R196" i="25"/>
  <c r="S196" i="25"/>
  <c r="T196" i="25"/>
  <c r="U196" i="25"/>
  <c r="P196" i="25"/>
  <c r="AG196" i="25"/>
  <c r="Q197" i="25"/>
  <c r="R197" i="25"/>
  <c r="S197" i="25"/>
  <c r="T197" i="25"/>
  <c r="U197" i="25"/>
  <c r="P197" i="25"/>
  <c r="AG197" i="25"/>
  <c r="Q198" i="25"/>
  <c r="R198" i="25"/>
  <c r="S198" i="25"/>
  <c r="T198" i="25"/>
  <c r="U198" i="25"/>
  <c r="P198" i="25"/>
  <c r="AG198" i="25"/>
  <c r="Q199" i="25"/>
  <c r="R199" i="25"/>
  <c r="S199" i="25"/>
  <c r="AF199" i="25" s="1"/>
  <c r="T199" i="25"/>
  <c r="U199" i="25"/>
  <c r="P199" i="25"/>
  <c r="AG199" i="25"/>
  <c r="Q200" i="25"/>
  <c r="R200" i="25"/>
  <c r="S200" i="25"/>
  <c r="T200" i="25"/>
  <c r="U200" i="25"/>
  <c r="P200" i="25"/>
  <c r="AG200" i="25"/>
  <c r="Q201" i="25"/>
  <c r="R201" i="25"/>
  <c r="S201" i="25"/>
  <c r="T201" i="25"/>
  <c r="U201" i="25"/>
  <c r="P201" i="25"/>
  <c r="AG201" i="25"/>
  <c r="Q202" i="25"/>
  <c r="R202" i="25"/>
  <c r="AB202" i="25" s="1"/>
  <c r="S202" i="25"/>
  <c r="T202" i="25"/>
  <c r="U202" i="25"/>
  <c r="P202" i="25"/>
  <c r="AG202" i="25"/>
  <c r="Q203" i="25"/>
  <c r="R203" i="25"/>
  <c r="S203" i="25"/>
  <c r="T203" i="25"/>
  <c r="U203" i="25"/>
  <c r="P203" i="25"/>
  <c r="AG203" i="25"/>
  <c r="Q204" i="25"/>
  <c r="R204" i="25"/>
  <c r="S204" i="25"/>
  <c r="T204" i="25"/>
  <c r="U204" i="25"/>
  <c r="P204" i="25"/>
  <c r="AG204" i="25"/>
  <c r="Q205" i="25"/>
  <c r="R205" i="25"/>
  <c r="S205" i="25"/>
  <c r="T205" i="25"/>
  <c r="U205" i="25"/>
  <c r="P205" i="25"/>
  <c r="AG205" i="25"/>
  <c r="Q206" i="25"/>
  <c r="R206" i="25"/>
  <c r="S206" i="25"/>
  <c r="T206" i="25"/>
  <c r="U206" i="25"/>
  <c r="P206" i="25"/>
  <c r="AG206" i="25"/>
  <c r="Q207" i="25"/>
  <c r="R207" i="25"/>
  <c r="S207" i="25"/>
  <c r="AD207" i="25" s="1"/>
  <c r="T207" i="25"/>
  <c r="U207" i="25"/>
  <c r="P207" i="25"/>
  <c r="AG207" i="25"/>
  <c r="Q208" i="25"/>
  <c r="R208" i="25"/>
  <c r="S208" i="25"/>
  <c r="T208" i="25"/>
  <c r="U208" i="25"/>
  <c r="P208" i="25"/>
  <c r="AG208" i="25"/>
  <c r="Q209" i="25"/>
  <c r="R209" i="25"/>
  <c r="S209" i="25"/>
  <c r="T209" i="25"/>
  <c r="U209" i="25"/>
  <c r="AE209" i="25" s="1"/>
  <c r="P209" i="25"/>
  <c r="AG209" i="25"/>
  <c r="Q210" i="25"/>
  <c r="R210" i="25"/>
  <c r="S210" i="25"/>
  <c r="T210" i="25"/>
  <c r="U210" i="25"/>
  <c r="P210" i="25"/>
  <c r="AC210" i="25" s="1"/>
  <c r="AG210" i="25"/>
  <c r="AG13" i="25"/>
  <c r="O14" i="36"/>
  <c r="P14" i="36"/>
  <c r="AB14" i="36" s="1"/>
  <c r="Q14" i="36"/>
  <c r="R14" i="36"/>
  <c r="S14" i="36"/>
  <c r="AC14" i="36" s="1"/>
  <c r="N14" i="36"/>
  <c r="AA14" i="36" s="1"/>
  <c r="O15" i="36"/>
  <c r="P15" i="36"/>
  <c r="Q15" i="36"/>
  <c r="R15" i="36"/>
  <c r="S15" i="36"/>
  <c r="N15" i="36"/>
  <c r="O16" i="36"/>
  <c r="P16" i="36"/>
  <c r="Q16" i="36"/>
  <c r="R16" i="36"/>
  <c r="S16" i="36"/>
  <c r="T16" i="36" s="1"/>
  <c r="AE16" i="36" s="1"/>
  <c r="N16" i="36"/>
  <c r="AA16" i="36" s="1"/>
  <c r="O17" i="36"/>
  <c r="P17" i="36"/>
  <c r="Q17" i="36"/>
  <c r="R17" i="36"/>
  <c r="S17" i="36"/>
  <c r="N17" i="36"/>
  <c r="O18" i="36"/>
  <c r="P18" i="36"/>
  <c r="Q18" i="36"/>
  <c r="R18" i="36"/>
  <c r="Z18" i="36" s="1"/>
  <c r="S18" i="36"/>
  <c r="N18" i="36"/>
  <c r="O19" i="36"/>
  <c r="P19" i="36"/>
  <c r="Q19" i="36"/>
  <c r="R19" i="36"/>
  <c r="S19" i="36"/>
  <c r="N19" i="36"/>
  <c r="O20" i="36"/>
  <c r="P20" i="36"/>
  <c r="Q20" i="36"/>
  <c r="R20" i="36"/>
  <c r="S20" i="36"/>
  <c r="N20" i="36"/>
  <c r="O21" i="36"/>
  <c r="P21" i="36"/>
  <c r="Q21" i="36"/>
  <c r="R21" i="36"/>
  <c r="S21" i="36"/>
  <c r="N21" i="36"/>
  <c r="O22" i="36"/>
  <c r="P22" i="36"/>
  <c r="T22" i="36" s="1"/>
  <c r="AE22" i="36" s="1"/>
  <c r="Q22" i="36"/>
  <c r="R22" i="36"/>
  <c r="S22" i="36"/>
  <c r="N22" i="36"/>
  <c r="O23" i="36"/>
  <c r="P23" i="36"/>
  <c r="Q23" i="36"/>
  <c r="R23" i="36"/>
  <c r="S23" i="36"/>
  <c r="N23" i="36"/>
  <c r="O24" i="36"/>
  <c r="P24" i="36"/>
  <c r="Q24" i="36"/>
  <c r="R24" i="36"/>
  <c r="AD24" i="36" s="1"/>
  <c r="S24" i="36"/>
  <c r="N24" i="36"/>
  <c r="O25" i="36"/>
  <c r="P25" i="36"/>
  <c r="Q25" i="36"/>
  <c r="R25" i="36"/>
  <c r="S25" i="36"/>
  <c r="N25" i="36"/>
  <c r="AA25" i="36" s="1"/>
  <c r="O26" i="36"/>
  <c r="P26" i="36"/>
  <c r="Q26" i="36"/>
  <c r="R26" i="36"/>
  <c r="S26" i="36"/>
  <c r="N26" i="36"/>
  <c r="O27" i="36"/>
  <c r="P27" i="36"/>
  <c r="Z27" i="36" s="1"/>
  <c r="Q27" i="36"/>
  <c r="R27" i="36"/>
  <c r="S27" i="36"/>
  <c r="N27" i="36"/>
  <c r="O28" i="36"/>
  <c r="P28" i="36"/>
  <c r="AB28" i="36" s="1"/>
  <c r="Q28" i="36"/>
  <c r="R28" i="36"/>
  <c r="AD28" i="36" s="1"/>
  <c r="S28" i="36"/>
  <c r="N28" i="36"/>
  <c r="O29" i="36"/>
  <c r="P29" i="36"/>
  <c r="Z29" i="36" s="1"/>
  <c r="Q29" i="36"/>
  <c r="R29" i="36"/>
  <c r="S29" i="36"/>
  <c r="N29" i="36"/>
  <c r="O30" i="36"/>
  <c r="P30" i="36"/>
  <c r="Q30" i="36"/>
  <c r="R30" i="36"/>
  <c r="S30" i="36"/>
  <c r="N30" i="36"/>
  <c r="O31" i="36"/>
  <c r="R31" i="36"/>
  <c r="S31" i="36"/>
  <c r="N31" i="36"/>
  <c r="O32" i="36"/>
  <c r="R32" i="36"/>
  <c r="S32" i="36"/>
  <c r="N32" i="36"/>
  <c r="O33" i="36"/>
  <c r="R33" i="36"/>
  <c r="AA33" i="36" s="1"/>
  <c r="S33" i="36"/>
  <c r="N33" i="36"/>
  <c r="O34" i="36"/>
  <c r="R34" i="36"/>
  <c r="AC34" i="36" s="1"/>
  <c r="S34" i="36"/>
  <c r="N34" i="36"/>
  <c r="O35" i="36"/>
  <c r="R35" i="36"/>
  <c r="AC35" i="36" s="1"/>
  <c r="S35" i="36"/>
  <c r="N35" i="36"/>
  <c r="O36" i="36"/>
  <c r="R36" i="36"/>
  <c r="AC36" i="36" s="1"/>
  <c r="S36" i="36"/>
  <c r="N36" i="36"/>
  <c r="O37" i="36"/>
  <c r="P37" i="36"/>
  <c r="T37" i="36" s="1"/>
  <c r="AE37" i="36" s="1"/>
  <c r="Q37" i="36"/>
  <c r="R37" i="36"/>
  <c r="S37" i="36"/>
  <c r="AC37" i="36" s="1"/>
  <c r="N37" i="36"/>
  <c r="O38" i="36"/>
  <c r="P38" i="36"/>
  <c r="Q38" i="36"/>
  <c r="AD38" i="36" s="1"/>
  <c r="R38" i="36"/>
  <c r="S38" i="36"/>
  <c r="N38" i="36"/>
  <c r="O39" i="36"/>
  <c r="P39" i="36"/>
  <c r="Q39" i="36"/>
  <c r="R39" i="36"/>
  <c r="S39" i="36"/>
  <c r="N39" i="36"/>
  <c r="O40" i="36"/>
  <c r="P40" i="36"/>
  <c r="Q40" i="36"/>
  <c r="R40" i="36"/>
  <c r="S40" i="36"/>
  <c r="AC40" i="36" s="1"/>
  <c r="N40" i="36"/>
  <c r="O41" i="36"/>
  <c r="P41" i="36"/>
  <c r="Q41" i="36"/>
  <c r="R41" i="36"/>
  <c r="S41" i="36"/>
  <c r="N41" i="36"/>
  <c r="AA41" i="36" s="1"/>
  <c r="O42" i="36"/>
  <c r="P42" i="36"/>
  <c r="Q42" i="36"/>
  <c r="Z42" i="36" s="1"/>
  <c r="R42" i="36"/>
  <c r="S42" i="36"/>
  <c r="N42" i="36"/>
  <c r="O43" i="36"/>
  <c r="P43" i="36"/>
  <c r="Q43" i="36"/>
  <c r="R43" i="36"/>
  <c r="S43" i="36"/>
  <c r="N43" i="36"/>
  <c r="AA43" i="36" s="1"/>
  <c r="O44" i="36"/>
  <c r="P44" i="36"/>
  <c r="Q44" i="36"/>
  <c r="R44" i="36"/>
  <c r="S44" i="36"/>
  <c r="AC44" i="36" s="1"/>
  <c r="N44" i="36"/>
  <c r="O45" i="36"/>
  <c r="P45" i="36"/>
  <c r="Q45" i="36"/>
  <c r="R45" i="36"/>
  <c r="S45" i="36"/>
  <c r="N45" i="36"/>
  <c r="AA45" i="36" s="1"/>
  <c r="O46" i="36"/>
  <c r="P46" i="36"/>
  <c r="AB46" i="36"/>
  <c r="Q46" i="36"/>
  <c r="R46" i="36"/>
  <c r="S46" i="36"/>
  <c r="N46" i="36"/>
  <c r="O47" i="36"/>
  <c r="P47" i="36"/>
  <c r="Q47" i="36"/>
  <c r="R47" i="36"/>
  <c r="S47" i="36"/>
  <c r="N47" i="36"/>
  <c r="O48" i="36"/>
  <c r="P48" i="36"/>
  <c r="Q48" i="36"/>
  <c r="R48" i="36"/>
  <c r="S48" i="36"/>
  <c r="N48" i="36"/>
  <c r="O49" i="36"/>
  <c r="P49" i="36"/>
  <c r="Q49" i="36"/>
  <c r="R49" i="36"/>
  <c r="S49" i="36"/>
  <c r="N49" i="36"/>
  <c r="O50" i="36"/>
  <c r="P50" i="36"/>
  <c r="AB50" i="36" s="1"/>
  <c r="Q50" i="36"/>
  <c r="R50" i="36"/>
  <c r="S50" i="36"/>
  <c r="N50" i="36"/>
  <c r="AA50" i="36"/>
  <c r="O51" i="36"/>
  <c r="P51" i="36"/>
  <c r="Q51" i="36"/>
  <c r="R51" i="36"/>
  <c r="S51" i="36"/>
  <c r="N51" i="36"/>
  <c r="AA51" i="36" s="1"/>
  <c r="O52" i="36"/>
  <c r="P52" i="36"/>
  <c r="Q52" i="36"/>
  <c r="R52" i="36"/>
  <c r="S52" i="36"/>
  <c r="N52" i="36"/>
  <c r="O53" i="36"/>
  <c r="P53" i="36"/>
  <c r="AB53" i="36" s="1"/>
  <c r="Q53" i="36"/>
  <c r="R53" i="36"/>
  <c r="AC53" i="36" s="1"/>
  <c r="S53" i="36"/>
  <c r="N53" i="36"/>
  <c r="O54" i="36"/>
  <c r="P54" i="36"/>
  <c r="Q54" i="36"/>
  <c r="R54" i="36"/>
  <c r="S54" i="36"/>
  <c r="N54" i="36"/>
  <c r="O55" i="36"/>
  <c r="P55" i="36"/>
  <c r="Z55" i="36" s="1"/>
  <c r="Q55" i="36"/>
  <c r="R55" i="36"/>
  <c r="S55" i="36"/>
  <c r="N55" i="36"/>
  <c r="AA55" i="36" s="1"/>
  <c r="O56" i="36"/>
  <c r="P56" i="36"/>
  <c r="Q56" i="36"/>
  <c r="R56" i="36"/>
  <c r="AD56" i="36" s="1"/>
  <c r="S56" i="36"/>
  <c r="N56" i="36"/>
  <c r="O57" i="36"/>
  <c r="P57" i="36"/>
  <c r="Q57" i="36"/>
  <c r="R57" i="36"/>
  <c r="S57" i="36"/>
  <c r="N57" i="36"/>
  <c r="AA57" i="36" s="1"/>
  <c r="O58" i="36"/>
  <c r="P58" i="36"/>
  <c r="Q58" i="36"/>
  <c r="R58" i="36"/>
  <c r="AD58" i="36" s="1"/>
  <c r="S58" i="36"/>
  <c r="N58" i="36"/>
  <c r="O59" i="36"/>
  <c r="P59" i="36"/>
  <c r="Q59" i="36"/>
  <c r="R59" i="36"/>
  <c r="S59" i="36"/>
  <c r="T59" i="36" s="1"/>
  <c r="AE59" i="36" s="1"/>
  <c r="N59" i="36"/>
  <c r="O60" i="36"/>
  <c r="P60" i="36"/>
  <c r="Q60" i="36"/>
  <c r="AB60" i="36" s="1"/>
  <c r="R60" i="36"/>
  <c r="S60" i="36"/>
  <c r="N60" i="36"/>
  <c r="O61" i="36"/>
  <c r="P61" i="36"/>
  <c r="Q61" i="36"/>
  <c r="R61" i="36"/>
  <c r="S61" i="36"/>
  <c r="T61" i="36" s="1"/>
  <c r="N61" i="36"/>
  <c r="O62" i="36"/>
  <c r="P62" i="36"/>
  <c r="Q62" i="36"/>
  <c r="T62" i="36" s="1"/>
  <c r="AE62" i="36" s="1"/>
  <c r="R62" i="36"/>
  <c r="S62" i="36"/>
  <c r="AC62" i="36" s="1"/>
  <c r="N62" i="36"/>
  <c r="O63" i="36"/>
  <c r="P63" i="36"/>
  <c r="AB63" i="36" s="1"/>
  <c r="Q63" i="36"/>
  <c r="R63" i="36"/>
  <c r="S63" i="36"/>
  <c r="N63" i="36"/>
  <c r="O64" i="36"/>
  <c r="P64" i="36"/>
  <c r="Q64" i="36"/>
  <c r="R64" i="36"/>
  <c r="S64" i="36"/>
  <c r="T64" i="36" s="1"/>
  <c r="AE64" i="36" s="1"/>
  <c r="N64" i="36"/>
  <c r="O65" i="36"/>
  <c r="P65" i="36"/>
  <c r="Q65" i="36"/>
  <c r="R65" i="36"/>
  <c r="S65" i="36"/>
  <c r="N65" i="36"/>
  <c r="O66" i="36"/>
  <c r="P66" i="36"/>
  <c r="Q66" i="36"/>
  <c r="R66" i="36"/>
  <c r="S66" i="36"/>
  <c r="N66" i="36"/>
  <c r="O67" i="36"/>
  <c r="P67" i="36"/>
  <c r="Q67" i="36"/>
  <c r="R67" i="36"/>
  <c r="S67" i="36"/>
  <c r="N67" i="36"/>
  <c r="O68" i="36"/>
  <c r="P68" i="36"/>
  <c r="Q68" i="36"/>
  <c r="R68" i="36"/>
  <c r="S68" i="36"/>
  <c r="N68" i="36"/>
  <c r="AA68" i="36" s="1"/>
  <c r="O69" i="36"/>
  <c r="P69" i="36"/>
  <c r="Q69" i="36"/>
  <c r="R69" i="36"/>
  <c r="S69" i="36"/>
  <c r="N69" i="36"/>
  <c r="O70" i="36"/>
  <c r="P70" i="36"/>
  <c r="Q70" i="36"/>
  <c r="R70" i="36"/>
  <c r="S70" i="36"/>
  <c r="N70" i="36"/>
  <c r="O71" i="36"/>
  <c r="P71" i="36"/>
  <c r="Q71" i="36"/>
  <c r="Z71" i="36" s="1"/>
  <c r="R71" i="36"/>
  <c r="S71" i="36"/>
  <c r="N71" i="36"/>
  <c r="O72" i="36"/>
  <c r="P72" i="36"/>
  <c r="Q72" i="36"/>
  <c r="R72" i="36"/>
  <c r="S72" i="36"/>
  <c r="N72" i="36"/>
  <c r="O73" i="36"/>
  <c r="P73" i="36"/>
  <c r="Q73" i="36"/>
  <c r="R73" i="36"/>
  <c r="S73" i="36"/>
  <c r="N73" i="36"/>
  <c r="O74" i="36"/>
  <c r="P74" i="36"/>
  <c r="Q74" i="36"/>
  <c r="R74" i="36"/>
  <c r="S74" i="36"/>
  <c r="N74" i="36"/>
  <c r="O75" i="36"/>
  <c r="P75" i="36"/>
  <c r="Q75" i="36"/>
  <c r="R75" i="36"/>
  <c r="S75" i="36"/>
  <c r="N75" i="36"/>
  <c r="O76" i="36"/>
  <c r="P76" i="36"/>
  <c r="Q76" i="36"/>
  <c r="R76" i="36"/>
  <c r="S76" i="36"/>
  <c r="N76" i="36"/>
  <c r="AA76" i="36" s="1"/>
  <c r="O77" i="36"/>
  <c r="P77" i="36"/>
  <c r="Q77" i="36"/>
  <c r="R77" i="36"/>
  <c r="S77" i="36"/>
  <c r="AC77" i="36" s="1"/>
  <c r="N77" i="36"/>
  <c r="O78" i="36"/>
  <c r="P78" i="36"/>
  <c r="Q78" i="36"/>
  <c r="R78" i="36"/>
  <c r="S78" i="36"/>
  <c r="AC78" i="36" s="1"/>
  <c r="N78" i="36"/>
  <c r="AB78" i="36"/>
  <c r="O79" i="36"/>
  <c r="P79" i="36"/>
  <c r="Q79" i="36"/>
  <c r="R79" i="36"/>
  <c r="S79" i="36"/>
  <c r="N79" i="36"/>
  <c r="AA79" i="36" s="1"/>
  <c r="O80" i="36"/>
  <c r="P80" i="36"/>
  <c r="Q80" i="36"/>
  <c r="R80" i="36"/>
  <c r="S80" i="36"/>
  <c r="N80" i="36"/>
  <c r="O81" i="36"/>
  <c r="P81" i="36"/>
  <c r="Q81" i="36"/>
  <c r="R81" i="36"/>
  <c r="S81" i="36"/>
  <c r="N81" i="36"/>
  <c r="AA81" i="36" s="1"/>
  <c r="O82" i="36"/>
  <c r="P82" i="36"/>
  <c r="Q82" i="36"/>
  <c r="R82" i="36"/>
  <c r="AD82" i="36" s="1"/>
  <c r="S82" i="36"/>
  <c r="N82" i="36"/>
  <c r="O83" i="36"/>
  <c r="P83" i="36"/>
  <c r="Q83" i="36"/>
  <c r="R83" i="36"/>
  <c r="S83" i="36"/>
  <c r="T83" i="36" s="1"/>
  <c r="AE83" i="36" s="1"/>
  <c r="N83" i="36"/>
  <c r="O84" i="36"/>
  <c r="P84" i="36"/>
  <c r="Q84" i="36"/>
  <c r="R84" i="36"/>
  <c r="S84" i="36"/>
  <c r="N84" i="36"/>
  <c r="O85" i="36"/>
  <c r="P85" i="36"/>
  <c r="Q85" i="36"/>
  <c r="R85" i="36"/>
  <c r="S85" i="36"/>
  <c r="N85" i="36"/>
  <c r="O86" i="36"/>
  <c r="P86" i="36"/>
  <c r="Q86" i="36"/>
  <c r="R86" i="36"/>
  <c r="S86" i="36"/>
  <c r="N86" i="36"/>
  <c r="AA86" i="36" s="1"/>
  <c r="O87" i="36"/>
  <c r="P87" i="36"/>
  <c r="Q87" i="36"/>
  <c r="AB87" i="36" s="1"/>
  <c r="R87" i="36"/>
  <c r="S87" i="36"/>
  <c r="N87" i="36"/>
  <c r="O88" i="36"/>
  <c r="P88" i="36"/>
  <c r="Q88" i="36"/>
  <c r="T88" i="36" s="1"/>
  <c r="AE88" i="36" s="1"/>
  <c r="R88" i="36"/>
  <c r="S88" i="36"/>
  <c r="AC88" i="36" s="1"/>
  <c r="N88" i="36"/>
  <c r="O89" i="36"/>
  <c r="P89" i="36"/>
  <c r="Q89" i="36"/>
  <c r="R89" i="36"/>
  <c r="S89" i="36"/>
  <c r="AC89" i="36" s="1"/>
  <c r="N89" i="36"/>
  <c r="O90" i="36"/>
  <c r="P90" i="36"/>
  <c r="Q90" i="36"/>
  <c r="AD90" i="36" s="1"/>
  <c r="R90" i="36"/>
  <c r="S90" i="36"/>
  <c r="AC90" i="36" s="1"/>
  <c r="N90" i="36"/>
  <c r="O91" i="36"/>
  <c r="Z91" i="36" s="1"/>
  <c r="P91" i="36"/>
  <c r="Q91" i="36"/>
  <c r="R91" i="36"/>
  <c r="S91" i="36"/>
  <c r="N91" i="36"/>
  <c r="O92" i="36"/>
  <c r="P92" i="36"/>
  <c r="Q92" i="36"/>
  <c r="R92" i="36"/>
  <c r="S92" i="36"/>
  <c r="N92" i="36"/>
  <c r="O93" i="36"/>
  <c r="P93" i="36"/>
  <c r="Q93" i="36"/>
  <c r="R93" i="36"/>
  <c r="S93" i="36"/>
  <c r="T93" i="36" s="1"/>
  <c r="AE93" i="36" s="1"/>
  <c r="N93" i="36"/>
  <c r="O94" i="36"/>
  <c r="P94" i="36"/>
  <c r="Q94" i="36"/>
  <c r="T94" i="36" s="1"/>
  <c r="AE94" i="36" s="1"/>
  <c r="R94" i="36"/>
  <c r="S94" i="36"/>
  <c r="N94" i="36"/>
  <c r="O95" i="36"/>
  <c r="P95" i="36"/>
  <c r="Q95" i="36"/>
  <c r="R95" i="36"/>
  <c r="S95" i="36"/>
  <c r="AC95" i="36" s="1"/>
  <c r="N95" i="36"/>
  <c r="O96" i="36"/>
  <c r="P96" i="36"/>
  <c r="Q96" i="36"/>
  <c r="AD96" i="36" s="1"/>
  <c r="R96" i="36"/>
  <c r="S96" i="36"/>
  <c r="N96" i="36"/>
  <c r="O97" i="36"/>
  <c r="P97" i="36"/>
  <c r="Q97" i="36"/>
  <c r="R97" i="36"/>
  <c r="AC97" i="36"/>
  <c r="S97" i="36"/>
  <c r="N97" i="36"/>
  <c r="O98" i="36"/>
  <c r="P98" i="36"/>
  <c r="Q98" i="36"/>
  <c r="R98" i="36"/>
  <c r="S98" i="36"/>
  <c r="N98" i="36"/>
  <c r="O99" i="36"/>
  <c r="P99" i="36"/>
  <c r="Q99" i="36"/>
  <c r="R99" i="36"/>
  <c r="S99" i="36"/>
  <c r="N99" i="36"/>
  <c r="O100" i="36"/>
  <c r="P100" i="36"/>
  <c r="Q100" i="36"/>
  <c r="R100" i="36"/>
  <c r="S100" i="36"/>
  <c r="AC100" i="36" s="1"/>
  <c r="N100" i="36"/>
  <c r="AD100" i="36" s="1"/>
  <c r="O101" i="36"/>
  <c r="P101" i="36"/>
  <c r="Q101" i="36"/>
  <c r="R101" i="36"/>
  <c r="S101" i="36"/>
  <c r="N101" i="36"/>
  <c r="O102" i="36"/>
  <c r="P102" i="36"/>
  <c r="AB102" i="36" s="1"/>
  <c r="Q102" i="36"/>
  <c r="R102" i="36"/>
  <c r="S102" i="36"/>
  <c r="N102" i="36"/>
  <c r="O103" i="36"/>
  <c r="P103" i="36"/>
  <c r="Q103" i="36"/>
  <c r="R103" i="36"/>
  <c r="S103" i="36"/>
  <c r="N103" i="36"/>
  <c r="O104" i="36"/>
  <c r="P104" i="36"/>
  <c r="AB104" i="36" s="1"/>
  <c r="Q104" i="36"/>
  <c r="R104" i="36"/>
  <c r="S104" i="36"/>
  <c r="N104" i="36"/>
  <c r="O105" i="36"/>
  <c r="P105" i="36"/>
  <c r="Q105" i="36"/>
  <c r="R105" i="36"/>
  <c r="S105" i="36"/>
  <c r="N105" i="36"/>
  <c r="O106" i="36"/>
  <c r="P106" i="36"/>
  <c r="AB106" i="36" s="1"/>
  <c r="Q106" i="36"/>
  <c r="R106" i="36"/>
  <c r="S106" i="36"/>
  <c r="N106" i="36"/>
  <c r="AA106" i="36" s="1"/>
  <c r="O107" i="36"/>
  <c r="P107" i="36"/>
  <c r="Q107" i="36"/>
  <c r="R107" i="36"/>
  <c r="S107" i="36"/>
  <c r="N107" i="36"/>
  <c r="O108" i="36"/>
  <c r="P108" i="36"/>
  <c r="Q108" i="36"/>
  <c r="R108" i="36"/>
  <c r="S108" i="36"/>
  <c r="AC108" i="36" s="1"/>
  <c r="N108" i="36"/>
  <c r="AA108" i="36" s="1"/>
  <c r="O109" i="36"/>
  <c r="P109" i="36"/>
  <c r="Q109" i="36"/>
  <c r="R109" i="36"/>
  <c r="S109" i="36"/>
  <c r="N109" i="36"/>
  <c r="O110" i="36"/>
  <c r="P110" i="36"/>
  <c r="AB110" i="36" s="1"/>
  <c r="Q110" i="36"/>
  <c r="R110" i="36"/>
  <c r="S110" i="36"/>
  <c r="N110" i="36"/>
  <c r="AD110" i="36" s="1"/>
  <c r="O111" i="36"/>
  <c r="P111" i="36"/>
  <c r="Q111" i="36"/>
  <c r="R111" i="36"/>
  <c r="S111" i="36"/>
  <c r="N111" i="36"/>
  <c r="O112" i="36"/>
  <c r="P112" i="36"/>
  <c r="T112" i="36" s="1"/>
  <c r="AE112" i="36" s="1"/>
  <c r="Q112" i="36"/>
  <c r="R112" i="36"/>
  <c r="S112" i="36"/>
  <c r="N112" i="36"/>
  <c r="AA112" i="36" s="1"/>
  <c r="O113" i="36"/>
  <c r="P113" i="36"/>
  <c r="Q113" i="36"/>
  <c r="R113" i="36"/>
  <c r="S113" i="36"/>
  <c r="N113" i="36"/>
  <c r="O114" i="36"/>
  <c r="P114" i="36"/>
  <c r="Q114" i="36"/>
  <c r="R114" i="36"/>
  <c r="S114" i="36"/>
  <c r="N114" i="36"/>
  <c r="AD114" i="36" s="1"/>
  <c r="O115" i="36"/>
  <c r="P115" i="36"/>
  <c r="Q115" i="36"/>
  <c r="R115" i="36"/>
  <c r="AC115" i="36" s="1"/>
  <c r="S115" i="36"/>
  <c r="N115" i="36"/>
  <c r="O116" i="36"/>
  <c r="P116" i="36"/>
  <c r="Q116" i="36"/>
  <c r="R116" i="36"/>
  <c r="S116" i="36"/>
  <c r="N116" i="36"/>
  <c r="O117" i="36"/>
  <c r="P117" i="36"/>
  <c r="Q117" i="36"/>
  <c r="R117" i="36"/>
  <c r="S117" i="36"/>
  <c r="AC117" i="36" s="1"/>
  <c r="N117" i="36"/>
  <c r="O118" i="36"/>
  <c r="P118" i="36"/>
  <c r="Q118" i="36"/>
  <c r="R118" i="36"/>
  <c r="S118" i="36"/>
  <c r="AC118" i="36" s="1"/>
  <c r="N118" i="36"/>
  <c r="O119" i="36"/>
  <c r="P119" i="36"/>
  <c r="Q119" i="36"/>
  <c r="R119" i="36"/>
  <c r="S119" i="36"/>
  <c r="N119" i="36"/>
  <c r="O120" i="36"/>
  <c r="P120" i="36"/>
  <c r="Q120" i="36"/>
  <c r="R120" i="36"/>
  <c r="S120" i="36"/>
  <c r="N120" i="36"/>
  <c r="O121" i="36"/>
  <c r="P121" i="36"/>
  <c r="Q121" i="36"/>
  <c r="R121" i="36"/>
  <c r="S121" i="36"/>
  <c r="N121" i="36"/>
  <c r="O122" i="36"/>
  <c r="P122" i="36"/>
  <c r="Q122" i="36"/>
  <c r="R122" i="36"/>
  <c r="S122" i="36"/>
  <c r="N122" i="36"/>
  <c r="O123" i="36"/>
  <c r="P123" i="36"/>
  <c r="Q123" i="36"/>
  <c r="R123" i="36"/>
  <c r="S123" i="36"/>
  <c r="N123" i="36"/>
  <c r="O124" i="36"/>
  <c r="P124" i="36"/>
  <c r="Q124" i="36"/>
  <c r="R124" i="36"/>
  <c r="S124" i="36"/>
  <c r="N124" i="36"/>
  <c r="O125" i="36"/>
  <c r="P125" i="36"/>
  <c r="Q125" i="36"/>
  <c r="R125" i="36"/>
  <c r="S125" i="36"/>
  <c r="N125" i="36"/>
  <c r="AC125" i="36"/>
  <c r="O126" i="36"/>
  <c r="P126" i="36"/>
  <c r="Q126" i="36"/>
  <c r="R126" i="36"/>
  <c r="AD126" i="36" s="1"/>
  <c r="S126" i="36"/>
  <c r="N126" i="36"/>
  <c r="O127" i="36"/>
  <c r="P127" i="36"/>
  <c r="Q127" i="36"/>
  <c r="R127" i="36"/>
  <c r="S127" i="36"/>
  <c r="N127" i="36"/>
  <c r="AD127" i="36" s="1"/>
  <c r="O128" i="36"/>
  <c r="P128" i="36"/>
  <c r="Q128" i="36"/>
  <c r="R128" i="36"/>
  <c r="S128" i="36"/>
  <c r="N128" i="36"/>
  <c r="O129" i="36"/>
  <c r="P129" i="36"/>
  <c r="Z129" i="36" s="1"/>
  <c r="Q129" i="36"/>
  <c r="R129" i="36"/>
  <c r="S129" i="36"/>
  <c r="N129" i="36"/>
  <c r="AD129" i="36" s="1"/>
  <c r="O130" i="36"/>
  <c r="P130" i="36"/>
  <c r="AB130" i="36" s="1"/>
  <c r="Q130" i="36"/>
  <c r="R130" i="36"/>
  <c r="S130" i="36"/>
  <c r="N130" i="36"/>
  <c r="O131" i="36"/>
  <c r="P131" i="36"/>
  <c r="AB131" i="36" s="1"/>
  <c r="Q131" i="36"/>
  <c r="R131" i="36"/>
  <c r="S131" i="36"/>
  <c r="N131" i="36"/>
  <c r="AA131" i="36" s="1"/>
  <c r="O132" i="36"/>
  <c r="P132" i="36"/>
  <c r="AB132" i="36" s="1"/>
  <c r="Q132" i="36"/>
  <c r="R132" i="36"/>
  <c r="AD132" i="36" s="1"/>
  <c r="S132" i="36"/>
  <c r="N132" i="36"/>
  <c r="O133" i="36"/>
  <c r="P133" i="36"/>
  <c r="Q133" i="36"/>
  <c r="R133" i="36"/>
  <c r="S133" i="36"/>
  <c r="AC133" i="36" s="1"/>
  <c r="N133" i="36"/>
  <c r="AA133" i="36" s="1"/>
  <c r="O134" i="36"/>
  <c r="P134" i="36"/>
  <c r="Q134" i="36"/>
  <c r="AD134" i="36" s="1"/>
  <c r="R134" i="36"/>
  <c r="S134" i="36"/>
  <c r="N134" i="36"/>
  <c r="AC134" i="36"/>
  <c r="O135" i="36"/>
  <c r="P135" i="36"/>
  <c r="Q135" i="36"/>
  <c r="R135" i="36"/>
  <c r="S135" i="36"/>
  <c r="N135" i="36"/>
  <c r="O136" i="36"/>
  <c r="P136" i="36"/>
  <c r="T136" i="36" s="1"/>
  <c r="AE136" i="36" s="1"/>
  <c r="Q136" i="36"/>
  <c r="R136" i="36"/>
  <c r="S136" i="36"/>
  <c r="N136" i="36"/>
  <c r="AD136" i="36" s="1"/>
  <c r="O137" i="36"/>
  <c r="P137" i="36"/>
  <c r="Q137" i="36"/>
  <c r="R137" i="36"/>
  <c r="S137" i="36"/>
  <c r="N137" i="36"/>
  <c r="O138" i="36"/>
  <c r="P138" i="36"/>
  <c r="Q138" i="36"/>
  <c r="R138" i="36"/>
  <c r="S138" i="36"/>
  <c r="N138" i="36"/>
  <c r="O139" i="36"/>
  <c r="P139" i="36"/>
  <c r="Q139" i="36"/>
  <c r="R139" i="36"/>
  <c r="S139" i="36"/>
  <c r="N139" i="36"/>
  <c r="O140" i="36"/>
  <c r="P140" i="36"/>
  <c r="Q140" i="36"/>
  <c r="R140" i="36"/>
  <c r="S140" i="36"/>
  <c r="N140" i="36"/>
  <c r="AA140" i="36" s="1"/>
  <c r="O141" i="36"/>
  <c r="P141" i="36"/>
  <c r="Q141" i="36"/>
  <c r="R141" i="36"/>
  <c r="S141" i="36"/>
  <c r="N141" i="36"/>
  <c r="O142" i="36"/>
  <c r="P142" i="36"/>
  <c r="AB142" i="36" s="1"/>
  <c r="Q142" i="36"/>
  <c r="R142" i="36"/>
  <c r="S142" i="36"/>
  <c r="N142" i="36"/>
  <c r="O143" i="36"/>
  <c r="P143" i="36"/>
  <c r="Q143" i="36"/>
  <c r="R143" i="36"/>
  <c r="AA143" i="36" s="1"/>
  <c r="S143" i="36"/>
  <c r="N143" i="36"/>
  <c r="O144" i="36"/>
  <c r="P144" i="36"/>
  <c r="Q144" i="36"/>
  <c r="R144" i="36"/>
  <c r="S144" i="36"/>
  <c r="N144" i="36"/>
  <c r="O145" i="36"/>
  <c r="P145" i="36"/>
  <c r="Q145" i="36"/>
  <c r="R145" i="36"/>
  <c r="AA145" i="36" s="1"/>
  <c r="S145" i="36"/>
  <c r="N145" i="36"/>
  <c r="O146" i="36"/>
  <c r="P146" i="36"/>
  <c r="Q146" i="36"/>
  <c r="R146" i="36"/>
  <c r="S146" i="36"/>
  <c r="N146" i="36"/>
  <c r="O147" i="36"/>
  <c r="P147" i="36"/>
  <c r="Q147" i="36"/>
  <c r="R147" i="36"/>
  <c r="S147" i="36"/>
  <c r="N147" i="36"/>
  <c r="O148" i="36"/>
  <c r="P148" i="36"/>
  <c r="Q148" i="36"/>
  <c r="R148" i="36"/>
  <c r="S148" i="36"/>
  <c r="N148" i="36"/>
  <c r="AA148" i="36" s="1"/>
  <c r="O149" i="36"/>
  <c r="P149" i="36"/>
  <c r="Q149" i="36"/>
  <c r="R149" i="36"/>
  <c r="AD149" i="36" s="1"/>
  <c r="S149" i="36"/>
  <c r="N149" i="36"/>
  <c r="O150" i="36"/>
  <c r="P150" i="36"/>
  <c r="Q150" i="36"/>
  <c r="R150" i="36"/>
  <c r="S150" i="36"/>
  <c r="N150" i="36"/>
  <c r="AA150" i="36" s="1"/>
  <c r="O151" i="36"/>
  <c r="P151" i="36"/>
  <c r="Q151" i="36"/>
  <c r="R151" i="36"/>
  <c r="AD151" i="36" s="1"/>
  <c r="S151" i="36"/>
  <c r="N151" i="36"/>
  <c r="O152" i="36"/>
  <c r="P152" i="36"/>
  <c r="AB152" i="36" s="1"/>
  <c r="Q152" i="36"/>
  <c r="R152" i="36"/>
  <c r="S152" i="36"/>
  <c r="N152" i="36"/>
  <c r="O153" i="36"/>
  <c r="P153" i="36"/>
  <c r="Q153" i="36"/>
  <c r="R153" i="36"/>
  <c r="S153" i="36"/>
  <c r="N153" i="36"/>
  <c r="O154" i="36"/>
  <c r="P154" i="36"/>
  <c r="AB154" i="36" s="1"/>
  <c r="Q154" i="36"/>
  <c r="R154" i="36"/>
  <c r="S154" i="36"/>
  <c r="N154" i="36"/>
  <c r="O155" i="36"/>
  <c r="P155" i="36"/>
  <c r="Q155" i="36"/>
  <c r="R155" i="36"/>
  <c r="AC155" i="36" s="1"/>
  <c r="S155" i="36"/>
  <c r="N155" i="36"/>
  <c r="AA155" i="36" s="1"/>
  <c r="O156" i="36"/>
  <c r="P156" i="36"/>
  <c r="Q156" i="36"/>
  <c r="R156" i="36"/>
  <c r="AD156" i="36" s="1"/>
  <c r="S156" i="36"/>
  <c r="N156" i="36"/>
  <c r="O157" i="36"/>
  <c r="P157" i="36"/>
  <c r="AB157" i="36" s="1"/>
  <c r="Q157" i="36"/>
  <c r="R157" i="36"/>
  <c r="S157" i="36"/>
  <c r="N157" i="36"/>
  <c r="AD157" i="36" s="1"/>
  <c r="O158" i="36"/>
  <c r="P158" i="36"/>
  <c r="Q158" i="36"/>
  <c r="R158" i="36"/>
  <c r="S158" i="36"/>
  <c r="N158" i="36"/>
  <c r="O159" i="36"/>
  <c r="P159" i="36"/>
  <c r="AB159" i="36" s="1"/>
  <c r="Q159" i="36"/>
  <c r="R159" i="36"/>
  <c r="S159" i="36"/>
  <c r="N159" i="36"/>
  <c r="O160" i="36"/>
  <c r="P160" i="36"/>
  <c r="Q160" i="36"/>
  <c r="R160" i="36"/>
  <c r="S160" i="36"/>
  <c r="N160" i="36"/>
  <c r="O161" i="36"/>
  <c r="P161" i="36"/>
  <c r="AB161" i="36" s="1"/>
  <c r="Q161" i="36"/>
  <c r="R161" i="36"/>
  <c r="S161" i="36"/>
  <c r="AC161" i="36" s="1"/>
  <c r="N161" i="36"/>
  <c r="AA161" i="36" s="1"/>
  <c r="O162" i="36"/>
  <c r="P162" i="36"/>
  <c r="Q162" i="36"/>
  <c r="R162" i="36"/>
  <c r="S162" i="36"/>
  <c r="N162" i="36"/>
  <c r="O163" i="36"/>
  <c r="P163" i="36"/>
  <c r="Q163" i="36"/>
  <c r="R163" i="36"/>
  <c r="S163" i="36"/>
  <c r="N163" i="36"/>
  <c r="O164" i="36"/>
  <c r="P164" i="36"/>
  <c r="Q164" i="36"/>
  <c r="R164" i="36"/>
  <c r="S164" i="36"/>
  <c r="N164" i="36"/>
  <c r="O165" i="36"/>
  <c r="P165" i="36"/>
  <c r="AB165" i="36" s="1"/>
  <c r="Q165" i="36"/>
  <c r="R165" i="36"/>
  <c r="S165" i="36"/>
  <c r="N165" i="36"/>
  <c r="O166" i="36"/>
  <c r="P166" i="36"/>
  <c r="Q166" i="36"/>
  <c r="AB166" i="36" s="1"/>
  <c r="R166" i="36"/>
  <c r="S166" i="36"/>
  <c r="N166" i="36"/>
  <c r="O167" i="36"/>
  <c r="P167" i="36"/>
  <c r="Q167" i="36"/>
  <c r="R167" i="36"/>
  <c r="S167" i="36"/>
  <c r="AC167" i="36" s="1"/>
  <c r="N167" i="36"/>
  <c r="O168" i="36"/>
  <c r="P168" i="36"/>
  <c r="Q168" i="36"/>
  <c r="R168" i="36"/>
  <c r="S168" i="36"/>
  <c r="N168" i="36"/>
  <c r="O169" i="36"/>
  <c r="P169" i="36"/>
  <c r="Q169" i="36"/>
  <c r="R169" i="36"/>
  <c r="S169" i="36"/>
  <c r="AC169" i="36" s="1"/>
  <c r="N169" i="36"/>
  <c r="O170" i="36"/>
  <c r="P170" i="36"/>
  <c r="Q170" i="36"/>
  <c r="R170" i="36"/>
  <c r="S170" i="36"/>
  <c r="N170" i="36"/>
  <c r="O171" i="36"/>
  <c r="AD171" i="36" s="1"/>
  <c r="P171" i="36"/>
  <c r="Q171" i="36"/>
  <c r="R171" i="36"/>
  <c r="S171" i="36"/>
  <c r="AC171" i="36" s="1"/>
  <c r="N171" i="36"/>
  <c r="O172" i="36"/>
  <c r="P172" i="36"/>
  <c r="Q172" i="36"/>
  <c r="R172" i="36"/>
  <c r="S172" i="36"/>
  <c r="N172" i="36"/>
  <c r="AA172" i="36" s="1"/>
  <c r="O173" i="36"/>
  <c r="P173" i="36"/>
  <c r="Q173" i="36"/>
  <c r="R173" i="36"/>
  <c r="S173" i="36"/>
  <c r="T173" i="36" s="1"/>
  <c r="AE173" i="36" s="1"/>
  <c r="N173" i="36"/>
  <c r="O174" i="36"/>
  <c r="P174" i="36"/>
  <c r="Q174" i="36"/>
  <c r="R174" i="36"/>
  <c r="S174" i="36"/>
  <c r="AC174" i="36" s="1"/>
  <c r="N174" i="36"/>
  <c r="O175" i="36"/>
  <c r="P175" i="36"/>
  <c r="Q175" i="36"/>
  <c r="AB175" i="36" s="1"/>
  <c r="R175" i="36"/>
  <c r="AA175" i="36" s="1"/>
  <c r="S175" i="36"/>
  <c r="AC175" i="36" s="1"/>
  <c r="N175" i="36"/>
  <c r="O176" i="36"/>
  <c r="P176" i="36"/>
  <c r="Q176" i="36"/>
  <c r="R176" i="36"/>
  <c r="S176" i="36"/>
  <c r="N176" i="36"/>
  <c r="O177" i="36"/>
  <c r="P177" i="36"/>
  <c r="Q177" i="36"/>
  <c r="AB177" i="36" s="1"/>
  <c r="R177" i="36"/>
  <c r="S177" i="36"/>
  <c r="N177" i="36"/>
  <c r="O178" i="36"/>
  <c r="P178" i="36"/>
  <c r="Q178" i="36"/>
  <c r="R178" i="36"/>
  <c r="S178" i="36"/>
  <c r="N178" i="36"/>
  <c r="O179" i="36"/>
  <c r="P179" i="36"/>
  <c r="Q179" i="36"/>
  <c r="AB179" i="36" s="1"/>
  <c r="R179" i="36"/>
  <c r="S179" i="36"/>
  <c r="AC179" i="36" s="1"/>
  <c r="N179" i="36"/>
  <c r="O180" i="36"/>
  <c r="P180" i="36"/>
  <c r="Q180" i="36"/>
  <c r="R180" i="36"/>
  <c r="S180" i="36"/>
  <c r="N180" i="36"/>
  <c r="O181" i="36"/>
  <c r="P181" i="36"/>
  <c r="Q181" i="36"/>
  <c r="R181" i="36"/>
  <c r="S181" i="36"/>
  <c r="AC181" i="36" s="1"/>
  <c r="N181" i="36"/>
  <c r="O182" i="36"/>
  <c r="P182" i="36"/>
  <c r="Q182" i="36"/>
  <c r="R182" i="36"/>
  <c r="S182" i="36"/>
  <c r="AC182" i="36" s="1"/>
  <c r="N182" i="36"/>
  <c r="O183" i="36"/>
  <c r="P183" i="36"/>
  <c r="Q183" i="36"/>
  <c r="AD183" i="36" s="1"/>
  <c r="R183" i="36"/>
  <c r="S183" i="36"/>
  <c r="N183" i="36"/>
  <c r="P13" i="36"/>
  <c r="T13" i="36" s="1"/>
  <c r="AE13" i="36" s="1"/>
  <c r="Q13" i="36"/>
  <c r="S13" i="36"/>
  <c r="O13" i="36"/>
  <c r="N13" i="36"/>
  <c r="AD13" i="36" s="1"/>
  <c r="R13" i="36"/>
  <c r="R14" i="30"/>
  <c r="S14" i="30"/>
  <c r="T14" i="30"/>
  <c r="U14" i="30"/>
  <c r="V14" i="30"/>
  <c r="Q14" i="30"/>
  <c r="AF14" i="30" s="1"/>
  <c r="AH14" i="30"/>
  <c r="R15" i="30"/>
  <c r="S15" i="30"/>
  <c r="T15" i="30"/>
  <c r="AG15" i="30" s="1"/>
  <c r="U15" i="30"/>
  <c r="V15" i="30"/>
  <c r="Q15" i="30"/>
  <c r="R16" i="30"/>
  <c r="S16" i="30"/>
  <c r="AG16" i="30" s="1"/>
  <c r="T16" i="30"/>
  <c r="U16" i="30"/>
  <c r="V16" i="30"/>
  <c r="Q16" i="30"/>
  <c r="R17" i="30"/>
  <c r="S17" i="30"/>
  <c r="T17" i="30"/>
  <c r="W17" i="30" s="1"/>
  <c r="AJ17" i="30" s="1"/>
  <c r="U17" i="30"/>
  <c r="V17" i="30"/>
  <c r="Q17" i="30"/>
  <c r="R18" i="30"/>
  <c r="S18" i="30"/>
  <c r="T18" i="30"/>
  <c r="U18" i="30"/>
  <c r="V18" i="30"/>
  <c r="Q18" i="30"/>
  <c r="AF18" i="30" s="1"/>
  <c r="R19" i="30"/>
  <c r="S19" i="30"/>
  <c r="T19" i="30"/>
  <c r="AI19" i="30" s="1"/>
  <c r="U19" i="30"/>
  <c r="AF19" i="30" s="1"/>
  <c r="V19" i="30"/>
  <c r="Q19" i="30"/>
  <c r="R20" i="30"/>
  <c r="S20" i="30"/>
  <c r="AG20" i="30" s="1"/>
  <c r="T20" i="30"/>
  <c r="U20" i="30"/>
  <c r="V20" i="30"/>
  <c r="Q20" i="30"/>
  <c r="AF20" i="30" s="1"/>
  <c r="R21" i="30"/>
  <c r="S21" i="30"/>
  <c r="T21" i="30"/>
  <c r="AG21" i="30" s="1"/>
  <c r="U21" i="30"/>
  <c r="AF21" i="30" s="1"/>
  <c r="V21" i="30"/>
  <c r="Q21" i="30"/>
  <c r="R22" i="30"/>
  <c r="S22" i="30"/>
  <c r="T22" i="30"/>
  <c r="U22" i="30"/>
  <c r="V22" i="30"/>
  <c r="Q22" i="30"/>
  <c r="AF22" i="30" s="1"/>
  <c r="R23" i="30"/>
  <c r="S23" i="30"/>
  <c r="T23" i="30"/>
  <c r="AE23" i="30" s="1"/>
  <c r="U23" i="30"/>
  <c r="V23" i="30"/>
  <c r="Q23" i="30"/>
  <c r="R24" i="30"/>
  <c r="S24" i="30"/>
  <c r="T24" i="30"/>
  <c r="U24" i="30"/>
  <c r="V24" i="30"/>
  <c r="AH24" i="30" s="1"/>
  <c r="Q24" i="30"/>
  <c r="R25" i="30"/>
  <c r="S25" i="30"/>
  <c r="T25" i="30"/>
  <c r="AE25" i="30" s="1"/>
  <c r="U25" i="30"/>
  <c r="AH25" i="30" s="1"/>
  <c r="V25" i="30"/>
  <c r="Q25" i="30"/>
  <c r="R26" i="30"/>
  <c r="S26" i="30"/>
  <c r="T26" i="30"/>
  <c r="U26" i="30"/>
  <c r="V26" i="30"/>
  <c r="W26" i="30" s="1"/>
  <c r="AJ26" i="30" s="1"/>
  <c r="Q26" i="30"/>
  <c r="R27" i="30"/>
  <c r="S27" i="30"/>
  <c r="T27" i="30"/>
  <c r="U27" i="30"/>
  <c r="V27" i="30"/>
  <c r="Q27" i="30"/>
  <c r="R28" i="30"/>
  <c r="S28" i="30"/>
  <c r="T28" i="30"/>
  <c r="U28" i="30"/>
  <c r="V28" i="30"/>
  <c r="Q28" i="30"/>
  <c r="R29" i="30"/>
  <c r="S29" i="30"/>
  <c r="T29" i="30"/>
  <c r="AG29" i="30" s="1"/>
  <c r="U29" i="30"/>
  <c r="V29" i="30"/>
  <c r="Q29" i="30"/>
  <c r="R30" i="30"/>
  <c r="S30" i="30"/>
  <c r="T30" i="30"/>
  <c r="U30" i="30"/>
  <c r="V30" i="30"/>
  <c r="AH30" i="30" s="1"/>
  <c r="Q30" i="30"/>
  <c r="R31" i="30"/>
  <c r="S31" i="30"/>
  <c r="W31" i="30" s="1"/>
  <c r="AJ31" i="30" s="1"/>
  <c r="T31" i="30"/>
  <c r="U31" i="30"/>
  <c r="V31" i="30"/>
  <c r="Q31" i="30"/>
  <c r="R32" i="30"/>
  <c r="S32" i="30"/>
  <c r="T32" i="30"/>
  <c r="U32" i="30"/>
  <c r="V32" i="30"/>
  <c r="Q32" i="30"/>
  <c r="R33" i="30"/>
  <c r="S33" i="30"/>
  <c r="W33" i="30" s="1"/>
  <c r="AJ33" i="30" s="1"/>
  <c r="T33" i="30"/>
  <c r="U33" i="30"/>
  <c r="V33" i="30"/>
  <c r="Q33" i="30"/>
  <c r="R34" i="30"/>
  <c r="S34" i="30"/>
  <c r="T34" i="30"/>
  <c r="U34" i="30"/>
  <c r="V34" i="30"/>
  <c r="AH34" i="30" s="1"/>
  <c r="Q34" i="30"/>
  <c r="R35" i="30"/>
  <c r="S35" i="30"/>
  <c r="T35" i="30"/>
  <c r="U35" i="30"/>
  <c r="V35" i="30"/>
  <c r="Q35" i="30"/>
  <c r="R36" i="30"/>
  <c r="S36" i="30"/>
  <c r="T36" i="30"/>
  <c r="U36" i="30"/>
  <c r="V36" i="30"/>
  <c r="Q36" i="30"/>
  <c r="R37" i="30"/>
  <c r="S37" i="30"/>
  <c r="T37" i="30"/>
  <c r="U37" i="30"/>
  <c r="V37" i="30"/>
  <c r="Q37" i="30"/>
  <c r="R38" i="30"/>
  <c r="S38" i="30"/>
  <c r="T38" i="30"/>
  <c r="U38" i="30"/>
  <c r="AF38" i="30" s="1"/>
  <c r="V38" i="30"/>
  <c r="Q38" i="30"/>
  <c r="R39" i="30"/>
  <c r="S39" i="30"/>
  <c r="T39" i="30"/>
  <c r="U39" i="30"/>
  <c r="V39" i="30"/>
  <c r="AH39" i="30" s="1"/>
  <c r="Q39" i="30"/>
  <c r="R40" i="30"/>
  <c r="S40" i="30"/>
  <c r="T40" i="30"/>
  <c r="U40" i="30"/>
  <c r="V40" i="30"/>
  <c r="Q40" i="30"/>
  <c r="R41" i="30"/>
  <c r="S41" i="30"/>
  <c r="T41" i="30"/>
  <c r="U41" i="30"/>
  <c r="V41" i="30"/>
  <c r="W41" i="30" s="1"/>
  <c r="AJ41" i="30" s="1"/>
  <c r="Q41" i="30"/>
  <c r="R42" i="30"/>
  <c r="S42" i="30"/>
  <c r="T42" i="30"/>
  <c r="AI42" i="30" s="1"/>
  <c r="U42" i="30"/>
  <c r="V42" i="30"/>
  <c r="Q42" i="30"/>
  <c r="AF42" i="30"/>
  <c r="R43" i="30"/>
  <c r="S43" i="30"/>
  <c r="T43" i="30"/>
  <c r="U43" i="30"/>
  <c r="AF43" i="30" s="1"/>
  <c r="V43" i="30"/>
  <c r="Q43" i="30"/>
  <c r="R44" i="30"/>
  <c r="S44" i="30"/>
  <c r="AG44" i="30" s="1"/>
  <c r="T44" i="30"/>
  <c r="U44" i="30"/>
  <c r="V44" i="30"/>
  <c r="Q44" i="30"/>
  <c r="AI44" i="30" s="1"/>
  <c r="R45" i="30"/>
  <c r="S45" i="30"/>
  <c r="T45" i="30"/>
  <c r="U45" i="30"/>
  <c r="V45" i="30"/>
  <c r="Q45" i="30"/>
  <c r="R46" i="30"/>
  <c r="S46" i="30"/>
  <c r="AE46" i="30" s="1"/>
  <c r="T46" i="30"/>
  <c r="U46" i="30"/>
  <c r="V46" i="30"/>
  <c r="Q46" i="30"/>
  <c r="AI46" i="30" s="1"/>
  <c r="R47" i="30"/>
  <c r="S47" i="30"/>
  <c r="T47" i="30"/>
  <c r="U47" i="30"/>
  <c r="V47" i="30"/>
  <c r="Q47" i="30"/>
  <c r="R48" i="30"/>
  <c r="S48" i="30"/>
  <c r="AG48" i="30" s="1"/>
  <c r="T48" i="30"/>
  <c r="U48" i="30"/>
  <c r="V48" i="30"/>
  <c r="Q48" i="30"/>
  <c r="R49" i="30"/>
  <c r="S49" i="30"/>
  <c r="T49" i="30"/>
  <c r="AG49" i="30" s="1"/>
  <c r="U49" i="30"/>
  <c r="AH49" i="30" s="1"/>
  <c r="V49" i="30"/>
  <c r="Q49" i="30"/>
  <c r="R50" i="30"/>
  <c r="S50" i="30"/>
  <c r="W50" i="30" s="1"/>
  <c r="AJ50" i="30" s="1"/>
  <c r="T50" i="30"/>
  <c r="U50" i="30"/>
  <c r="V50" i="30"/>
  <c r="AH50" i="30" s="1"/>
  <c r="Q50" i="30"/>
  <c r="R51" i="30"/>
  <c r="S51" i="30"/>
  <c r="T51" i="30"/>
  <c r="U51" i="30"/>
  <c r="AH51" i="30" s="1"/>
  <c r="V51" i="30"/>
  <c r="Q51" i="30"/>
  <c r="R52" i="30"/>
  <c r="S52" i="30"/>
  <c r="AE52" i="30" s="1"/>
  <c r="T52" i="30"/>
  <c r="U52" i="30"/>
  <c r="V52" i="30"/>
  <c r="Q52" i="30"/>
  <c r="AF52" i="30" s="1"/>
  <c r="R53" i="30"/>
  <c r="S53" i="30"/>
  <c r="T53" i="30"/>
  <c r="AG53" i="30" s="1"/>
  <c r="U53" i="30"/>
  <c r="AF53" i="30" s="1"/>
  <c r="V53" i="30"/>
  <c r="Q53" i="30"/>
  <c r="R54" i="30"/>
  <c r="S54" i="30"/>
  <c r="T54" i="30"/>
  <c r="U54" i="30"/>
  <c r="V54" i="30"/>
  <c r="AH54" i="30" s="1"/>
  <c r="Q54" i="30"/>
  <c r="AF54" i="30" s="1"/>
  <c r="R55" i="30"/>
  <c r="S55" i="30"/>
  <c r="T55" i="30"/>
  <c r="U55" i="30"/>
  <c r="V55" i="30"/>
  <c r="Q55" i="30"/>
  <c r="R56" i="30"/>
  <c r="S56" i="30"/>
  <c r="T56" i="30"/>
  <c r="U56" i="30"/>
  <c r="V56" i="30"/>
  <c r="Q56" i="30"/>
  <c r="R57" i="30"/>
  <c r="S57" i="30"/>
  <c r="T57" i="30"/>
  <c r="U57" i="30"/>
  <c r="V57" i="30"/>
  <c r="AH57" i="30" s="1"/>
  <c r="Q57" i="30"/>
  <c r="AH58" i="30"/>
  <c r="R59" i="30"/>
  <c r="S59" i="30"/>
  <c r="T59" i="30"/>
  <c r="U59" i="30"/>
  <c r="AI59" i="30" s="1"/>
  <c r="V59" i="30"/>
  <c r="Q59" i="30"/>
  <c r="R60" i="30"/>
  <c r="S60" i="30"/>
  <c r="T60" i="30"/>
  <c r="U60" i="30"/>
  <c r="V60" i="30"/>
  <c r="Q60" i="30"/>
  <c r="R61" i="30"/>
  <c r="S61" i="30"/>
  <c r="T61" i="30"/>
  <c r="U61" i="30"/>
  <c r="V61" i="30"/>
  <c r="Q61" i="30"/>
  <c r="R62" i="30"/>
  <c r="S62" i="30"/>
  <c r="AE62" i="30" s="1"/>
  <c r="T62" i="30"/>
  <c r="U62" i="30"/>
  <c r="V62" i="30"/>
  <c r="Q62" i="30"/>
  <c r="R63" i="30"/>
  <c r="S63" i="30"/>
  <c r="T63" i="30"/>
  <c r="U63" i="30"/>
  <c r="V63" i="30"/>
  <c r="Q63" i="30"/>
  <c r="R64" i="30"/>
  <c r="S64" i="30"/>
  <c r="T64" i="30"/>
  <c r="U64" i="30"/>
  <c r="V64" i="30"/>
  <c r="Q64" i="30"/>
  <c r="AF64" i="30" s="1"/>
  <c r="R66" i="30"/>
  <c r="S66" i="30"/>
  <c r="T66" i="30"/>
  <c r="AI66" i="30" s="1"/>
  <c r="U66" i="30"/>
  <c r="V66" i="30"/>
  <c r="Q66" i="30"/>
  <c r="R67" i="30"/>
  <c r="S67" i="30"/>
  <c r="T67" i="30"/>
  <c r="U67" i="30"/>
  <c r="V67" i="30"/>
  <c r="Q67" i="30"/>
  <c r="R68" i="30"/>
  <c r="S68" i="30"/>
  <c r="T68" i="30"/>
  <c r="AG68" i="30" s="1"/>
  <c r="U68" i="30"/>
  <c r="V68" i="30"/>
  <c r="Q68" i="30"/>
  <c r="R69" i="30"/>
  <c r="S69" i="30"/>
  <c r="AG69" i="30" s="1"/>
  <c r="T69" i="30"/>
  <c r="U69" i="30"/>
  <c r="V69" i="30"/>
  <c r="AH69" i="30" s="1"/>
  <c r="Q69" i="30"/>
  <c r="AH70" i="30"/>
  <c r="R71" i="30"/>
  <c r="S71" i="30"/>
  <c r="AG71" i="30" s="1"/>
  <c r="T71" i="30"/>
  <c r="U71" i="30"/>
  <c r="V71" i="30"/>
  <c r="Q71" i="30"/>
  <c r="AI71" i="30" s="1"/>
  <c r="R72" i="30"/>
  <c r="S72" i="30"/>
  <c r="T72" i="30"/>
  <c r="U72" i="30"/>
  <c r="V72" i="30"/>
  <c r="Q72" i="30"/>
  <c r="AF73" i="30"/>
  <c r="AF74" i="30"/>
  <c r="AH74" i="30"/>
  <c r="R75" i="30"/>
  <c r="S75" i="30"/>
  <c r="T75" i="30"/>
  <c r="AE75" i="30" s="1"/>
  <c r="U75" i="30"/>
  <c r="V75" i="30"/>
  <c r="Q75" i="30"/>
  <c r="R76" i="30"/>
  <c r="S76" i="30"/>
  <c r="T76" i="30"/>
  <c r="U76" i="30"/>
  <c r="V76" i="30"/>
  <c r="AH76" i="30" s="1"/>
  <c r="Q76" i="30"/>
  <c r="AF77" i="30"/>
  <c r="R78" i="30"/>
  <c r="S78" i="30"/>
  <c r="AE78" i="30" s="1"/>
  <c r="T78" i="30"/>
  <c r="U78" i="30"/>
  <c r="V78" i="30"/>
  <c r="Q78" i="30"/>
  <c r="AF78" i="30" s="1"/>
  <c r="R79" i="30"/>
  <c r="S79" i="30"/>
  <c r="T79" i="30"/>
  <c r="U79" i="30"/>
  <c r="V79" i="30"/>
  <c r="AH79" i="30" s="1"/>
  <c r="Q79" i="30"/>
  <c r="R80" i="30"/>
  <c r="S80" i="30"/>
  <c r="AG80" i="30" s="1"/>
  <c r="T80" i="30"/>
  <c r="U80" i="30"/>
  <c r="V80" i="30"/>
  <c r="Q80" i="30"/>
  <c r="R81" i="30"/>
  <c r="S81" i="30"/>
  <c r="AG81" i="30" s="1"/>
  <c r="T81" i="30"/>
  <c r="U81" i="30"/>
  <c r="V81" i="30"/>
  <c r="AH81" i="30" s="1"/>
  <c r="Q81" i="30"/>
  <c r="R82" i="30"/>
  <c r="S82" i="30"/>
  <c r="T82" i="30"/>
  <c r="U82" i="30"/>
  <c r="AE82" i="30" s="1"/>
  <c r="V82" i="30"/>
  <c r="Q82" i="30"/>
  <c r="R83" i="30"/>
  <c r="S83" i="30"/>
  <c r="AG83" i="30" s="1"/>
  <c r="T83" i="30"/>
  <c r="U83" i="30"/>
  <c r="V83" i="30"/>
  <c r="Q83" i="30"/>
  <c r="R84" i="30"/>
  <c r="S84" i="30"/>
  <c r="T84" i="30"/>
  <c r="AG84" i="30" s="1"/>
  <c r="U84" i="30"/>
  <c r="V84" i="30"/>
  <c r="Q84" i="30"/>
  <c r="R85" i="30"/>
  <c r="S85" i="30"/>
  <c r="W85" i="30" s="1"/>
  <c r="AJ85" i="30" s="1"/>
  <c r="T85" i="30"/>
  <c r="U85" i="30"/>
  <c r="V85" i="30"/>
  <c r="Q85" i="30"/>
  <c r="R86" i="30"/>
  <c r="S86" i="30"/>
  <c r="T86" i="30"/>
  <c r="U86" i="30"/>
  <c r="V86" i="30"/>
  <c r="AH86" i="30" s="1"/>
  <c r="Q86" i="30"/>
  <c r="R87" i="30"/>
  <c r="S87" i="30"/>
  <c r="T87" i="30"/>
  <c r="U87" i="30"/>
  <c r="V87" i="30"/>
  <c r="Q87" i="30"/>
  <c r="R88" i="30"/>
  <c r="S88" i="30"/>
  <c r="T88" i="30"/>
  <c r="U88" i="30"/>
  <c r="V88" i="30"/>
  <c r="Q88" i="30"/>
  <c r="R89" i="30"/>
  <c r="S89" i="30"/>
  <c r="T89" i="30"/>
  <c r="U89" i="30"/>
  <c r="V89" i="30"/>
  <c r="AH89" i="30" s="1"/>
  <c r="Q89" i="30"/>
  <c r="AF89" i="30" s="1"/>
  <c r="AE90" i="30"/>
  <c r="AF90" i="30"/>
  <c r="AG90" i="30"/>
  <c r="AH90" i="30"/>
  <c r="AI90" i="30"/>
  <c r="AJ90" i="30"/>
  <c r="AE91" i="30"/>
  <c r="AF91" i="30"/>
  <c r="AG91" i="30"/>
  <c r="AH91" i="30"/>
  <c r="AI91" i="30"/>
  <c r="AJ91" i="30"/>
  <c r="AE92" i="30"/>
  <c r="AF92" i="30"/>
  <c r="AG92" i="30"/>
  <c r="AH92" i="30"/>
  <c r="AI92" i="30"/>
  <c r="AK92" i="30" s="1"/>
  <c r="AJ92" i="30"/>
  <c r="AE93" i="30"/>
  <c r="AF93" i="30"/>
  <c r="AG93" i="30"/>
  <c r="AH93" i="30"/>
  <c r="AI93" i="30"/>
  <c r="AJ93" i="30"/>
  <c r="AE94" i="30"/>
  <c r="AF94" i="30"/>
  <c r="AG94" i="30"/>
  <c r="AH94" i="30"/>
  <c r="AI94" i="30"/>
  <c r="AJ94" i="30"/>
  <c r="AE95" i="30"/>
  <c r="AF95" i="30"/>
  <c r="AG95" i="30"/>
  <c r="AH95" i="30"/>
  <c r="AI95" i="30"/>
  <c r="AJ95" i="30"/>
  <c r="AE96" i="30"/>
  <c r="AF96" i="30"/>
  <c r="AG96" i="30"/>
  <c r="AH96" i="30"/>
  <c r="AI96" i="30"/>
  <c r="AJ96" i="30"/>
  <c r="AE97" i="30"/>
  <c r="AF97" i="30"/>
  <c r="AG97" i="30"/>
  <c r="AH97" i="30"/>
  <c r="AI97" i="30"/>
  <c r="AJ97" i="30"/>
  <c r="AE98" i="30"/>
  <c r="AF98" i="30"/>
  <c r="AG98" i="30"/>
  <c r="AH98" i="30"/>
  <c r="AI98" i="30"/>
  <c r="AJ98" i="30"/>
  <c r="AE99" i="30"/>
  <c r="AF99" i="30"/>
  <c r="AG99" i="30"/>
  <c r="AH99" i="30"/>
  <c r="AI99" i="30"/>
  <c r="AK99" i="30" s="1"/>
  <c r="AJ99" i="30"/>
  <c r="AE100" i="30"/>
  <c r="AF100" i="30"/>
  <c r="AG100" i="30"/>
  <c r="AH100" i="30"/>
  <c r="AI100" i="30"/>
  <c r="AJ100" i="30"/>
  <c r="AE101" i="30"/>
  <c r="AF101" i="30"/>
  <c r="AG101" i="30"/>
  <c r="AH101" i="30"/>
  <c r="AI101" i="30"/>
  <c r="AK101" i="30" s="1"/>
  <c r="AJ101" i="30"/>
  <c r="AE102" i="30"/>
  <c r="AF102" i="30"/>
  <c r="AG102" i="30"/>
  <c r="AH102" i="30"/>
  <c r="AI102" i="30"/>
  <c r="AJ102" i="30"/>
  <c r="AE103" i="30"/>
  <c r="AF103" i="30"/>
  <c r="AG103" i="30"/>
  <c r="AH103" i="30"/>
  <c r="AI103" i="30"/>
  <c r="AK103" i="30" s="1"/>
  <c r="AJ103" i="30"/>
  <c r="AE104" i="30"/>
  <c r="AF104" i="30"/>
  <c r="AG104" i="30"/>
  <c r="AH104" i="30"/>
  <c r="AI104" i="30"/>
  <c r="AJ104" i="30"/>
  <c r="AE105" i="30"/>
  <c r="AF105" i="30"/>
  <c r="AG105" i="30"/>
  <c r="AH105" i="30"/>
  <c r="AI105" i="30"/>
  <c r="AK105" i="30" s="1"/>
  <c r="AJ105" i="30"/>
  <c r="AE106" i="30"/>
  <c r="AF106" i="30"/>
  <c r="AG106" i="30"/>
  <c r="AH106" i="30"/>
  <c r="AI106" i="30"/>
  <c r="AJ106" i="30"/>
  <c r="AE107" i="30"/>
  <c r="AF107" i="30"/>
  <c r="AG107" i="30"/>
  <c r="AH107" i="30"/>
  <c r="AI107" i="30"/>
  <c r="AK107" i="30" s="1"/>
  <c r="AJ107" i="30"/>
  <c r="AE108" i="30"/>
  <c r="AF108" i="30"/>
  <c r="AG108" i="30"/>
  <c r="AH108" i="30"/>
  <c r="AI108" i="30"/>
  <c r="AJ108" i="30"/>
  <c r="AE109" i="30"/>
  <c r="AF109" i="30"/>
  <c r="AG109" i="30"/>
  <c r="AH109" i="30"/>
  <c r="AI109" i="30"/>
  <c r="AJ109" i="30"/>
  <c r="AE110" i="30"/>
  <c r="AF110" i="30"/>
  <c r="AG110" i="30"/>
  <c r="AH110" i="30"/>
  <c r="AI110" i="30"/>
  <c r="AJ110" i="30"/>
  <c r="AE111" i="30"/>
  <c r="AF111" i="30"/>
  <c r="AG111" i="30"/>
  <c r="AH111" i="30"/>
  <c r="AI111" i="30"/>
  <c r="AJ111" i="30"/>
  <c r="AE112" i="30"/>
  <c r="AF112" i="30"/>
  <c r="AG112" i="30"/>
  <c r="AH112" i="30"/>
  <c r="AI112" i="30"/>
  <c r="AJ112" i="30"/>
  <c r="AE113" i="30"/>
  <c r="AF113" i="30"/>
  <c r="AG113" i="30"/>
  <c r="AH113" i="30"/>
  <c r="AI113" i="30"/>
  <c r="AJ113" i="30"/>
  <c r="AE114" i="30"/>
  <c r="AF114" i="30"/>
  <c r="AG114" i="30"/>
  <c r="AH114" i="30"/>
  <c r="AI114" i="30"/>
  <c r="AJ114" i="30"/>
  <c r="AE115" i="30"/>
  <c r="AF115" i="30"/>
  <c r="AG115" i="30"/>
  <c r="AH115" i="30"/>
  <c r="AI115" i="30"/>
  <c r="AJ115" i="30"/>
  <c r="AE116" i="30"/>
  <c r="AF116" i="30"/>
  <c r="AG116" i="30"/>
  <c r="AH116" i="30"/>
  <c r="AI116" i="30"/>
  <c r="AJ116" i="30"/>
  <c r="AE117" i="30"/>
  <c r="AF117" i="30"/>
  <c r="AG117" i="30"/>
  <c r="AH117" i="30"/>
  <c r="AI117" i="30"/>
  <c r="AK117" i="30" s="1"/>
  <c r="AJ117" i="30"/>
  <c r="AE118" i="30"/>
  <c r="AF118" i="30"/>
  <c r="AG118" i="30"/>
  <c r="AH118" i="30"/>
  <c r="AI118" i="30"/>
  <c r="AJ118" i="30"/>
  <c r="AE119" i="30"/>
  <c r="AF119" i="30"/>
  <c r="AG119" i="30"/>
  <c r="AH119" i="30"/>
  <c r="AI119" i="30"/>
  <c r="AJ119" i="30"/>
  <c r="AE120" i="30"/>
  <c r="AF120" i="30"/>
  <c r="AG120" i="30"/>
  <c r="AH120" i="30"/>
  <c r="AI120" i="30"/>
  <c r="AJ120" i="30"/>
  <c r="AE121" i="30"/>
  <c r="AF121" i="30"/>
  <c r="AG121" i="30"/>
  <c r="AH121" i="30"/>
  <c r="AI121" i="30"/>
  <c r="AJ121" i="30"/>
  <c r="AE122" i="30"/>
  <c r="AF122" i="30"/>
  <c r="AG122" i="30"/>
  <c r="AH122" i="30"/>
  <c r="AI122" i="30"/>
  <c r="AJ122" i="30"/>
  <c r="AE123" i="30"/>
  <c r="AF123" i="30"/>
  <c r="AG123" i="30"/>
  <c r="AH123" i="30"/>
  <c r="AI123" i="30"/>
  <c r="AK123" i="30" s="1"/>
  <c r="AJ123" i="30"/>
  <c r="AE124" i="30"/>
  <c r="AF124" i="30"/>
  <c r="AG124" i="30"/>
  <c r="AH124" i="30"/>
  <c r="AI124" i="30"/>
  <c r="AJ124" i="30"/>
  <c r="AE125" i="30"/>
  <c r="AF125" i="30"/>
  <c r="AG125" i="30"/>
  <c r="AH125" i="30"/>
  <c r="AI125" i="30"/>
  <c r="AJ125" i="30"/>
  <c r="AE126" i="30"/>
  <c r="AF126" i="30"/>
  <c r="AG126" i="30"/>
  <c r="AH126" i="30"/>
  <c r="AI126" i="30"/>
  <c r="AJ126" i="30"/>
  <c r="AE127" i="30"/>
  <c r="AF127" i="30"/>
  <c r="AG127" i="30"/>
  <c r="AH127" i="30"/>
  <c r="AI127" i="30"/>
  <c r="AJ127" i="30"/>
  <c r="AE128" i="30"/>
  <c r="AF128" i="30"/>
  <c r="AG128" i="30"/>
  <c r="AH128" i="30"/>
  <c r="AI128" i="30"/>
  <c r="AJ128" i="30"/>
  <c r="AE129" i="30"/>
  <c r="AF129" i="30"/>
  <c r="AG129" i="30"/>
  <c r="AH129" i="30"/>
  <c r="AI129" i="30"/>
  <c r="AJ129" i="30"/>
  <c r="AE130" i="30"/>
  <c r="AF130" i="30"/>
  <c r="AG130" i="30"/>
  <c r="AH130" i="30"/>
  <c r="AI130" i="30"/>
  <c r="AJ130" i="30"/>
  <c r="AE131" i="30"/>
  <c r="AF131" i="30"/>
  <c r="AG131" i="30"/>
  <c r="AH131" i="30"/>
  <c r="AI131" i="30"/>
  <c r="AJ131" i="30"/>
  <c r="AE132" i="30"/>
  <c r="AF132" i="30"/>
  <c r="AG132" i="30"/>
  <c r="AH132" i="30"/>
  <c r="AI132" i="30"/>
  <c r="AK132" i="30" s="1"/>
  <c r="AJ132" i="30"/>
  <c r="AE133" i="30"/>
  <c r="AF133" i="30"/>
  <c r="AG133" i="30"/>
  <c r="AH133" i="30"/>
  <c r="AI133" i="30"/>
  <c r="AJ133" i="30"/>
  <c r="AE134" i="30"/>
  <c r="AF134" i="30"/>
  <c r="AG134" i="30"/>
  <c r="AH134" i="30"/>
  <c r="AI134" i="30"/>
  <c r="AK134" i="30" s="1"/>
  <c r="AJ134" i="30"/>
  <c r="AE135" i="30"/>
  <c r="AF135" i="30"/>
  <c r="AG135" i="30"/>
  <c r="AH135" i="30"/>
  <c r="AI135" i="30"/>
  <c r="AJ135" i="30"/>
  <c r="AE136" i="30"/>
  <c r="AF136" i="30"/>
  <c r="AG136" i="30"/>
  <c r="AH136" i="30"/>
  <c r="AI136" i="30"/>
  <c r="AJ136" i="30"/>
  <c r="AE137" i="30"/>
  <c r="AF137" i="30"/>
  <c r="AG137" i="30"/>
  <c r="AH137" i="30"/>
  <c r="AI137" i="30"/>
  <c r="AJ137" i="30"/>
  <c r="AE138" i="30"/>
  <c r="AF138" i="30"/>
  <c r="AG138" i="30"/>
  <c r="AH138" i="30"/>
  <c r="AI138" i="30"/>
  <c r="AJ138" i="30"/>
  <c r="AE139" i="30"/>
  <c r="AF139" i="30"/>
  <c r="AG139" i="30"/>
  <c r="AH139" i="30"/>
  <c r="AI139" i="30"/>
  <c r="AK139" i="30" s="1"/>
  <c r="AJ139" i="30"/>
  <c r="AE140" i="30"/>
  <c r="AF140" i="30"/>
  <c r="AG140" i="30"/>
  <c r="AH140" i="30"/>
  <c r="AI140" i="30"/>
  <c r="AJ140" i="30"/>
  <c r="AE141" i="30"/>
  <c r="AF141" i="30"/>
  <c r="AG141" i="30"/>
  <c r="AH141" i="30"/>
  <c r="AI141" i="30"/>
  <c r="AJ141" i="30"/>
  <c r="AE142" i="30"/>
  <c r="AF142" i="30"/>
  <c r="AG142" i="30"/>
  <c r="AH142" i="30"/>
  <c r="AI142" i="30"/>
  <c r="AJ142" i="30"/>
  <c r="S13" i="30"/>
  <c r="T13" i="30"/>
  <c r="V13" i="30"/>
  <c r="R13" i="30"/>
  <c r="Q13" i="30"/>
  <c r="U13" i="30"/>
  <c r="O14" i="20"/>
  <c r="P14" i="20"/>
  <c r="Q14" i="20"/>
  <c r="R14" i="20"/>
  <c r="AC14" i="20" s="1"/>
  <c r="S14" i="20"/>
  <c r="N14" i="20"/>
  <c r="O15" i="20"/>
  <c r="P15" i="20"/>
  <c r="Q15" i="20"/>
  <c r="R15" i="20"/>
  <c r="S15" i="20"/>
  <c r="N15" i="20"/>
  <c r="AC15" i="20" s="1"/>
  <c r="O16" i="20"/>
  <c r="P16" i="20"/>
  <c r="Q16" i="20"/>
  <c r="AB16" i="20" s="1"/>
  <c r="R16" i="20"/>
  <c r="S16" i="20"/>
  <c r="N16" i="20"/>
  <c r="O17" i="20"/>
  <c r="P17" i="20"/>
  <c r="Q17" i="20"/>
  <c r="R17" i="20"/>
  <c r="S17" i="20"/>
  <c r="AE17" i="20" s="1"/>
  <c r="N17" i="20"/>
  <c r="AD17" i="20"/>
  <c r="O18" i="20"/>
  <c r="P18" i="20"/>
  <c r="AD18" i="20" s="1"/>
  <c r="Q18" i="20"/>
  <c r="R18" i="20"/>
  <c r="S18" i="20"/>
  <c r="N18" i="20"/>
  <c r="AC18" i="20" s="1"/>
  <c r="O19" i="20"/>
  <c r="P19" i="20"/>
  <c r="Q19" i="20"/>
  <c r="R19" i="20"/>
  <c r="S19" i="20"/>
  <c r="N19" i="20"/>
  <c r="O20" i="20"/>
  <c r="P20" i="20"/>
  <c r="AD20" i="20" s="1"/>
  <c r="Q20" i="20"/>
  <c r="R20" i="20"/>
  <c r="S20" i="20"/>
  <c r="N20" i="20"/>
  <c r="O21" i="20"/>
  <c r="P21" i="20"/>
  <c r="Q21" i="20"/>
  <c r="R21" i="20"/>
  <c r="S21" i="20"/>
  <c r="N21" i="20"/>
  <c r="O22" i="20"/>
  <c r="P22" i="20"/>
  <c r="Q22" i="20"/>
  <c r="R22" i="20"/>
  <c r="S22" i="20"/>
  <c r="N22" i="20"/>
  <c r="AF22" i="20" s="1"/>
  <c r="O23" i="20"/>
  <c r="P23" i="20"/>
  <c r="Q23" i="20"/>
  <c r="R23" i="20"/>
  <c r="AF23" i="20" s="1"/>
  <c r="S23" i="20"/>
  <c r="N23" i="20"/>
  <c r="O24" i="20"/>
  <c r="P24" i="20"/>
  <c r="AD24" i="20" s="1"/>
  <c r="Q24" i="20"/>
  <c r="R24" i="20"/>
  <c r="S24" i="20"/>
  <c r="AE24" i="20" s="1"/>
  <c r="N24" i="20"/>
  <c r="AF24" i="20" s="1"/>
  <c r="O25" i="20"/>
  <c r="P25" i="20"/>
  <c r="Q25" i="20"/>
  <c r="R25" i="20"/>
  <c r="AF25" i="20" s="1"/>
  <c r="S25" i="20"/>
  <c r="N25" i="20"/>
  <c r="O26" i="20"/>
  <c r="AB26" i="20" s="1"/>
  <c r="P26" i="20"/>
  <c r="AD26" i="20" s="1"/>
  <c r="Q26" i="20"/>
  <c r="R26" i="20"/>
  <c r="S26" i="20"/>
  <c r="AE26" i="20" s="1"/>
  <c r="N26" i="20"/>
  <c r="O27" i="20"/>
  <c r="P27" i="20"/>
  <c r="Q27" i="20"/>
  <c r="R27" i="20"/>
  <c r="S27" i="20"/>
  <c r="AE27" i="20" s="1"/>
  <c r="N27" i="20"/>
  <c r="AC27" i="20" s="1"/>
  <c r="O28" i="20"/>
  <c r="P28" i="20"/>
  <c r="Q28" i="20"/>
  <c r="R28" i="20"/>
  <c r="S28" i="20"/>
  <c r="N28" i="20"/>
  <c r="O29" i="20"/>
  <c r="AF29" i="20" s="1"/>
  <c r="P29" i="20"/>
  <c r="Q29" i="20"/>
  <c r="R29" i="20"/>
  <c r="S29" i="20"/>
  <c r="T29" i="20" s="1"/>
  <c r="AG29" i="20" s="1"/>
  <c r="N29" i="20"/>
  <c r="O30" i="20"/>
  <c r="P30" i="20"/>
  <c r="Q30" i="20"/>
  <c r="R30" i="20"/>
  <c r="S30" i="20"/>
  <c r="N30" i="20"/>
  <c r="O31" i="20"/>
  <c r="P31" i="20"/>
  <c r="Q31" i="20"/>
  <c r="R31" i="20"/>
  <c r="S31" i="20"/>
  <c r="AE31" i="20" s="1"/>
  <c r="N31" i="20"/>
  <c r="O32" i="20"/>
  <c r="P32" i="20"/>
  <c r="Q32" i="20"/>
  <c r="R32" i="20"/>
  <c r="S32" i="20"/>
  <c r="N32" i="20"/>
  <c r="AC32" i="20" s="1"/>
  <c r="O33" i="20"/>
  <c r="P33" i="20"/>
  <c r="Q33" i="20"/>
  <c r="R33" i="20"/>
  <c r="AC33" i="20" s="1"/>
  <c r="S33" i="20"/>
  <c r="N33" i="20"/>
  <c r="O34" i="20"/>
  <c r="P34" i="20"/>
  <c r="AD34" i="20" s="1"/>
  <c r="Q34" i="20"/>
  <c r="R34" i="20"/>
  <c r="S34" i="20"/>
  <c r="N34" i="20"/>
  <c r="AF34" i="20" s="1"/>
  <c r="O35" i="20"/>
  <c r="P35" i="20"/>
  <c r="Q35" i="20"/>
  <c r="AD35" i="20" s="1"/>
  <c r="R35" i="20"/>
  <c r="S35" i="20"/>
  <c r="N35" i="20"/>
  <c r="O36" i="20"/>
  <c r="AB36" i="20" s="1"/>
  <c r="P36" i="20"/>
  <c r="Q36" i="20"/>
  <c r="R36" i="20"/>
  <c r="S36" i="20"/>
  <c r="N36" i="20"/>
  <c r="O37" i="20"/>
  <c r="P37" i="20"/>
  <c r="Q37" i="20"/>
  <c r="T37" i="20" s="1"/>
  <c r="AG37" i="20" s="1"/>
  <c r="R37" i="20"/>
  <c r="S37" i="20"/>
  <c r="N37" i="20"/>
  <c r="AC37" i="20" s="1"/>
  <c r="O38" i="20"/>
  <c r="P38" i="20"/>
  <c r="Q38" i="20"/>
  <c r="R38" i="20"/>
  <c r="S38" i="20"/>
  <c r="T38" i="20" s="1"/>
  <c r="AG38" i="20" s="1"/>
  <c r="AH38" i="20" s="1"/>
  <c r="N38" i="20"/>
  <c r="O39" i="20"/>
  <c r="P39" i="20"/>
  <c r="Q39" i="20"/>
  <c r="AD39" i="20" s="1"/>
  <c r="R39" i="20"/>
  <c r="S39" i="20"/>
  <c r="N39" i="20"/>
  <c r="O40" i="20"/>
  <c r="AF40" i="20" s="1"/>
  <c r="P40" i="20"/>
  <c r="Q40" i="20"/>
  <c r="R40" i="20"/>
  <c r="S40" i="20"/>
  <c r="N40" i="20"/>
  <c r="O41" i="20"/>
  <c r="P41" i="20"/>
  <c r="Q41" i="20"/>
  <c r="R41" i="20"/>
  <c r="S41" i="20"/>
  <c r="N41" i="20"/>
  <c r="AC41" i="20" s="1"/>
  <c r="O42" i="20"/>
  <c r="P42" i="20"/>
  <c r="Q42" i="20"/>
  <c r="R42" i="20"/>
  <c r="S42" i="20"/>
  <c r="AE42" i="20" s="1"/>
  <c r="N42" i="20"/>
  <c r="O43" i="20"/>
  <c r="P43" i="20"/>
  <c r="T43" i="20"/>
  <c r="AG43" i="20" s="1"/>
  <c r="Q43" i="20"/>
  <c r="R43" i="20"/>
  <c r="S43" i="20"/>
  <c r="AE43" i="20" s="1"/>
  <c r="AB43" i="20"/>
  <c r="N43" i="20"/>
  <c r="AC43" i="20" s="1"/>
  <c r="O44" i="20"/>
  <c r="P44" i="20"/>
  <c r="T44" i="20" s="1"/>
  <c r="AG44" i="20" s="1"/>
  <c r="Q44" i="20"/>
  <c r="R44" i="20"/>
  <c r="S44" i="20"/>
  <c r="N44" i="20"/>
  <c r="O45" i="20"/>
  <c r="P45" i="20"/>
  <c r="Q45" i="20"/>
  <c r="R45" i="20"/>
  <c r="AE45" i="20" s="1"/>
  <c r="S45" i="20"/>
  <c r="N45" i="20"/>
  <c r="O46" i="20"/>
  <c r="P46" i="20"/>
  <c r="AD46" i="20" s="1"/>
  <c r="Q46" i="20"/>
  <c r="R46" i="20"/>
  <c r="S46" i="20"/>
  <c r="N46" i="20"/>
  <c r="AF46" i="20" s="1"/>
  <c r="O47" i="20"/>
  <c r="P47" i="20"/>
  <c r="Q47" i="20"/>
  <c r="R47" i="20"/>
  <c r="S47" i="20"/>
  <c r="N47" i="20"/>
  <c r="O48" i="20"/>
  <c r="P48" i="20"/>
  <c r="Q48" i="20"/>
  <c r="R48" i="20"/>
  <c r="S48" i="20"/>
  <c r="N48" i="20"/>
  <c r="AC48" i="20" s="1"/>
  <c r="O49" i="20"/>
  <c r="P49" i="20"/>
  <c r="Q49" i="20"/>
  <c r="R49" i="20"/>
  <c r="AF49" i="20" s="1"/>
  <c r="S49" i="20"/>
  <c r="AE49" i="20" s="1"/>
  <c r="N49" i="20"/>
  <c r="O50" i="20"/>
  <c r="AB50" i="20" s="1"/>
  <c r="P50" i="20"/>
  <c r="Q50" i="20"/>
  <c r="R50" i="20"/>
  <c r="S50" i="20"/>
  <c r="N50" i="20"/>
  <c r="O51" i="20"/>
  <c r="P51" i="20"/>
  <c r="Q51" i="20"/>
  <c r="R51" i="20"/>
  <c r="S51" i="20"/>
  <c r="N51" i="20"/>
  <c r="O52" i="20"/>
  <c r="AF52" i="20" s="1"/>
  <c r="P52" i="20"/>
  <c r="Q52" i="20"/>
  <c r="R52" i="20"/>
  <c r="S52" i="20"/>
  <c r="T52" i="20" s="1"/>
  <c r="AG52" i="20" s="1"/>
  <c r="N52" i="20"/>
  <c r="O53" i="20"/>
  <c r="P53" i="20"/>
  <c r="Q53" i="20"/>
  <c r="AD53" i="20" s="1"/>
  <c r="R53" i="20"/>
  <c r="S53" i="20"/>
  <c r="N53" i="20"/>
  <c r="AC53" i="20"/>
  <c r="AE53" i="20"/>
  <c r="O54" i="20"/>
  <c r="P54" i="20"/>
  <c r="Q54" i="20"/>
  <c r="AB54" i="20" s="1"/>
  <c r="R54" i="20"/>
  <c r="S54" i="20"/>
  <c r="N54" i="20"/>
  <c r="O55" i="20"/>
  <c r="P55" i="20"/>
  <c r="Q55" i="20"/>
  <c r="R55" i="20"/>
  <c r="S55" i="20"/>
  <c r="T55" i="20" s="1"/>
  <c r="AG55" i="20" s="1"/>
  <c r="N55" i="20"/>
  <c r="O56" i="20"/>
  <c r="P56" i="20"/>
  <c r="Q56" i="20"/>
  <c r="AF56" i="20" s="1"/>
  <c r="R56" i="20"/>
  <c r="S56" i="20"/>
  <c r="N56" i="20"/>
  <c r="O57" i="20"/>
  <c r="AF57" i="20" s="1"/>
  <c r="P57" i="20"/>
  <c r="Q57" i="20"/>
  <c r="R57" i="20"/>
  <c r="S57" i="20"/>
  <c r="N57" i="20"/>
  <c r="AC57" i="20" s="1"/>
  <c r="O58" i="20"/>
  <c r="P58" i="20"/>
  <c r="Q58" i="20"/>
  <c r="R58" i="20"/>
  <c r="S58" i="20"/>
  <c r="N58" i="20"/>
  <c r="AC58" i="20" s="1"/>
  <c r="O59" i="20"/>
  <c r="P59" i="20"/>
  <c r="Q59" i="20"/>
  <c r="AD59" i="20" s="1"/>
  <c r="R59" i="20"/>
  <c r="AE59" i="20" s="1"/>
  <c r="S59" i="20"/>
  <c r="N59" i="20"/>
  <c r="O60" i="20"/>
  <c r="P60" i="20"/>
  <c r="T60" i="20" s="1"/>
  <c r="AG60" i="20" s="1"/>
  <c r="Q60" i="20"/>
  <c r="R60" i="20"/>
  <c r="S60" i="20"/>
  <c r="N60" i="20"/>
  <c r="AC60" i="20" s="1"/>
  <c r="O61" i="20"/>
  <c r="P61" i="20"/>
  <c r="Q61" i="20"/>
  <c r="R61" i="20"/>
  <c r="AE61" i="20" s="1"/>
  <c r="S61" i="20"/>
  <c r="N61" i="20"/>
  <c r="O62" i="20"/>
  <c r="AB62" i="20" s="1"/>
  <c r="P62" i="20"/>
  <c r="Q62" i="20"/>
  <c r="R62" i="20"/>
  <c r="AC62" i="20" s="1"/>
  <c r="S62" i="20"/>
  <c r="N62" i="20"/>
  <c r="O63" i="20"/>
  <c r="P63" i="20"/>
  <c r="Q63" i="20"/>
  <c r="R63" i="20"/>
  <c r="S63" i="20"/>
  <c r="N63" i="20"/>
  <c r="O64" i="20"/>
  <c r="P64" i="20"/>
  <c r="Q64" i="20"/>
  <c r="R64" i="20"/>
  <c r="S64" i="20"/>
  <c r="AE64" i="20" s="1"/>
  <c r="N64" i="20"/>
  <c r="O65" i="20"/>
  <c r="P65" i="20"/>
  <c r="Q65" i="20"/>
  <c r="T65" i="20" s="1"/>
  <c r="AG65" i="20" s="1"/>
  <c r="R65" i="20"/>
  <c r="S65" i="20"/>
  <c r="N65" i="20"/>
  <c r="O66" i="20"/>
  <c r="AB66" i="20" s="1"/>
  <c r="P66" i="20"/>
  <c r="Q66" i="20"/>
  <c r="R66" i="20"/>
  <c r="S66" i="20"/>
  <c r="N66" i="20"/>
  <c r="O67" i="20"/>
  <c r="P67" i="20"/>
  <c r="Q67" i="20"/>
  <c r="T67" i="20" s="1"/>
  <c r="AG67" i="20" s="1"/>
  <c r="R67" i="20"/>
  <c r="S67" i="20"/>
  <c r="N67" i="20"/>
  <c r="O68" i="20"/>
  <c r="AB68" i="20" s="1"/>
  <c r="P68" i="20"/>
  <c r="AD68" i="20" s="1"/>
  <c r="Q68" i="20"/>
  <c r="R68" i="20"/>
  <c r="AC68" i="20" s="1"/>
  <c r="S68" i="20"/>
  <c r="N68" i="20"/>
  <c r="O69" i="20"/>
  <c r="P69" i="20"/>
  <c r="Q69" i="20"/>
  <c r="R69" i="20"/>
  <c r="S69" i="20"/>
  <c r="N69" i="20"/>
  <c r="AC69" i="20" s="1"/>
  <c r="O70" i="20"/>
  <c r="P70" i="20"/>
  <c r="Q70" i="20"/>
  <c r="AB70" i="20"/>
  <c r="R70" i="20"/>
  <c r="S70" i="20"/>
  <c r="N70" i="20"/>
  <c r="O71" i="20"/>
  <c r="P71" i="20"/>
  <c r="Q71" i="20"/>
  <c r="R71" i="20"/>
  <c r="S71" i="20"/>
  <c r="N71" i="20"/>
  <c r="O72" i="20"/>
  <c r="P72" i="20"/>
  <c r="Q72" i="20"/>
  <c r="R72" i="20"/>
  <c r="S72" i="20"/>
  <c r="N72" i="20"/>
  <c r="O73" i="20"/>
  <c r="P73" i="20"/>
  <c r="Q73" i="20"/>
  <c r="R73" i="20"/>
  <c r="S73" i="20"/>
  <c r="N73" i="20"/>
  <c r="O74" i="20"/>
  <c r="P74" i="20"/>
  <c r="Q74" i="20"/>
  <c r="R74" i="20"/>
  <c r="S74" i="20"/>
  <c r="N74" i="20"/>
  <c r="O75" i="20"/>
  <c r="AF75" i="20" s="1"/>
  <c r="P75" i="20"/>
  <c r="Q75" i="20"/>
  <c r="R75" i="20"/>
  <c r="S75" i="20"/>
  <c r="N75" i="20"/>
  <c r="O76" i="20"/>
  <c r="P76" i="20"/>
  <c r="Q76" i="20"/>
  <c r="AD76" i="20" s="1"/>
  <c r="R76" i="20"/>
  <c r="S76" i="20"/>
  <c r="N76" i="20"/>
  <c r="AC76" i="20" s="1"/>
  <c r="O77" i="20"/>
  <c r="AF77" i="20" s="1"/>
  <c r="P77" i="20"/>
  <c r="Q77" i="20"/>
  <c r="R77" i="20"/>
  <c r="S77" i="20"/>
  <c r="AE77" i="20" s="1"/>
  <c r="N77" i="20"/>
  <c r="O78" i="20"/>
  <c r="P78" i="20"/>
  <c r="Q78" i="20"/>
  <c r="AB78" i="20" s="1"/>
  <c r="R78" i="20"/>
  <c r="S78" i="20"/>
  <c r="N78" i="20"/>
  <c r="O79" i="20"/>
  <c r="P79" i="20"/>
  <c r="AD79" i="20" s="1"/>
  <c r="Q79" i="20"/>
  <c r="R79" i="20"/>
  <c r="S79" i="20"/>
  <c r="T79" i="20" s="1"/>
  <c r="AG79" i="20" s="1"/>
  <c r="N79" i="20"/>
  <c r="O80" i="20"/>
  <c r="P80" i="20"/>
  <c r="Q80" i="20"/>
  <c r="R80" i="20"/>
  <c r="S80" i="20"/>
  <c r="N80" i="20"/>
  <c r="AC80" i="20" s="1"/>
  <c r="O81" i="20"/>
  <c r="P81" i="20"/>
  <c r="Q81" i="20"/>
  <c r="R81" i="20"/>
  <c r="S81" i="20"/>
  <c r="N81" i="20"/>
  <c r="O82" i="20"/>
  <c r="P82" i="20"/>
  <c r="Q82" i="20"/>
  <c r="AD82" i="20" s="1"/>
  <c r="R82" i="20"/>
  <c r="S82" i="20"/>
  <c r="N82" i="20"/>
  <c r="O83" i="20"/>
  <c r="P83" i="20"/>
  <c r="Q83" i="20"/>
  <c r="R83" i="20"/>
  <c r="S83" i="20"/>
  <c r="N83" i="20"/>
  <c r="O84" i="20"/>
  <c r="P84" i="20"/>
  <c r="Q84" i="20"/>
  <c r="AD84" i="20" s="1"/>
  <c r="R84" i="20"/>
  <c r="S84" i="20"/>
  <c r="N84" i="20"/>
  <c r="AC84" i="20" s="1"/>
  <c r="O85" i="20"/>
  <c r="P85" i="20"/>
  <c r="Q85" i="20"/>
  <c r="R85" i="20"/>
  <c r="AC85" i="20" s="1"/>
  <c r="S85" i="20"/>
  <c r="AE85" i="20" s="1"/>
  <c r="N85" i="20"/>
  <c r="O86" i="20"/>
  <c r="P86" i="20"/>
  <c r="T86" i="20" s="1"/>
  <c r="AG86" i="20" s="1"/>
  <c r="Q86" i="20"/>
  <c r="R86" i="20"/>
  <c r="S86" i="20"/>
  <c r="AE86" i="20" s="1"/>
  <c r="N86" i="20"/>
  <c r="AF86" i="20" s="1"/>
  <c r="O87" i="20"/>
  <c r="P87" i="20"/>
  <c r="Q87" i="20"/>
  <c r="AF87" i="20" s="1"/>
  <c r="R87" i="20"/>
  <c r="S87" i="20"/>
  <c r="N87" i="20"/>
  <c r="O88" i="20"/>
  <c r="P88" i="20"/>
  <c r="Q88" i="20"/>
  <c r="R88" i="20"/>
  <c r="AE88" i="20" s="1"/>
  <c r="S88" i="20"/>
  <c r="N88" i="20"/>
  <c r="O89" i="20"/>
  <c r="P89" i="20"/>
  <c r="Q89" i="20"/>
  <c r="R89" i="20"/>
  <c r="S89" i="20"/>
  <c r="N89" i="20"/>
  <c r="AC89" i="20" s="1"/>
  <c r="O90" i="20"/>
  <c r="P90" i="20"/>
  <c r="Q90" i="20"/>
  <c r="AF90" i="20" s="1"/>
  <c r="R90" i="20"/>
  <c r="S90" i="20"/>
  <c r="N90" i="20"/>
  <c r="AE90" i="20"/>
  <c r="O91" i="20"/>
  <c r="P91" i="20"/>
  <c r="Q91" i="20"/>
  <c r="R91" i="20"/>
  <c r="AF91" i="20" s="1"/>
  <c r="S91" i="20"/>
  <c r="N91" i="20"/>
  <c r="O92" i="20"/>
  <c r="P92" i="20"/>
  <c r="AD92" i="20" s="1"/>
  <c r="Q92" i="20"/>
  <c r="R92" i="20"/>
  <c r="S92" i="20"/>
  <c r="N92" i="20"/>
  <c r="O93" i="20"/>
  <c r="P93" i="20"/>
  <c r="Q93" i="20"/>
  <c r="R93" i="20"/>
  <c r="S93" i="20"/>
  <c r="N93" i="20"/>
  <c r="O94" i="20"/>
  <c r="P94" i="20"/>
  <c r="AD94" i="20" s="1"/>
  <c r="Q94" i="20"/>
  <c r="R94" i="20"/>
  <c r="S94" i="20"/>
  <c r="AE94" i="20" s="1"/>
  <c r="N94" i="20"/>
  <c r="AC94" i="20" s="1"/>
  <c r="O95" i="20"/>
  <c r="P95" i="20"/>
  <c r="Q95" i="20"/>
  <c r="AD95" i="20" s="1"/>
  <c r="R95" i="20"/>
  <c r="AE95" i="20" s="1"/>
  <c r="S95" i="20"/>
  <c r="N95" i="20"/>
  <c r="O96" i="20"/>
  <c r="P96" i="20"/>
  <c r="Q96" i="20"/>
  <c r="R96" i="20"/>
  <c r="S96" i="20"/>
  <c r="N96" i="20"/>
  <c r="O97" i="20"/>
  <c r="P97" i="20"/>
  <c r="Q97" i="20"/>
  <c r="R97" i="20"/>
  <c r="AE97" i="20" s="1"/>
  <c r="S97" i="20"/>
  <c r="N97" i="20"/>
  <c r="O98" i="20"/>
  <c r="P98" i="20"/>
  <c r="Q98" i="20"/>
  <c r="R98" i="20"/>
  <c r="AC98" i="20" s="1"/>
  <c r="S98" i="20"/>
  <c r="N98" i="20"/>
  <c r="O99" i="20"/>
  <c r="P99" i="20"/>
  <c r="Q99" i="20"/>
  <c r="R99" i="20"/>
  <c r="S99" i="20"/>
  <c r="AE99" i="20"/>
  <c r="N99" i="20"/>
  <c r="O100" i="20"/>
  <c r="P100" i="20"/>
  <c r="Q100" i="20"/>
  <c r="T100" i="20" s="1"/>
  <c r="AG100" i="20" s="1"/>
  <c r="R100" i="20"/>
  <c r="S100" i="20"/>
  <c r="N100" i="20"/>
  <c r="O101" i="20"/>
  <c r="P101" i="20"/>
  <c r="Q101" i="20"/>
  <c r="R101" i="20"/>
  <c r="S101" i="20"/>
  <c r="N101" i="20"/>
  <c r="O102" i="20"/>
  <c r="P102" i="20"/>
  <c r="Q102" i="20"/>
  <c r="R102" i="20"/>
  <c r="S102" i="20"/>
  <c r="N102" i="20"/>
  <c r="O103" i="20"/>
  <c r="P103" i="20"/>
  <c r="Q103" i="20"/>
  <c r="R103" i="20"/>
  <c r="S103" i="20"/>
  <c r="AE103" i="20" s="1"/>
  <c r="N103" i="20"/>
  <c r="O104" i="20"/>
  <c r="P104" i="20"/>
  <c r="Q104" i="20"/>
  <c r="R104" i="20"/>
  <c r="AE104" i="20" s="1"/>
  <c r="S104" i="20"/>
  <c r="N104" i="20"/>
  <c r="AC104" i="20"/>
  <c r="O105" i="20"/>
  <c r="P105" i="20"/>
  <c r="Q105" i="20"/>
  <c r="R105" i="20"/>
  <c r="S105" i="20"/>
  <c r="N105" i="20"/>
  <c r="O106" i="20"/>
  <c r="P106" i="20"/>
  <c r="T106" i="20" s="1"/>
  <c r="AG106" i="20" s="1"/>
  <c r="Q106" i="20"/>
  <c r="R106" i="20"/>
  <c r="S106" i="20"/>
  <c r="AE106" i="20" s="1"/>
  <c r="N106" i="20"/>
  <c r="O107" i="20"/>
  <c r="P107" i="20"/>
  <c r="Q107" i="20"/>
  <c r="AD107" i="20" s="1"/>
  <c r="R107" i="20"/>
  <c r="AE107" i="20" s="1"/>
  <c r="S107" i="20"/>
  <c r="N107" i="20"/>
  <c r="O108" i="20"/>
  <c r="P108" i="20"/>
  <c r="Q108" i="20"/>
  <c r="R108" i="20"/>
  <c r="S108" i="20"/>
  <c r="T108" i="20" s="1"/>
  <c r="AG108" i="20" s="1"/>
  <c r="N108" i="20"/>
  <c r="O109" i="20"/>
  <c r="P109" i="20"/>
  <c r="Q109" i="20"/>
  <c r="AD109" i="20" s="1"/>
  <c r="R109" i="20"/>
  <c r="S109" i="20"/>
  <c r="N109" i="20"/>
  <c r="O110" i="20"/>
  <c r="AB110" i="20" s="1"/>
  <c r="P110" i="20"/>
  <c r="Q110" i="20"/>
  <c r="R110" i="20"/>
  <c r="S110" i="20"/>
  <c r="AE110" i="20" s="1"/>
  <c r="N110" i="20"/>
  <c r="O111" i="20"/>
  <c r="P111" i="20"/>
  <c r="AD111" i="20" s="1"/>
  <c r="Q111" i="20"/>
  <c r="R111" i="20"/>
  <c r="S111" i="20"/>
  <c r="N111" i="20"/>
  <c r="O112" i="20"/>
  <c r="P112" i="20"/>
  <c r="Q112" i="20"/>
  <c r="R112" i="20"/>
  <c r="S112" i="20"/>
  <c r="N112" i="20"/>
  <c r="O113" i="20"/>
  <c r="P113" i="20"/>
  <c r="AD113" i="20" s="1"/>
  <c r="Q113" i="20"/>
  <c r="R113" i="20"/>
  <c r="S113" i="20"/>
  <c r="N113" i="20"/>
  <c r="O114" i="20"/>
  <c r="P114" i="20"/>
  <c r="Q114" i="20"/>
  <c r="R114" i="20"/>
  <c r="S114" i="20"/>
  <c r="N114" i="20"/>
  <c r="O115" i="20"/>
  <c r="P115" i="20"/>
  <c r="Q115" i="20"/>
  <c r="R115" i="20"/>
  <c r="S115" i="20"/>
  <c r="N115" i="20"/>
  <c r="O116" i="20"/>
  <c r="P116" i="20"/>
  <c r="Q116" i="20"/>
  <c r="AD116" i="20" s="1"/>
  <c r="R116" i="20"/>
  <c r="S116" i="20"/>
  <c r="N116" i="20"/>
  <c r="AE116" i="20"/>
  <c r="O117" i="20"/>
  <c r="P117" i="20"/>
  <c r="Q117" i="20"/>
  <c r="R117" i="20"/>
  <c r="AE117" i="20" s="1"/>
  <c r="S117" i="20"/>
  <c r="N117" i="20"/>
  <c r="O151" i="20"/>
  <c r="P151" i="20"/>
  <c r="Q151" i="20"/>
  <c r="R151" i="20"/>
  <c r="S151" i="20"/>
  <c r="AE151" i="20" s="1"/>
  <c r="N151" i="20"/>
  <c r="O152" i="20"/>
  <c r="P152" i="20"/>
  <c r="Q152" i="20"/>
  <c r="R152" i="20"/>
  <c r="AB152" i="20" s="1"/>
  <c r="S152" i="20"/>
  <c r="N152" i="20"/>
  <c r="T152" i="20"/>
  <c r="AG152" i="20" s="1"/>
  <c r="O153" i="20"/>
  <c r="P153" i="20"/>
  <c r="Q153" i="20"/>
  <c r="R153" i="20"/>
  <c r="S153" i="20"/>
  <c r="N153" i="20"/>
  <c r="O154" i="20"/>
  <c r="P154" i="20"/>
  <c r="Q154" i="20"/>
  <c r="AF154" i="20" s="1"/>
  <c r="R154" i="20"/>
  <c r="S154" i="20"/>
  <c r="N154" i="20"/>
  <c r="P14" i="33"/>
  <c r="Q14" i="33"/>
  <c r="R14" i="33"/>
  <c r="AE14" i="33" s="1"/>
  <c r="S14" i="33"/>
  <c r="T14" i="33"/>
  <c r="O14" i="33"/>
  <c r="P15" i="33"/>
  <c r="Q15" i="33"/>
  <c r="R15" i="33"/>
  <c r="S15" i="33"/>
  <c r="T15" i="33"/>
  <c r="AF15" i="33" s="1"/>
  <c r="O15" i="33"/>
  <c r="AD15" i="33" s="1"/>
  <c r="P16" i="33"/>
  <c r="Q16" i="33"/>
  <c r="R16" i="33"/>
  <c r="AE16" i="33" s="1"/>
  <c r="S16" i="33"/>
  <c r="AF16" i="33" s="1"/>
  <c r="T16" i="33"/>
  <c r="O16" i="33"/>
  <c r="P17" i="33"/>
  <c r="Q17" i="33"/>
  <c r="R17" i="33"/>
  <c r="S17" i="33"/>
  <c r="T17" i="33"/>
  <c r="O17" i="33"/>
  <c r="AD17" i="33" s="1"/>
  <c r="P18" i="33"/>
  <c r="Q18" i="33"/>
  <c r="AE18" i="33" s="1"/>
  <c r="R18" i="33"/>
  <c r="S18" i="33"/>
  <c r="T18" i="33"/>
  <c r="AF18" i="33" s="1"/>
  <c r="O18" i="33"/>
  <c r="AD18" i="33" s="1"/>
  <c r="P19" i="33"/>
  <c r="Q19" i="33"/>
  <c r="R19" i="33"/>
  <c r="S19" i="33"/>
  <c r="T19" i="33"/>
  <c r="AF19" i="33" s="1"/>
  <c r="O19" i="33"/>
  <c r="AD19" i="33" s="1"/>
  <c r="P20" i="33"/>
  <c r="Q20" i="33"/>
  <c r="AE20" i="33" s="1"/>
  <c r="R20" i="33"/>
  <c r="S20" i="33"/>
  <c r="T20" i="33"/>
  <c r="AF20" i="33" s="1"/>
  <c r="O20" i="33"/>
  <c r="P21" i="33"/>
  <c r="Q21" i="33"/>
  <c r="AE21" i="33" s="1"/>
  <c r="R21" i="33"/>
  <c r="S21" i="33"/>
  <c r="T21" i="33"/>
  <c r="O21" i="33"/>
  <c r="AD21" i="33" s="1"/>
  <c r="P22" i="33"/>
  <c r="Q22" i="33"/>
  <c r="R22" i="33"/>
  <c r="S22" i="33"/>
  <c r="T22" i="33"/>
  <c r="O22" i="33"/>
  <c r="P23" i="33"/>
  <c r="Q23" i="33"/>
  <c r="R23" i="33"/>
  <c r="S23" i="33"/>
  <c r="T23" i="33"/>
  <c r="O23" i="33"/>
  <c r="AD23" i="33"/>
  <c r="X14" i="38"/>
  <c r="Y14" i="38"/>
  <c r="Z14" i="38"/>
  <c r="AA14" i="38"/>
  <c r="AB14" i="38"/>
  <c r="AC14" i="38"/>
  <c r="X15" i="38"/>
  <c r="Y15" i="38"/>
  <c r="Z15" i="38"/>
  <c r="AA15" i="38"/>
  <c r="AB15" i="38"/>
  <c r="AC15" i="38"/>
  <c r="AD15" i="38" s="1"/>
  <c r="X16" i="38"/>
  <c r="Y16" i="38"/>
  <c r="Z16" i="38"/>
  <c r="AA16" i="38"/>
  <c r="AB16" i="38"/>
  <c r="AC16" i="38"/>
  <c r="X17" i="38"/>
  <c r="Y17" i="38"/>
  <c r="Z17" i="38"/>
  <c r="AA17" i="38"/>
  <c r="AB17" i="38"/>
  <c r="AC17" i="38"/>
  <c r="AD17" i="38" s="1"/>
  <c r="X18" i="38"/>
  <c r="Y18" i="38"/>
  <c r="Z18" i="38"/>
  <c r="AA18" i="38"/>
  <c r="AB18" i="38"/>
  <c r="AD18" i="38" s="1"/>
  <c r="AC18" i="38"/>
  <c r="X19" i="38"/>
  <c r="Y19" i="38"/>
  <c r="Z19" i="38"/>
  <c r="AA19" i="38"/>
  <c r="AB19" i="38"/>
  <c r="AC19" i="38"/>
  <c r="AD19" i="38" s="1"/>
  <c r="X20" i="38"/>
  <c r="Y20" i="38"/>
  <c r="Z20" i="38"/>
  <c r="AA20" i="38"/>
  <c r="AB20" i="38"/>
  <c r="AD20" i="38" s="1"/>
  <c r="AC20" i="38"/>
  <c r="X21" i="38"/>
  <c r="Y21" i="38"/>
  <c r="Z21" i="38"/>
  <c r="AA21" i="38"/>
  <c r="AB21" i="38"/>
  <c r="AC21" i="38"/>
  <c r="AD21" i="38" s="1"/>
  <c r="X22" i="38"/>
  <c r="Y22" i="38"/>
  <c r="Z22" i="38"/>
  <c r="AA22" i="38"/>
  <c r="AB22" i="38"/>
  <c r="AD22" i="38" s="1"/>
  <c r="AC22" i="38"/>
  <c r="X23" i="38"/>
  <c r="Y23" i="38"/>
  <c r="Z23" i="38"/>
  <c r="AA23" i="38"/>
  <c r="AB23" i="38"/>
  <c r="AC23" i="38"/>
  <c r="AD23" i="38" s="1"/>
  <c r="X24" i="38"/>
  <c r="Y24" i="38"/>
  <c r="Z24" i="38"/>
  <c r="AA24" i="38"/>
  <c r="AB24" i="38"/>
  <c r="AD24" i="38" s="1"/>
  <c r="AC24" i="38"/>
  <c r="X25" i="38"/>
  <c r="Y25" i="38"/>
  <c r="Z25" i="38"/>
  <c r="AA25" i="38"/>
  <c r="AB25" i="38"/>
  <c r="AC25" i="38"/>
  <c r="AD25" i="38" s="1"/>
  <c r="X26" i="38"/>
  <c r="Y26" i="38"/>
  <c r="Z26" i="38"/>
  <c r="AA26" i="38"/>
  <c r="AB26" i="38"/>
  <c r="AC26" i="38"/>
  <c r="X34" i="38"/>
  <c r="Y34" i="38"/>
  <c r="Z34" i="38"/>
  <c r="AA34" i="38"/>
  <c r="AB34" i="38"/>
  <c r="AC34" i="38"/>
  <c r="X41" i="38"/>
  <c r="Y41" i="38"/>
  <c r="Z41" i="38"/>
  <c r="AA41" i="38"/>
  <c r="AB41" i="38"/>
  <c r="AC41" i="38"/>
  <c r="X48" i="38"/>
  <c r="Y48" i="38"/>
  <c r="Z48" i="38"/>
  <c r="AA48" i="38"/>
  <c r="AB48" i="38"/>
  <c r="AC48" i="38"/>
  <c r="X54" i="38"/>
  <c r="Y54" i="38"/>
  <c r="Z54" i="38"/>
  <c r="AA54" i="38"/>
  <c r="AB54" i="38"/>
  <c r="AC54" i="38"/>
  <c r="X59" i="38"/>
  <c r="Y59" i="38"/>
  <c r="Z59" i="38"/>
  <c r="AA59" i="38"/>
  <c r="AB59" i="38"/>
  <c r="AC59" i="38"/>
  <c r="X62" i="38"/>
  <c r="Y62" i="38"/>
  <c r="Z62" i="38"/>
  <c r="AA62" i="38"/>
  <c r="AB62" i="38"/>
  <c r="AD62" i="38" s="1"/>
  <c r="AC62" i="38"/>
  <c r="AC13" i="38"/>
  <c r="AB13" i="38"/>
  <c r="AD13" i="38" s="1"/>
  <c r="AA13" i="38"/>
  <c r="Z13" i="38"/>
  <c r="Y13" i="38"/>
  <c r="X13" i="38"/>
  <c r="L14" i="10"/>
  <c r="M14" i="10"/>
  <c r="N14" i="10"/>
  <c r="O14" i="10"/>
  <c r="P14" i="10"/>
  <c r="K14" i="10"/>
  <c r="L15" i="10"/>
  <c r="M15" i="10"/>
  <c r="Y15" i="10" s="1"/>
  <c r="N15" i="10"/>
  <c r="O15" i="10"/>
  <c r="P15" i="10"/>
  <c r="K15" i="10"/>
  <c r="L16" i="10"/>
  <c r="M16" i="10"/>
  <c r="N16" i="10"/>
  <c r="O16" i="10"/>
  <c r="P16" i="10"/>
  <c r="K16" i="10"/>
  <c r="L17" i="10"/>
  <c r="M17" i="10"/>
  <c r="Q17" i="10" s="1"/>
  <c r="AB17" i="10" s="1"/>
  <c r="N17" i="10"/>
  <c r="O17" i="10"/>
  <c r="P17" i="10"/>
  <c r="Z17" i="10" s="1"/>
  <c r="K17" i="10"/>
  <c r="L18" i="10"/>
  <c r="M18" i="10"/>
  <c r="N18" i="10"/>
  <c r="O18" i="10"/>
  <c r="P18" i="10"/>
  <c r="K18" i="10"/>
  <c r="L19" i="10"/>
  <c r="M19" i="10"/>
  <c r="N19" i="10"/>
  <c r="O19" i="10"/>
  <c r="P19" i="10"/>
  <c r="Z19" i="10" s="1"/>
  <c r="K19" i="10"/>
  <c r="L20" i="10"/>
  <c r="M20" i="10"/>
  <c r="N20" i="10"/>
  <c r="Y20" i="10" s="1"/>
  <c r="O20" i="10"/>
  <c r="P20" i="10"/>
  <c r="K20" i="10"/>
  <c r="L21" i="10"/>
  <c r="M21" i="10"/>
  <c r="N21" i="10"/>
  <c r="O21" i="10"/>
  <c r="P21" i="10"/>
  <c r="Z21" i="10" s="1"/>
  <c r="K21" i="10"/>
  <c r="L22" i="10"/>
  <c r="M22" i="10"/>
  <c r="N22" i="10"/>
  <c r="O22" i="10"/>
  <c r="P22" i="10"/>
  <c r="K22" i="10"/>
  <c r="L23" i="10"/>
  <c r="M23" i="10"/>
  <c r="N23" i="10"/>
  <c r="O23" i="10"/>
  <c r="X23" i="10" s="1"/>
  <c r="P23" i="10"/>
  <c r="K23" i="10"/>
  <c r="L24" i="10"/>
  <c r="M24" i="10"/>
  <c r="N24" i="10"/>
  <c r="O24" i="10"/>
  <c r="P24" i="10"/>
  <c r="K24" i="10"/>
  <c r="L25" i="10"/>
  <c r="M25" i="10"/>
  <c r="N25" i="10"/>
  <c r="O25" i="10"/>
  <c r="P25" i="10"/>
  <c r="K25" i="10"/>
  <c r="L26" i="10"/>
  <c r="M26" i="10"/>
  <c r="N26" i="10"/>
  <c r="O26" i="10"/>
  <c r="P26" i="10"/>
  <c r="K26" i="10"/>
  <c r="X26" i="10" s="1"/>
  <c r="L27" i="10"/>
  <c r="M27" i="10"/>
  <c r="N27" i="10"/>
  <c r="O27" i="10"/>
  <c r="X27" i="10" s="1"/>
  <c r="P27" i="10"/>
  <c r="K27" i="10"/>
  <c r="L28" i="10"/>
  <c r="M28" i="10"/>
  <c r="N28" i="10"/>
  <c r="Y28" i="10" s="1"/>
  <c r="O28" i="10"/>
  <c r="P28" i="10"/>
  <c r="K28" i="10"/>
  <c r="L29" i="10"/>
  <c r="M29" i="10"/>
  <c r="N29" i="10"/>
  <c r="O29" i="10"/>
  <c r="P29" i="10"/>
  <c r="K29" i="10"/>
  <c r="L30" i="10"/>
  <c r="M30" i="10"/>
  <c r="N30" i="10"/>
  <c r="O30" i="10"/>
  <c r="P30" i="10"/>
  <c r="Z30" i="10" s="1"/>
  <c r="K30" i="10"/>
  <c r="L31" i="10"/>
  <c r="M31" i="10"/>
  <c r="N31" i="10"/>
  <c r="O31" i="10"/>
  <c r="P31" i="10"/>
  <c r="K31" i="10"/>
  <c r="L32" i="10"/>
  <c r="M32" i="10"/>
  <c r="N32" i="10"/>
  <c r="O32" i="10"/>
  <c r="P32" i="10"/>
  <c r="K32" i="10"/>
  <c r="X32" i="10" s="1"/>
  <c r="L33" i="10"/>
  <c r="M33" i="10"/>
  <c r="N33" i="10"/>
  <c r="O33" i="10"/>
  <c r="P33" i="10"/>
  <c r="Q33" i="10" s="1"/>
  <c r="AB33" i="10" s="1"/>
  <c r="K33" i="10"/>
  <c r="L34" i="10"/>
  <c r="M34" i="10"/>
  <c r="N34" i="10"/>
  <c r="O34" i="10"/>
  <c r="P34" i="10"/>
  <c r="K34" i="10"/>
  <c r="L35" i="10"/>
  <c r="M35" i="10"/>
  <c r="N35" i="10"/>
  <c r="O35" i="10"/>
  <c r="P35" i="10"/>
  <c r="K35" i="10"/>
  <c r="L36" i="10"/>
  <c r="M36" i="10"/>
  <c r="N36" i="10"/>
  <c r="O36" i="10"/>
  <c r="P36" i="10"/>
  <c r="K36" i="10"/>
  <c r="X36" i="10" s="1"/>
  <c r="L37" i="10"/>
  <c r="M37" i="10"/>
  <c r="N37" i="10"/>
  <c r="O37" i="10"/>
  <c r="P37" i="10"/>
  <c r="K37" i="10"/>
  <c r="L38" i="10"/>
  <c r="M38" i="10"/>
  <c r="N38" i="10"/>
  <c r="O38" i="10"/>
  <c r="P38" i="10"/>
  <c r="K38" i="10"/>
  <c r="L39" i="10"/>
  <c r="M39" i="10"/>
  <c r="N39" i="10"/>
  <c r="O39" i="10"/>
  <c r="P39" i="10"/>
  <c r="K39" i="10"/>
  <c r="L40" i="10"/>
  <c r="M40" i="10"/>
  <c r="N40" i="10"/>
  <c r="O40" i="10"/>
  <c r="P40" i="10"/>
  <c r="Z40" i="10" s="1"/>
  <c r="K40" i="10"/>
  <c r="X40" i="10" s="1"/>
  <c r="L41" i="10"/>
  <c r="M41" i="10"/>
  <c r="N41" i="10"/>
  <c r="O41" i="10"/>
  <c r="P41" i="10"/>
  <c r="K41" i="10"/>
  <c r="L42" i="10"/>
  <c r="M42" i="10"/>
  <c r="N42" i="10"/>
  <c r="O42" i="10"/>
  <c r="P42" i="10"/>
  <c r="Z42" i="10" s="1"/>
  <c r="K42" i="10"/>
  <c r="X42" i="10" s="1"/>
  <c r="L43" i="10"/>
  <c r="M43" i="10"/>
  <c r="N43" i="10"/>
  <c r="O43" i="10"/>
  <c r="P43" i="10"/>
  <c r="K43" i="10"/>
  <c r="L44" i="10"/>
  <c r="M44" i="10"/>
  <c r="N44" i="10"/>
  <c r="O44" i="10"/>
  <c r="P44" i="10"/>
  <c r="Z44" i="10" s="1"/>
  <c r="K44" i="10"/>
  <c r="X44" i="10" s="1"/>
  <c r="L45" i="10"/>
  <c r="M45" i="10"/>
  <c r="N45" i="10"/>
  <c r="O45" i="10"/>
  <c r="P45" i="10"/>
  <c r="K45" i="10"/>
  <c r="L46" i="10"/>
  <c r="M46" i="10"/>
  <c r="N46" i="10"/>
  <c r="O46" i="10"/>
  <c r="P46" i="10"/>
  <c r="K46" i="10"/>
  <c r="L47" i="10"/>
  <c r="M47" i="10"/>
  <c r="N47" i="10"/>
  <c r="O47" i="10"/>
  <c r="P47" i="10"/>
  <c r="K47" i="10"/>
  <c r="L48" i="10"/>
  <c r="M48" i="10"/>
  <c r="N48" i="10"/>
  <c r="O48" i="10"/>
  <c r="P48" i="10"/>
  <c r="Z48" i="10" s="1"/>
  <c r="K48" i="10"/>
  <c r="L49" i="10"/>
  <c r="M49" i="10"/>
  <c r="N49" i="10"/>
  <c r="O49" i="10"/>
  <c r="P49" i="10"/>
  <c r="K49" i="10"/>
  <c r="L50" i="10"/>
  <c r="M50" i="10"/>
  <c r="N50" i="10"/>
  <c r="O50" i="10"/>
  <c r="P50" i="10"/>
  <c r="K50" i="10"/>
  <c r="L51" i="10"/>
  <c r="M51" i="10"/>
  <c r="N51" i="10"/>
  <c r="O51" i="10"/>
  <c r="P51" i="10"/>
  <c r="K51" i="10"/>
  <c r="J14" i="32"/>
  <c r="N14" i="32"/>
  <c r="Y14" i="32"/>
  <c r="L16" i="32"/>
  <c r="M16" i="32"/>
  <c r="O16" i="32"/>
  <c r="N16" i="32"/>
  <c r="K18" i="32"/>
  <c r="L18" i="32"/>
  <c r="M18" i="32"/>
  <c r="Z18" i="32" s="1"/>
  <c r="N18" i="32"/>
  <c r="O18" i="32"/>
  <c r="AA18" i="32" s="1"/>
  <c r="J18" i="32"/>
  <c r="K19" i="32"/>
  <c r="L19" i="32"/>
  <c r="M19" i="32"/>
  <c r="N19" i="32"/>
  <c r="O19" i="32"/>
  <c r="J19" i="32"/>
  <c r="K20" i="32"/>
  <c r="L20" i="32"/>
  <c r="Z20" i="32" s="1"/>
  <c r="M20" i="32"/>
  <c r="N20" i="32"/>
  <c r="O20" i="32"/>
  <c r="AA20" i="32" s="1"/>
  <c r="J20" i="32"/>
  <c r="L14" i="37"/>
  <c r="M14" i="37"/>
  <c r="N14" i="37"/>
  <c r="O14" i="37"/>
  <c r="P14" i="37"/>
  <c r="AB14" i="37" s="1"/>
  <c r="K14" i="37"/>
  <c r="L15" i="37"/>
  <c r="M15" i="37"/>
  <c r="N15" i="37"/>
  <c r="Q15" i="37" s="1"/>
  <c r="AD15" i="37" s="1"/>
  <c r="O15" i="37"/>
  <c r="AB15" i="37" s="1"/>
  <c r="P15" i="37"/>
  <c r="K15" i="37"/>
  <c r="L16" i="37"/>
  <c r="Q16" i="37" s="1"/>
  <c r="AD16" i="37" s="1"/>
  <c r="M16" i="37"/>
  <c r="N16" i="37"/>
  <c r="O16" i="37"/>
  <c r="P16" i="37"/>
  <c r="K16" i="37"/>
  <c r="L17" i="37"/>
  <c r="M17" i="37"/>
  <c r="N17" i="37"/>
  <c r="O17" i="37"/>
  <c r="P17" i="37"/>
  <c r="AB17" i="37" s="1"/>
  <c r="K17" i="37"/>
  <c r="L18" i="37"/>
  <c r="M18" i="37"/>
  <c r="N18" i="37"/>
  <c r="O18" i="37"/>
  <c r="P18" i="37"/>
  <c r="K18" i="37"/>
  <c r="L19" i="37"/>
  <c r="M19" i="37"/>
  <c r="N19" i="37"/>
  <c r="O19" i="37"/>
  <c r="P19" i="37"/>
  <c r="K19" i="37"/>
  <c r="Z19" i="37" s="1"/>
  <c r="L20" i="37"/>
  <c r="M20" i="37"/>
  <c r="Q20" i="37" s="1"/>
  <c r="AD20" i="37" s="1"/>
  <c r="N20" i="37"/>
  <c r="O20" i="37"/>
  <c r="P20" i="37"/>
  <c r="K20" i="37"/>
  <c r="L21" i="37"/>
  <c r="M21" i="37"/>
  <c r="N21" i="37"/>
  <c r="O21" i="37"/>
  <c r="Y21" i="37" s="1"/>
  <c r="P21" i="37"/>
  <c r="K21" i="37"/>
  <c r="L22" i="37"/>
  <c r="M22" i="37"/>
  <c r="N22" i="37"/>
  <c r="O22" i="37"/>
  <c r="P22" i="37"/>
  <c r="K22" i="37"/>
  <c r="L23" i="37"/>
  <c r="Y23" i="37" s="1"/>
  <c r="M23" i="37"/>
  <c r="N23" i="37"/>
  <c r="AA23" i="37" s="1"/>
  <c r="O23" i="37"/>
  <c r="AB23" i="37" s="1"/>
  <c r="P23" i="37"/>
  <c r="K23" i="37"/>
  <c r="Z23" i="37" s="1"/>
  <c r="L24" i="37"/>
  <c r="M24" i="37"/>
  <c r="N24" i="37"/>
  <c r="O24" i="37"/>
  <c r="P24" i="37"/>
  <c r="AB24" i="37" s="1"/>
  <c r="K24" i="37"/>
  <c r="L25" i="37"/>
  <c r="M25" i="37"/>
  <c r="N25" i="37"/>
  <c r="O25" i="37"/>
  <c r="P25" i="37"/>
  <c r="K25" i="37"/>
  <c r="L26" i="37"/>
  <c r="M26" i="37"/>
  <c r="Q26" i="37" s="1"/>
  <c r="AD26" i="37" s="1"/>
  <c r="N26" i="37"/>
  <c r="O26" i="37"/>
  <c r="P26" i="37"/>
  <c r="AB26" i="37" s="1"/>
  <c r="K26" i="37"/>
  <c r="Z26" i="37" s="1"/>
  <c r="L27" i="37"/>
  <c r="M27" i="37"/>
  <c r="N27" i="37"/>
  <c r="O27" i="37"/>
  <c r="P27" i="37"/>
  <c r="AB27" i="37" s="1"/>
  <c r="K27" i="37"/>
  <c r="L28" i="37"/>
  <c r="M28" i="37"/>
  <c r="N28" i="37"/>
  <c r="O28" i="37"/>
  <c r="Z28" i="37" s="1"/>
  <c r="P28" i="37"/>
  <c r="K28" i="37"/>
  <c r="L29" i="37"/>
  <c r="M29" i="37"/>
  <c r="AA29" i="37" s="1"/>
  <c r="N29" i="37"/>
  <c r="O29" i="37"/>
  <c r="P29" i="37"/>
  <c r="K29" i="37"/>
  <c r="K13" i="37"/>
  <c r="O13" i="37"/>
  <c r="Z13" i="37"/>
  <c r="L14" i="29"/>
  <c r="X14" i="29" s="1"/>
  <c r="M14" i="29"/>
  <c r="L15" i="29"/>
  <c r="M15" i="29"/>
  <c r="X15" i="29" s="1"/>
  <c r="L18" i="29"/>
  <c r="M18" i="29"/>
  <c r="L19" i="29"/>
  <c r="M19" i="29"/>
  <c r="J19" i="34"/>
  <c r="N19" i="34"/>
  <c r="Y19" i="34" s="1"/>
  <c r="K21" i="34"/>
  <c r="L21" i="34"/>
  <c r="M21" i="34"/>
  <c r="N21" i="34"/>
  <c r="AA21" i="34" s="1"/>
  <c r="O21" i="34"/>
  <c r="J21" i="34"/>
  <c r="K22" i="34"/>
  <c r="L22" i="34"/>
  <c r="M22" i="34"/>
  <c r="N22" i="34"/>
  <c r="O22" i="34"/>
  <c r="J22" i="34"/>
  <c r="K23" i="34"/>
  <c r="L23" i="34"/>
  <c r="Z23" i="34" s="1"/>
  <c r="M23" i="34"/>
  <c r="N23" i="34"/>
  <c r="O23" i="34"/>
  <c r="J23" i="34"/>
  <c r="Y23" i="34" s="1"/>
  <c r="K24" i="34"/>
  <c r="L24" i="34"/>
  <c r="M24" i="34"/>
  <c r="N24" i="34"/>
  <c r="O24" i="34"/>
  <c r="AA24" i="34" s="1"/>
  <c r="J24" i="34"/>
  <c r="K25" i="34"/>
  <c r="L25" i="34"/>
  <c r="M25" i="34"/>
  <c r="Z25" i="34" s="1"/>
  <c r="N25" i="34"/>
  <c r="O25" i="34"/>
  <c r="J25" i="34"/>
  <c r="Y25" i="34" s="1"/>
  <c r="K26" i="34"/>
  <c r="L26" i="34"/>
  <c r="M26" i="34"/>
  <c r="AB26" i="34" s="1"/>
  <c r="N26" i="34"/>
  <c r="O26" i="34"/>
  <c r="J26" i="34"/>
  <c r="K27" i="34"/>
  <c r="L27" i="34"/>
  <c r="M27" i="34"/>
  <c r="N27" i="34"/>
  <c r="O27" i="34"/>
  <c r="J27" i="34"/>
  <c r="Y27" i="34" s="1"/>
  <c r="K28" i="34"/>
  <c r="AB28" i="34" s="1"/>
  <c r="L28" i="34"/>
  <c r="M28" i="34"/>
  <c r="Z28" i="34" s="1"/>
  <c r="N28" i="34"/>
  <c r="Y28" i="34" s="1"/>
  <c r="O28" i="34"/>
  <c r="J28" i="34"/>
  <c r="K29" i="34"/>
  <c r="L29" i="34"/>
  <c r="M29" i="34"/>
  <c r="N29" i="34"/>
  <c r="O29" i="34"/>
  <c r="J29" i="34"/>
  <c r="K30" i="34"/>
  <c r="L30" i="34"/>
  <c r="M30" i="34"/>
  <c r="Z30" i="34" s="1"/>
  <c r="N30" i="34"/>
  <c r="O30" i="34"/>
  <c r="AA30" i="34" s="1"/>
  <c r="J30" i="34"/>
  <c r="Y30" i="34"/>
  <c r="K31" i="34"/>
  <c r="L31" i="34"/>
  <c r="M31" i="34"/>
  <c r="Z31" i="34" s="1"/>
  <c r="N31" i="34"/>
  <c r="O31" i="34"/>
  <c r="J31" i="34"/>
  <c r="AA31" i="34"/>
  <c r="K32" i="34"/>
  <c r="L32" i="34"/>
  <c r="M32" i="34"/>
  <c r="N32" i="34"/>
  <c r="Y32" i="34" s="1"/>
  <c r="O32" i="34"/>
  <c r="J32" i="34"/>
  <c r="K33" i="34"/>
  <c r="L33" i="34"/>
  <c r="M33" i="34"/>
  <c r="N33" i="34"/>
  <c r="O33" i="34"/>
  <c r="J33" i="34"/>
  <c r="Y33" i="34" s="1"/>
  <c r="K34" i="34"/>
  <c r="L34" i="34"/>
  <c r="Z34" i="34" s="1"/>
  <c r="M34" i="34"/>
  <c r="N34" i="34"/>
  <c r="O34" i="34"/>
  <c r="J34" i="34"/>
  <c r="K35" i="34"/>
  <c r="L35" i="34"/>
  <c r="Z35" i="34" s="1"/>
  <c r="M35" i="34"/>
  <c r="N35" i="34"/>
  <c r="AA35" i="34" s="1"/>
  <c r="O35" i="34"/>
  <c r="J35" i="34"/>
  <c r="AB35" i="34" s="1"/>
  <c r="J17" i="34"/>
  <c r="N17" i="34"/>
  <c r="O13" i="34"/>
  <c r="N13" i="34"/>
  <c r="J19" i="27"/>
  <c r="N19" i="27"/>
  <c r="L20" i="27"/>
  <c r="M20" i="27"/>
  <c r="K21" i="27"/>
  <c r="L21" i="27"/>
  <c r="M21" i="27"/>
  <c r="X21" i="27" s="1"/>
  <c r="N21" i="27"/>
  <c r="O21" i="27"/>
  <c r="J21" i="27"/>
  <c r="K22" i="27"/>
  <c r="L22" i="27"/>
  <c r="M22" i="27"/>
  <c r="N22" i="27"/>
  <c r="O22" i="27"/>
  <c r="J22" i="27"/>
  <c r="K23" i="27"/>
  <c r="L23" i="27"/>
  <c r="M23" i="27"/>
  <c r="X23" i="27" s="1"/>
  <c r="N23" i="27"/>
  <c r="W23" i="27" s="1"/>
  <c r="O23" i="27"/>
  <c r="J23" i="27"/>
  <c r="K24" i="27"/>
  <c r="L24" i="27"/>
  <c r="M24" i="27"/>
  <c r="N24" i="27"/>
  <c r="O24" i="27"/>
  <c r="J24" i="27"/>
  <c r="K25" i="27"/>
  <c r="L25" i="27"/>
  <c r="M25" i="27"/>
  <c r="N25" i="27"/>
  <c r="O25" i="27"/>
  <c r="J25" i="27"/>
  <c r="K26" i="27"/>
  <c r="L26" i="27"/>
  <c r="M26" i="27"/>
  <c r="N26" i="27"/>
  <c r="O26" i="27"/>
  <c r="J26" i="27"/>
  <c r="K27" i="27"/>
  <c r="L27" i="27"/>
  <c r="M27" i="27"/>
  <c r="N27" i="27"/>
  <c r="O27" i="27"/>
  <c r="J27" i="27"/>
  <c r="K28" i="27"/>
  <c r="L28" i="27"/>
  <c r="M28" i="27"/>
  <c r="N28" i="27"/>
  <c r="O28" i="27"/>
  <c r="J28" i="27"/>
  <c r="K29" i="27"/>
  <c r="L29" i="27"/>
  <c r="M29" i="27"/>
  <c r="N29" i="27"/>
  <c r="O29" i="27"/>
  <c r="J29" i="27"/>
  <c r="K30" i="27"/>
  <c r="L30" i="27"/>
  <c r="M30" i="27"/>
  <c r="N30" i="27"/>
  <c r="O30" i="27"/>
  <c r="J30" i="27"/>
  <c r="K31" i="27"/>
  <c r="L31" i="27"/>
  <c r="M31" i="27"/>
  <c r="N31" i="27"/>
  <c r="O31" i="27"/>
  <c r="J31" i="27"/>
  <c r="W31" i="27" s="1"/>
  <c r="K32" i="27"/>
  <c r="L32" i="27"/>
  <c r="M32" i="27"/>
  <c r="N32" i="27"/>
  <c r="O32" i="27"/>
  <c r="J32" i="27"/>
  <c r="K33" i="27"/>
  <c r="L33" i="27"/>
  <c r="M33" i="27"/>
  <c r="N33" i="27"/>
  <c r="O33" i="27"/>
  <c r="J33" i="27"/>
  <c r="K34" i="27"/>
  <c r="L34" i="27"/>
  <c r="M34" i="27"/>
  <c r="N34" i="27"/>
  <c r="O34" i="27"/>
  <c r="J34" i="27"/>
  <c r="K35" i="27"/>
  <c r="L35" i="27"/>
  <c r="M35" i="27"/>
  <c r="P35" i="27" s="1"/>
  <c r="AA35" i="27" s="1"/>
  <c r="N35" i="27"/>
  <c r="O35" i="27"/>
  <c r="J35" i="27"/>
  <c r="K36" i="27"/>
  <c r="L36" i="27"/>
  <c r="M36" i="27"/>
  <c r="N36" i="27"/>
  <c r="O36" i="27"/>
  <c r="J36" i="27"/>
  <c r="K37" i="27"/>
  <c r="L37" i="27"/>
  <c r="M37" i="27"/>
  <c r="X37" i="27" s="1"/>
  <c r="N37" i="27"/>
  <c r="O37" i="27"/>
  <c r="J37" i="27"/>
  <c r="K38" i="27"/>
  <c r="L38" i="27"/>
  <c r="M38" i="27"/>
  <c r="N38" i="27"/>
  <c r="O38" i="27"/>
  <c r="J38" i="27"/>
  <c r="K39" i="27"/>
  <c r="L39" i="27"/>
  <c r="M39" i="27"/>
  <c r="N39" i="27"/>
  <c r="O39" i="27"/>
  <c r="J39" i="27"/>
  <c r="K40" i="27"/>
  <c r="L40" i="27"/>
  <c r="M40" i="27"/>
  <c r="N40" i="27"/>
  <c r="O40" i="27"/>
  <c r="J40" i="27"/>
  <c r="K41" i="27"/>
  <c r="L41" i="27"/>
  <c r="M41" i="27"/>
  <c r="N41" i="27"/>
  <c r="O41" i="27"/>
  <c r="J41" i="27"/>
  <c r="K42" i="27"/>
  <c r="L42" i="27"/>
  <c r="M42" i="27"/>
  <c r="N42" i="27"/>
  <c r="O42" i="27"/>
  <c r="J42" i="27"/>
  <c r="K43" i="27"/>
  <c r="L43" i="27"/>
  <c r="M43" i="27"/>
  <c r="N43" i="27"/>
  <c r="O43" i="27"/>
  <c r="J43" i="27"/>
  <c r="W43" i="27" s="1"/>
  <c r="K44" i="27"/>
  <c r="L44" i="27"/>
  <c r="M44" i="27"/>
  <c r="N44" i="27"/>
  <c r="O44" i="27"/>
  <c r="J44" i="27"/>
  <c r="K45" i="27"/>
  <c r="L45" i="27"/>
  <c r="M45" i="27"/>
  <c r="N45" i="27"/>
  <c r="O45" i="27"/>
  <c r="J45" i="27"/>
  <c r="W45" i="27" s="1"/>
  <c r="K46" i="27"/>
  <c r="L46" i="27"/>
  <c r="M46" i="27"/>
  <c r="N46" i="27"/>
  <c r="O46" i="27"/>
  <c r="J46" i="27"/>
  <c r="K47" i="27"/>
  <c r="L47" i="27"/>
  <c r="M47" i="27"/>
  <c r="N47" i="27"/>
  <c r="O47" i="27"/>
  <c r="Y47" i="27" s="1"/>
  <c r="J47" i="27"/>
  <c r="W47" i="27" s="1"/>
  <c r="K48" i="27"/>
  <c r="L48" i="27"/>
  <c r="M48" i="27"/>
  <c r="N48" i="27"/>
  <c r="O48" i="27"/>
  <c r="J48" i="27"/>
  <c r="K49" i="27"/>
  <c r="L49" i="27"/>
  <c r="M49" i="27"/>
  <c r="N49" i="27"/>
  <c r="O49" i="27"/>
  <c r="J49" i="27"/>
  <c r="K50" i="27"/>
  <c r="L50" i="27"/>
  <c r="M50" i="27"/>
  <c r="N50" i="27"/>
  <c r="O50" i="27"/>
  <c r="J50" i="27"/>
  <c r="K51" i="27"/>
  <c r="L51" i="27"/>
  <c r="M51" i="27"/>
  <c r="N51" i="27"/>
  <c r="O51" i="27"/>
  <c r="Y51" i="27" s="1"/>
  <c r="J51" i="27"/>
  <c r="K52" i="27"/>
  <c r="L52" i="27"/>
  <c r="M52" i="27"/>
  <c r="N52" i="27"/>
  <c r="O52" i="27"/>
  <c r="J52" i="27"/>
  <c r="K53" i="27"/>
  <c r="L53" i="27"/>
  <c r="M53" i="27"/>
  <c r="N53" i="27"/>
  <c r="O53" i="27"/>
  <c r="Y53" i="27" s="1"/>
  <c r="J53" i="27"/>
  <c r="K54" i="27"/>
  <c r="L54" i="27"/>
  <c r="M54" i="27"/>
  <c r="X54" i="27" s="1"/>
  <c r="N54" i="27"/>
  <c r="O54" i="27"/>
  <c r="J54" i="27"/>
  <c r="K55" i="27"/>
  <c r="L55" i="27"/>
  <c r="M55" i="27"/>
  <c r="N55" i="27"/>
  <c r="O55" i="27"/>
  <c r="Y55" i="27" s="1"/>
  <c r="J55" i="27"/>
  <c r="K56" i="27"/>
  <c r="L56" i="27"/>
  <c r="M56" i="27"/>
  <c r="N56" i="27"/>
  <c r="O56" i="27"/>
  <c r="J56" i="27"/>
  <c r="K57" i="27"/>
  <c r="L57" i="27"/>
  <c r="M57" i="27"/>
  <c r="N57" i="27"/>
  <c r="O57" i="27"/>
  <c r="J57" i="27"/>
  <c r="K58" i="27"/>
  <c r="L58" i="27"/>
  <c r="M58" i="27"/>
  <c r="N58" i="27"/>
  <c r="O58" i="27"/>
  <c r="J58" i="27"/>
  <c r="K59" i="27"/>
  <c r="L59" i="27"/>
  <c r="M59" i="27"/>
  <c r="N59" i="27"/>
  <c r="O59" i="27"/>
  <c r="J59" i="27"/>
  <c r="K60" i="27"/>
  <c r="L60" i="27"/>
  <c r="M60" i="27"/>
  <c r="N60" i="27"/>
  <c r="O60" i="27"/>
  <c r="J60" i="27"/>
  <c r="K61" i="27"/>
  <c r="L61" i="27"/>
  <c r="M61" i="27"/>
  <c r="N61" i="27"/>
  <c r="O61" i="27"/>
  <c r="J61" i="27"/>
  <c r="W61" i="27" s="1"/>
  <c r="K62" i="27"/>
  <c r="L62" i="27"/>
  <c r="M62" i="27"/>
  <c r="N62" i="27"/>
  <c r="O62" i="27"/>
  <c r="J62" i="27"/>
  <c r="K63" i="27"/>
  <c r="L63" i="27"/>
  <c r="M63" i="27"/>
  <c r="N63" i="27"/>
  <c r="O63" i="27"/>
  <c r="J63" i="27"/>
  <c r="L14" i="27"/>
  <c r="M14" i="27"/>
  <c r="O15" i="27"/>
  <c r="N15" i="27"/>
  <c r="Y15" i="27" s="1"/>
  <c r="J17" i="27"/>
  <c r="N17" i="27"/>
  <c r="L18" i="27"/>
  <c r="M18" i="27"/>
  <c r="O13" i="27"/>
  <c r="Y13" i="27" s="1"/>
  <c r="N13" i="27"/>
  <c r="J14" i="26"/>
  <c r="N14" i="26"/>
  <c r="J18" i="26"/>
  <c r="W18" i="26" s="1"/>
  <c r="N18" i="26"/>
  <c r="J19" i="26"/>
  <c r="N19" i="26"/>
  <c r="J23" i="26"/>
  <c r="N23" i="26"/>
  <c r="K29" i="26"/>
  <c r="L29" i="26"/>
  <c r="M29" i="26"/>
  <c r="N29" i="26"/>
  <c r="O29" i="26"/>
  <c r="Y29" i="26" s="1"/>
  <c r="J29" i="26"/>
  <c r="K30" i="26"/>
  <c r="L30" i="26"/>
  <c r="M30" i="26"/>
  <c r="N30" i="26"/>
  <c r="O30" i="26"/>
  <c r="J30" i="26"/>
  <c r="K31" i="26"/>
  <c r="L31" i="26"/>
  <c r="M31" i="26"/>
  <c r="N31" i="26"/>
  <c r="O31" i="26"/>
  <c r="Y31" i="26" s="1"/>
  <c r="J31" i="26"/>
  <c r="K14" i="24"/>
  <c r="L14" i="24"/>
  <c r="M14" i="24"/>
  <c r="Q14" i="24" s="1"/>
  <c r="AD14" i="24" s="1"/>
  <c r="N14" i="24"/>
  <c r="O14" i="24"/>
  <c r="Z14" i="24" s="1"/>
  <c r="P14" i="24"/>
  <c r="K15" i="24"/>
  <c r="Z15" i="24" s="1"/>
  <c r="L15" i="24"/>
  <c r="M15" i="24"/>
  <c r="N15" i="24"/>
  <c r="AA15" i="24" s="1"/>
  <c r="O15" i="24"/>
  <c r="Y15" i="24" s="1"/>
  <c r="P15" i="24"/>
  <c r="K16" i="24"/>
  <c r="L16" i="24"/>
  <c r="AC16" i="24" s="1"/>
  <c r="M16" i="24"/>
  <c r="N16" i="24"/>
  <c r="AA16" i="24" s="1"/>
  <c r="O16" i="24"/>
  <c r="AB16" i="24" s="1"/>
  <c r="P16" i="24"/>
  <c r="K17" i="24"/>
  <c r="L17" i="24"/>
  <c r="Y17" i="24" s="1"/>
  <c r="M17" i="24"/>
  <c r="N17" i="24"/>
  <c r="O17" i="24"/>
  <c r="P17" i="24"/>
  <c r="AB17" i="24" s="1"/>
  <c r="K18" i="24"/>
  <c r="L18" i="24"/>
  <c r="M18" i="24"/>
  <c r="N18" i="24"/>
  <c r="AC18" i="24" s="1"/>
  <c r="O18" i="24"/>
  <c r="P18" i="24"/>
  <c r="M13" i="24"/>
  <c r="AA13" i="24" s="1"/>
  <c r="N13" i="24"/>
  <c r="P13" i="24"/>
  <c r="AB13" i="24" s="1"/>
  <c r="L13" i="24"/>
  <c r="K13" i="24"/>
  <c r="Z13" i="24" s="1"/>
  <c r="O13" i="24"/>
  <c r="L40" i="31"/>
  <c r="M40" i="31"/>
  <c r="X40" i="31" s="1"/>
  <c r="O40" i="31"/>
  <c r="K40" i="31"/>
  <c r="J40" i="31"/>
  <c r="N40" i="31"/>
  <c r="L39" i="31"/>
  <c r="M39" i="31"/>
  <c r="O39" i="31"/>
  <c r="K39" i="31"/>
  <c r="J39" i="31"/>
  <c r="N39" i="31"/>
  <c r="Y39" i="31" s="1"/>
  <c r="L38" i="31"/>
  <c r="M38" i="31"/>
  <c r="O38" i="31"/>
  <c r="K38" i="31"/>
  <c r="J38" i="31"/>
  <c r="N38" i="31"/>
  <c r="L37" i="31"/>
  <c r="X37" i="31" s="1"/>
  <c r="M37" i="31"/>
  <c r="O37" i="31"/>
  <c r="K37" i="31"/>
  <c r="J37" i="31"/>
  <c r="N37" i="31"/>
  <c r="Y37" i="31" s="1"/>
  <c r="L36" i="31"/>
  <c r="M36" i="31"/>
  <c r="O36" i="31"/>
  <c r="K36" i="31"/>
  <c r="J36" i="31"/>
  <c r="N36" i="31"/>
  <c r="L35" i="31"/>
  <c r="M35" i="31"/>
  <c r="O35" i="31"/>
  <c r="K35" i="31"/>
  <c r="J35" i="31"/>
  <c r="N35" i="31"/>
  <c r="Y35" i="31" s="1"/>
  <c r="L34" i="31"/>
  <c r="M34" i="31"/>
  <c r="O34" i="31"/>
  <c r="K34" i="31"/>
  <c r="J34" i="31"/>
  <c r="N34" i="31"/>
  <c r="W34" i="31" s="1"/>
  <c r="L33" i="31"/>
  <c r="X33" i="31" s="1"/>
  <c r="M33" i="31"/>
  <c r="O33" i="31"/>
  <c r="K33" i="31"/>
  <c r="J33" i="31"/>
  <c r="W33" i="31" s="1"/>
  <c r="N33" i="31"/>
  <c r="L32" i="31"/>
  <c r="M32" i="31"/>
  <c r="O32" i="31"/>
  <c r="K32" i="31"/>
  <c r="J32" i="31"/>
  <c r="Z32" i="31" s="1"/>
  <c r="N32" i="31"/>
  <c r="L31" i="31"/>
  <c r="M31" i="31"/>
  <c r="O31" i="31"/>
  <c r="K31" i="31"/>
  <c r="J31" i="31"/>
  <c r="N31" i="31"/>
  <c r="L30" i="31"/>
  <c r="M30" i="31"/>
  <c r="O30" i="31"/>
  <c r="K30" i="31"/>
  <c r="J30" i="31"/>
  <c r="N30" i="31"/>
  <c r="L29" i="31"/>
  <c r="M29" i="31"/>
  <c r="O29" i="31"/>
  <c r="K29" i="31"/>
  <c r="J29" i="31"/>
  <c r="N29" i="31"/>
  <c r="L28" i="31"/>
  <c r="M28" i="31"/>
  <c r="O28" i="31"/>
  <c r="K28" i="31"/>
  <c r="J28" i="31"/>
  <c r="N28" i="31"/>
  <c r="L27" i="31"/>
  <c r="M27" i="31"/>
  <c r="O27" i="31"/>
  <c r="K27" i="31"/>
  <c r="J27" i="31"/>
  <c r="N27" i="31"/>
  <c r="L26" i="31"/>
  <c r="M26" i="31"/>
  <c r="O26" i="31"/>
  <c r="K26" i="31"/>
  <c r="J26" i="31"/>
  <c r="N26" i="31"/>
  <c r="Y26" i="31" s="1"/>
  <c r="L25" i="31"/>
  <c r="M25" i="31"/>
  <c r="O25" i="31"/>
  <c r="K25" i="31"/>
  <c r="J25" i="31"/>
  <c r="N25" i="31"/>
  <c r="L24" i="31"/>
  <c r="X24" i="31" s="1"/>
  <c r="M24" i="31"/>
  <c r="O24" i="31"/>
  <c r="K24" i="31"/>
  <c r="J24" i="31"/>
  <c r="W24" i="31" s="1"/>
  <c r="N24" i="31"/>
  <c r="L23" i="31"/>
  <c r="M23" i="31"/>
  <c r="X23" i="31" s="1"/>
  <c r="O23" i="31"/>
  <c r="K23" i="31"/>
  <c r="J23" i="31"/>
  <c r="N23" i="31"/>
  <c r="W23" i="31" s="1"/>
  <c r="L22" i="31"/>
  <c r="P22" i="31" s="1"/>
  <c r="AA22" i="31" s="1"/>
  <c r="M22" i="31"/>
  <c r="O22" i="31"/>
  <c r="K22" i="31"/>
  <c r="J22" i="31"/>
  <c r="Z22" i="31" s="1"/>
  <c r="N22" i="31"/>
  <c r="L21" i="31"/>
  <c r="M21" i="31"/>
  <c r="X21" i="31" s="1"/>
  <c r="O21" i="31"/>
  <c r="Y21" i="31" s="1"/>
  <c r="K21" i="31"/>
  <c r="J21" i="31"/>
  <c r="N21" i="31"/>
  <c r="L20" i="31"/>
  <c r="X20" i="31" s="1"/>
  <c r="M20" i="31"/>
  <c r="O20" i="31"/>
  <c r="K20" i="31"/>
  <c r="J20" i="31"/>
  <c r="N20" i="31"/>
  <c r="L19" i="31"/>
  <c r="M19" i="31"/>
  <c r="O19" i="31"/>
  <c r="K19" i="31"/>
  <c r="J19" i="31"/>
  <c r="N19" i="31"/>
  <c r="L18" i="31"/>
  <c r="X18" i="31" s="1"/>
  <c r="M18" i="31"/>
  <c r="O18" i="31"/>
  <c r="K18" i="31"/>
  <c r="J18" i="31"/>
  <c r="W18" i="31" s="1"/>
  <c r="N18" i="31"/>
  <c r="Y18" i="31" s="1"/>
  <c r="L17" i="31"/>
  <c r="M17" i="31"/>
  <c r="X17" i="31" s="1"/>
  <c r="O17" i="31"/>
  <c r="K17" i="31"/>
  <c r="J17" i="31"/>
  <c r="N17" i="31"/>
  <c r="L16" i="31"/>
  <c r="X16" i="31" s="1"/>
  <c r="M16" i="31"/>
  <c r="O16" i="31"/>
  <c r="K16" i="31"/>
  <c r="V16" i="31" s="1"/>
  <c r="J16" i="31"/>
  <c r="N16" i="31"/>
  <c r="L15" i="31"/>
  <c r="M15" i="31"/>
  <c r="O15" i="31"/>
  <c r="Y15" i="31" s="1"/>
  <c r="K15" i="31"/>
  <c r="J15" i="31"/>
  <c r="N15" i="31"/>
  <c r="L14" i="31"/>
  <c r="M14" i="31"/>
  <c r="O14" i="31"/>
  <c r="K14" i="31"/>
  <c r="J14" i="31"/>
  <c r="N14" i="31"/>
  <c r="L13" i="31"/>
  <c r="X13" i="31" s="1"/>
  <c r="M13" i="31"/>
  <c r="O13" i="31"/>
  <c r="K13" i="31"/>
  <c r="J13" i="31"/>
  <c r="N13" i="31"/>
  <c r="O35" i="35"/>
  <c r="P35" i="35"/>
  <c r="AA35" i="35" s="1"/>
  <c r="R35" i="35"/>
  <c r="N35" i="35"/>
  <c r="O46" i="35"/>
  <c r="P46" i="35"/>
  <c r="AA46" i="35" s="1"/>
  <c r="R46" i="35"/>
  <c r="AB46" i="35" s="1"/>
  <c r="N46" i="35"/>
  <c r="M35" i="35"/>
  <c r="Q35" i="35"/>
  <c r="Z35" i="35" s="1"/>
  <c r="O55" i="35"/>
  <c r="AA55" i="35" s="1"/>
  <c r="P55" i="35"/>
  <c r="R55" i="35"/>
  <c r="AB55" i="35" s="1"/>
  <c r="N55" i="35"/>
  <c r="M55" i="35"/>
  <c r="Q55" i="35"/>
  <c r="O14" i="35"/>
  <c r="P14" i="35"/>
  <c r="R14" i="35"/>
  <c r="N14" i="35"/>
  <c r="O15" i="35"/>
  <c r="P15" i="35"/>
  <c r="R15" i="35"/>
  <c r="N15" i="35"/>
  <c r="O16" i="35"/>
  <c r="P16" i="35"/>
  <c r="R16" i="35"/>
  <c r="N16" i="35"/>
  <c r="O17" i="35"/>
  <c r="P17" i="35"/>
  <c r="R17" i="35"/>
  <c r="N17" i="35"/>
  <c r="O18" i="35"/>
  <c r="P18" i="35"/>
  <c r="R18" i="35"/>
  <c r="N18" i="35"/>
  <c r="O19" i="35"/>
  <c r="P19" i="35"/>
  <c r="R19" i="35"/>
  <c r="AB19" i="35" s="1"/>
  <c r="N19" i="35"/>
  <c r="O20" i="35"/>
  <c r="P20" i="35"/>
  <c r="R20" i="35"/>
  <c r="N20" i="35"/>
  <c r="O21" i="35"/>
  <c r="P21" i="35"/>
  <c r="R21" i="35"/>
  <c r="N21" i="35"/>
  <c r="O22" i="35"/>
  <c r="P22" i="35"/>
  <c r="R22" i="35"/>
  <c r="N22" i="35"/>
  <c r="O23" i="35"/>
  <c r="P23" i="35"/>
  <c r="S23" i="35" s="1"/>
  <c r="AD23" i="35" s="1"/>
  <c r="R23" i="35"/>
  <c r="N23" i="35"/>
  <c r="O24" i="35"/>
  <c r="P24" i="35"/>
  <c r="R24" i="35"/>
  <c r="N24" i="35"/>
  <c r="O25" i="35"/>
  <c r="P25" i="35"/>
  <c r="R25" i="35"/>
  <c r="N25" i="35"/>
  <c r="O26" i="35"/>
  <c r="P26" i="35"/>
  <c r="AA26" i="35" s="1"/>
  <c r="R26" i="35"/>
  <c r="N26" i="35"/>
  <c r="O27" i="35"/>
  <c r="P27" i="35"/>
  <c r="R27" i="35"/>
  <c r="N27" i="35"/>
  <c r="O28" i="35"/>
  <c r="P28" i="35"/>
  <c r="R28" i="35"/>
  <c r="N28" i="35"/>
  <c r="O29" i="35"/>
  <c r="P29" i="35"/>
  <c r="R29" i="35"/>
  <c r="AB29" i="35" s="1"/>
  <c r="N29" i="35"/>
  <c r="O30" i="35"/>
  <c r="P30" i="35"/>
  <c r="AA30" i="35" s="1"/>
  <c r="R30" i="35"/>
  <c r="N30" i="35"/>
  <c r="O31" i="35"/>
  <c r="P31" i="35"/>
  <c r="R31" i="35"/>
  <c r="Y31" i="35" s="1"/>
  <c r="N31" i="35"/>
  <c r="O32" i="35"/>
  <c r="P32" i="35"/>
  <c r="R32" i="35"/>
  <c r="N32" i="35"/>
  <c r="O33" i="35"/>
  <c r="P33" i="35"/>
  <c r="R33" i="35"/>
  <c r="N33" i="35"/>
  <c r="O34" i="35"/>
  <c r="P34" i="35"/>
  <c r="R34" i="35"/>
  <c r="N34" i="35"/>
  <c r="O36" i="35"/>
  <c r="P36" i="35"/>
  <c r="AA36" i="35" s="1"/>
  <c r="R36" i="35"/>
  <c r="N36" i="35"/>
  <c r="O37" i="35"/>
  <c r="P37" i="35"/>
  <c r="R37" i="35"/>
  <c r="N37" i="35"/>
  <c r="O38" i="35"/>
  <c r="P38" i="35"/>
  <c r="R38" i="35"/>
  <c r="N38" i="35"/>
  <c r="O39" i="35"/>
  <c r="P39" i="35"/>
  <c r="R39" i="35"/>
  <c r="N39" i="35"/>
  <c r="O40" i="35"/>
  <c r="P40" i="35"/>
  <c r="R40" i="35"/>
  <c r="N40" i="35"/>
  <c r="O41" i="35"/>
  <c r="P41" i="35"/>
  <c r="R41" i="35"/>
  <c r="N41" i="35"/>
  <c r="O42" i="35"/>
  <c r="P42" i="35"/>
  <c r="R42" i="35"/>
  <c r="N42" i="35"/>
  <c r="O43" i="35"/>
  <c r="P43" i="35"/>
  <c r="R43" i="35"/>
  <c r="N43" i="35"/>
  <c r="O44" i="35"/>
  <c r="P44" i="35"/>
  <c r="R44" i="35"/>
  <c r="N44" i="35"/>
  <c r="O45" i="35"/>
  <c r="P45" i="35"/>
  <c r="R45" i="35"/>
  <c r="N45" i="35"/>
  <c r="O47" i="35"/>
  <c r="P47" i="35"/>
  <c r="R47" i="35"/>
  <c r="N47" i="35"/>
  <c r="O48" i="35"/>
  <c r="P48" i="35"/>
  <c r="R48" i="35"/>
  <c r="AB48" i="35" s="1"/>
  <c r="N48" i="35"/>
  <c r="O49" i="35"/>
  <c r="P49" i="35"/>
  <c r="R49" i="35"/>
  <c r="N49" i="35"/>
  <c r="O50" i="35"/>
  <c r="P50" i="35"/>
  <c r="R50" i="35"/>
  <c r="AB50" i="35" s="1"/>
  <c r="N50" i="35"/>
  <c r="O51" i="35"/>
  <c r="P51" i="35"/>
  <c r="R51" i="35"/>
  <c r="N51" i="35"/>
  <c r="O52" i="35"/>
  <c r="P52" i="35"/>
  <c r="R52" i="35"/>
  <c r="AB52" i="35" s="1"/>
  <c r="N52" i="35"/>
  <c r="O53" i="35"/>
  <c r="P53" i="35"/>
  <c r="R53" i="35"/>
  <c r="N53" i="35"/>
  <c r="O54" i="35"/>
  <c r="P54" i="35"/>
  <c r="R54" i="35"/>
  <c r="AB54" i="35" s="1"/>
  <c r="N54" i="35"/>
  <c r="O13" i="35"/>
  <c r="P13" i="35"/>
  <c r="N13" i="35"/>
  <c r="Q13" i="35"/>
  <c r="R13" i="35"/>
  <c r="M14" i="35"/>
  <c r="Q14" i="35"/>
  <c r="M15" i="35"/>
  <c r="Q15" i="35"/>
  <c r="M16" i="35"/>
  <c r="Q16" i="35"/>
  <c r="M17" i="35"/>
  <c r="Q17" i="35"/>
  <c r="M18" i="35"/>
  <c r="Z18" i="35" s="1"/>
  <c r="Q18" i="35"/>
  <c r="M19" i="35"/>
  <c r="Q19" i="35"/>
  <c r="Z19" i="35" s="1"/>
  <c r="M20" i="35"/>
  <c r="Q20" i="35"/>
  <c r="M21" i="35"/>
  <c r="Q21" i="35"/>
  <c r="M22" i="35"/>
  <c r="Q22" i="35"/>
  <c r="M23" i="35"/>
  <c r="Q23" i="35"/>
  <c r="Z23" i="35" s="1"/>
  <c r="M24" i="35"/>
  <c r="Q24" i="35"/>
  <c r="M25" i="35"/>
  <c r="Q25" i="35"/>
  <c r="Z25" i="35" s="1"/>
  <c r="M26" i="35"/>
  <c r="Q26" i="35"/>
  <c r="M27" i="35"/>
  <c r="Q27" i="35"/>
  <c r="M28" i="35"/>
  <c r="Q28" i="35"/>
  <c r="M29" i="35"/>
  <c r="Q29" i="35"/>
  <c r="Z29" i="35" s="1"/>
  <c r="M30" i="35"/>
  <c r="Q30" i="35"/>
  <c r="M31" i="35"/>
  <c r="Q31" i="35"/>
  <c r="M32" i="35"/>
  <c r="Q32" i="35"/>
  <c r="Z32" i="35" s="1"/>
  <c r="M33" i="35"/>
  <c r="Q33" i="35"/>
  <c r="M34" i="35"/>
  <c r="Q34" i="35"/>
  <c r="Z34" i="35" s="1"/>
  <c r="M36" i="35"/>
  <c r="Q36" i="35"/>
  <c r="M37" i="35"/>
  <c r="Q37" i="35"/>
  <c r="M38" i="35"/>
  <c r="Q38" i="35"/>
  <c r="M39" i="35"/>
  <c r="Q39" i="35"/>
  <c r="M40" i="35"/>
  <c r="Q40" i="35"/>
  <c r="M41" i="35"/>
  <c r="Q41" i="35"/>
  <c r="AB41" i="35" s="1"/>
  <c r="M42" i="35"/>
  <c r="Q42" i="35"/>
  <c r="M43" i="35"/>
  <c r="Q43" i="35"/>
  <c r="M44" i="35"/>
  <c r="Q44" i="35"/>
  <c r="M45" i="35"/>
  <c r="Q45" i="35"/>
  <c r="M46" i="35"/>
  <c r="Q46" i="35"/>
  <c r="M47" i="35"/>
  <c r="Q47" i="35"/>
  <c r="AB47" i="35" s="1"/>
  <c r="M48" i="35"/>
  <c r="Q48" i="35"/>
  <c r="M49" i="35"/>
  <c r="Q49" i="35"/>
  <c r="M50" i="35"/>
  <c r="Q50" i="35"/>
  <c r="M51" i="35"/>
  <c r="Q51" i="35"/>
  <c r="M52" i="35"/>
  <c r="Q52" i="35"/>
  <c r="M53" i="35"/>
  <c r="Q53" i="35"/>
  <c r="AB53" i="35" s="1"/>
  <c r="M54" i="35"/>
  <c r="Q54" i="35"/>
  <c r="M13" i="35"/>
  <c r="Z13" i="35" s="1"/>
  <c r="Q29" i="25"/>
  <c r="Q30" i="25"/>
  <c r="AB18" i="24"/>
  <c r="AA20" i="35"/>
  <c r="AA23" i="35"/>
  <c r="M13" i="37"/>
  <c r="N13" i="37"/>
  <c r="P13" i="37"/>
  <c r="AB13" i="37" s="1"/>
  <c r="L13" i="37"/>
  <c r="J14" i="34"/>
  <c r="AB14" i="34" s="1"/>
  <c r="K14" i="34"/>
  <c r="L14" i="34"/>
  <c r="P14" i="34" s="1"/>
  <c r="AC14" i="34" s="1"/>
  <c r="M14" i="34"/>
  <c r="N14" i="34"/>
  <c r="O14" i="34"/>
  <c r="Y14" i="34"/>
  <c r="J15" i="34"/>
  <c r="K15" i="34"/>
  <c r="L15" i="34"/>
  <c r="M15" i="34"/>
  <c r="N15" i="34"/>
  <c r="Y15" i="34" s="1"/>
  <c r="O15" i="34"/>
  <c r="J16" i="34"/>
  <c r="K16" i="34"/>
  <c r="L16" i="34"/>
  <c r="M16" i="34"/>
  <c r="N16" i="34"/>
  <c r="O16" i="34"/>
  <c r="AA16" i="34" s="1"/>
  <c r="K17" i="34"/>
  <c r="L17" i="34"/>
  <c r="M17" i="34"/>
  <c r="O17" i="34"/>
  <c r="AA17" i="34" s="1"/>
  <c r="J18" i="34"/>
  <c r="K18" i="34"/>
  <c r="L18" i="34"/>
  <c r="M18" i="34"/>
  <c r="N18" i="34"/>
  <c r="Y18" i="34" s="1"/>
  <c r="AA18" i="34"/>
  <c r="O18" i="34"/>
  <c r="K19" i="34"/>
  <c r="L19" i="34"/>
  <c r="M19" i="34"/>
  <c r="O19" i="34"/>
  <c r="P19" i="34" s="1"/>
  <c r="AC19" i="34" s="1"/>
  <c r="J20" i="34"/>
  <c r="K20" i="34"/>
  <c r="L20" i="34"/>
  <c r="M20" i="34"/>
  <c r="N20" i="34"/>
  <c r="O20" i="34"/>
  <c r="L13" i="34"/>
  <c r="M13" i="34"/>
  <c r="K13" i="34"/>
  <c r="J13" i="34"/>
  <c r="Y13" i="34" s="1"/>
  <c r="Q13" i="33"/>
  <c r="R13" i="33"/>
  <c r="T13" i="33"/>
  <c r="S13" i="33"/>
  <c r="AF13" i="33" s="1"/>
  <c r="P13" i="33"/>
  <c r="O13" i="33"/>
  <c r="L17" i="32"/>
  <c r="M17" i="32"/>
  <c r="K17" i="32"/>
  <c r="N17" i="32"/>
  <c r="Y17" i="32" s="1"/>
  <c r="O17" i="32"/>
  <c r="J17" i="32"/>
  <c r="K16" i="32"/>
  <c r="J16" i="32"/>
  <c r="Y16" i="32" s="1"/>
  <c r="L15" i="32"/>
  <c r="M15" i="32"/>
  <c r="O15" i="32"/>
  <c r="K15" i="32"/>
  <c r="N15" i="32"/>
  <c r="J15" i="32"/>
  <c r="L14" i="32"/>
  <c r="M14" i="32"/>
  <c r="O14" i="32"/>
  <c r="K14" i="32"/>
  <c r="L13" i="32"/>
  <c r="M13" i="32"/>
  <c r="O13" i="32"/>
  <c r="K13" i="32"/>
  <c r="J13" i="32"/>
  <c r="N13" i="32"/>
  <c r="AA13" i="32" s="1"/>
  <c r="O19" i="29"/>
  <c r="K19" i="29"/>
  <c r="N19" i="29"/>
  <c r="J19" i="29"/>
  <c r="O18" i="29"/>
  <c r="K18" i="29"/>
  <c r="N18" i="29"/>
  <c r="J18" i="29"/>
  <c r="L17" i="29"/>
  <c r="M17" i="29"/>
  <c r="O17" i="29"/>
  <c r="Z17" i="29" s="1"/>
  <c r="N17" i="29"/>
  <c r="K17" i="29"/>
  <c r="J17" i="29"/>
  <c r="W17" i="29" s="1"/>
  <c r="L16" i="29"/>
  <c r="M16" i="29"/>
  <c r="O16" i="29"/>
  <c r="N16" i="29"/>
  <c r="Y16" i="29" s="1"/>
  <c r="K16" i="29"/>
  <c r="J16" i="29"/>
  <c r="O15" i="29"/>
  <c r="K15" i="29"/>
  <c r="N15" i="29"/>
  <c r="J15" i="29"/>
  <c r="O14" i="29"/>
  <c r="K14" i="29"/>
  <c r="N14" i="29"/>
  <c r="V14" i="29" s="1"/>
  <c r="J14" i="29"/>
  <c r="L13" i="29"/>
  <c r="M13" i="29"/>
  <c r="O13" i="29"/>
  <c r="Y13" i="29" s="1"/>
  <c r="K13" i="29"/>
  <c r="N13" i="29"/>
  <c r="J13" i="29"/>
  <c r="J13" i="27"/>
  <c r="K13" i="27"/>
  <c r="L13" i="27"/>
  <c r="M13" i="27"/>
  <c r="J14" i="27"/>
  <c r="W14" i="27" s="1"/>
  <c r="K14" i="27"/>
  <c r="N14" i="27"/>
  <c r="O14" i="27"/>
  <c r="J15" i="27"/>
  <c r="K15" i="27"/>
  <c r="L15" i="27"/>
  <c r="M15" i="27"/>
  <c r="X15" i="27" s="1"/>
  <c r="J16" i="27"/>
  <c r="N16" i="27"/>
  <c r="K16" i="27"/>
  <c r="L16" i="27"/>
  <c r="M16" i="27"/>
  <c r="O16" i="27"/>
  <c r="Y16" i="27" s="1"/>
  <c r="K17" i="27"/>
  <c r="L17" i="27"/>
  <c r="M17" i="27"/>
  <c r="X17" i="27" s="1"/>
  <c r="O17" i="27"/>
  <c r="Y17" i="27" s="1"/>
  <c r="J18" i="27"/>
  <c r="K18" i="27"/>
  <c r="N18" i="27"/>
  <c r="O18" i="27"/>
  <c r="K19" i="27"/>
  <c r="L19" i="27"/>
  <c r="M19" i="27"/>
  <c r="O19" i="27"/>
  <c r="J20" i="27"/>
  <c r="K20" i="27"/>
  <c r="N20" i="27"/>
  <c r="O20" i="27"/>
  <c r="L13" i="26"/>
  <c r="M13" i="26"/>
  <c r="O13" i="26"/>
  <c r="K13" i="26"/>
  <c r="L14" i="26"/>
  <c r="M14" i="26"/>
  <c r="O14" i="26"/>
  <c r="K14" i="26"/>
  <c r="L15" i="26"/>
  <c r="M15" i="26"/>
  <c r="O15" i="26"/>
  <c r="K15" i="26"/>
  <c r="L16" i="26"/>
  <c r="M16" i="26"/>
  <c r="O16" i="26"/>
  <c r="K16" i="26"/>
  <c r="L17" i="26"/>
  <c r="M17" i="26"/>
  <c r="O17" i="26"/>
  <c r="N17" i="26"/>
  <c r="K17" i="26"/>
  <c r="L18" i="26"/>
  <c r="M18" i="26"/>
  <c r="O18" i="26"/>
  <c r="Y18" i="26" s="1"/>
  <c r="K18" i="26"/>
  <c r="L19" i="26"/>
  <c r="M19" i="26"/>
  <c r="X19" i="26" s="1"/>
  <c r="O19" i="26"/>
  <c r="K19" i="26"/>
  <c r="Z19" i="26" s="1"/>
  <c r="L20" i="26"/>
  <c r="M20" i="26"/>
  <c r="X20" i="26" s="1"/>
  <c r="O20" i="26"/>
  <c r="K20" i="26"/>
  <c r="L21" i="26"/>
  <c r="M21" i="26"/>
  <c r="X21" i="26" s="1"/>
  <c r="O21" i="26"/>
  <c r="N21" i="26"/>
  <c r="K21" i="26"/>
  <c r="L22" i="26"/>
  <c r="M22" i="26"/>
  <c r="O22" i="26"/>
  <c r="K22" i="26"/>
  <c r="L23" i="26"/>
  <c r="M23" i="26"/>
  <c r="O23" i="26"/>
  <c r="K23" i="26"/>
  <c r="L24" i="26"/>
  <c r="M24" i="26"/>
  <c r="O24" i="26"/>
  <c r="K24" i="26"/>
  <c r="L25" i="26"/>
  <c r="M25" i="26"/>
  <c r="O25" i="26"/>
  <c r="K25" i="26"/>
  <c r="L26" i="26"/>
  <c r="M26" i="26"/>
  <c r="O26" i="26"/>
  <c r="P26" i="26" s="1"/>
  <c r="AA26" i="26" s="1"/>
  <c r="K26" i="26"/>
  <c r="L27" i="26"/>
  <c r="M27" i="26"/>
  <c r="O27" i="26"/>
  <c r="K27" i="26"/>
  <c r="L28" i="26"/>
  <c r="M28" i="26"/>
  <c r="O28" i="26"/>
  <c r="K28" i="26"/>
  <c r="N13" i="26"/>
  <c r="N15" i="26"/>
  <c r="J15" i="26"/>
  <c r="W15" i="26" s="1"/>
  <c r="N16" i="26"/>
  <c r="J16" i="26"/>
  <c r="J17" i="26"/>
  <c r="N20" i="26"/>
  <c r="Y20" i="26" s="1"/>
  <c r="J20" i="26"/>
  <c r="J21" i="26"/>
  <c r="N22" i="26"/>
  <c r="J22" i="26"/>
  <c r="N24" i="26"/>
  <c r="J24" i="26"/>
  <c r="W24" i="26" s="1"/>
  <c r="N25" i="26"/>
  <c r="J25" i="26"/>
  <c r="N26" i="26"/>
  <c r="J26" i="26"/>
  <c r="N27" i="26"/>
  <c r="J27" i="26"/>
  <c r="W27" i="26" s="1"/>
  <c r="N28" i="26"/>
  <c r="J28" i="26"/>
  <c r="J13" i="26"/>
  <c r="R154" i="25"/>
  <c r="S154" i="25"/>
  <c r="U154" i="25"/>
  <c r="Q154" i="25"/>
  <c r="R153" i="25"/>
  <c r="S153" i="25"/>
  <c r="U153" i="25"/>
  <c r="T153" i="25"/>
  <c r="Q153" i="25"/>
  <c r="P153" i="25"/>
  <c r="R152" i="25"/>
  <c r="S152" i="25"/>
  <c r="Q152" i="25"/>
  <c r="P152" i="25"/>
  <c r="R151" i="25"/>
  <c r="S151" i="25"/>
  <c r="U151" i="25"/>
  <c r="T151" i="25"/>
  <c r="Q151" i="25"/>
  <c r="P151" i="25"/>
  <c r="R117" i="25"/>
  <c r="S117" i="25"/>
  <c r="AD117" i="25" s="1"/>
  <c r="U117" i="25"/>
  <c r="T117" i="25"/>
  <c r="Q117" i="25"/>
  <c r="P117" i="25"/>
  <c r="U116" i="25"/>
  <c r="T116" i="25"/>
  <c r="Q116" i="25"/>
  <c r="P116" i="25"/>
  <c r="R115" i="25"/>
  <c r="S115" i="25"/>
  <c r="U115" i="25"/>
  <c r="Q115" i="25"/>
  <c r="T115" i="25"/>
  <c r="P115" i="25"/>
  <c r="AC115" i="25" s="1"/>
  <c r="R114" i="25"/>
  <c r="S114" i="25"/>
  <c r="U114" i="25"/>
  <c r="T114" i="25"/>
  <c r="Q114" i="25"/>
  <c r="P114" i="25"/>
  <c r="R113" i="25"/>
  <c r="S113" i="25"/>
  <c r="AD113" i="25" s="1"/>
  <c r="U113" i="25"/>
  <c r="T113" i="25"/>
  <c r="Q113" i="25"/>
  <c r="P113" i="25"/>
  <c r="U112" i="25"/>
  <c r="T112" i="25"/>
  <c r="Q112" i="25"/>
  <c r="P112" i="25"/>
  <c r="R111" i="25"/>
  <c r="S111" i="25"/>
  <c r="AD111" i="25" s="1"/>
  <c r="U111" i="25"/>
  <c r="Q111" i="25"/>
  <c r="T111" i="25"/>
  <c r="P111" i="25"/>
  <c r="U110" i="25"/>
  <c r="T110" i="25"/>
  <c r="AE110" i="25" s="1"/>
  <c r="Q110" i="25"/>
  <c r="P110" i="25"/>
  <c r="R109" i="25"/>
  <c r="S109" i="25"/>
  <c r="U109" i="25"/>
  <c r="Q109" i="25"/>
  <c r="T109" i="25"/>
  <c r="P109" i="25"/>
  <c r="R108" i="25"/>
  <c r="S108" i="25"/>
  <c r="U108" i="25"/>
  <c r="T108" i="25"/>
  <c r="Q108" i="25"/>
  <c r="P108" i="25"/>
  <c r="R107" i="25"/>
  <c r="S107" i="25"/>
  <c r="AD107" i="25" s="1"/>
  <c r="U107" i="25"/>
  <c r="T107" i="25"/>
  <c r="Q107" i="25"/>
  <c r="P107" i="25"/>
  <c r="R106" i="25"/>
  <c r="S106" i="25"/>
  <c r="U106" i="25"/>
  <c r="T106" i="25"/>
  <c r="Q106" i="25"/>
  <c r="P106" i="25"/>
  <c r="R105" i="25"/>
  <c r="S105" i="25"/>
  <c r="AD105" i="25" s="1"/>
  <c r="U105" i="25"/>
  <c r="T105" i="25"/>
  <c r="Q105" i="25"/>
  <c r="P105" i="25"/>
  <c r="R104" i="25"/>
  <c r="S104" i="25"/>
  <c r="U104" i="25"/>
  <c r="Q104" i="25"/>
  <c r="T104" i="25"/>
  <c r="P104" i="25"/>
  <c r="AC104" i="25" s="1"/>
  <c r="R103" i="25"/>
  <c r="S103" i="25"/>
  <c r="AD103" i="25" s="1"/>
  <c r="U103" i="25"/>
  <c r="T103" i="25"/>
  <c r="Q103" i="25"/>
  <c r="P103" i="25"/>
  <c r="R102" i="25"/>
  <c r="S102" i="25"/>
  <c r="U102" i="25"/>
  <c r="Q102" i="25"/>
  <c r="T102" i="25"/>
  <c r="P102" i="25"/>
  <c r="AC102" i="25" s="1"/>
  <c r="R101" i="25"/>
  <c r="S101" i="25"/>
  <c r="U101" i="25"/>
  <c r="T101" i="25"/>
  <c r="Q101" i="25"/>
  <c r="P101" i="25"/>
  <c r="R100" i="25"/>
  <c r="S100" i="25"/>
  <c r="U100" i="25"/>
  <c r="T100" i="25"/>
  <c r="Q100" i="25"/>
  <c r="P100" i="25"/>
  <c r="R99" i="25"/>
  <c r="S99" i="25"/>
  <c r="AD99" i="25" s="1"/>
  <c r="U99" i="25"/>
  <c r="T99" i="25"/>
  <c r="Q99" i="25"/>
  <c r="P99" i="25"/>
  <c r="R98" i="25"/>
  <c r="S98" i="25"/>
  <c r="U98" i="25"/>
  <c r="Q98" i="25"/>
  <c r="T98" i="25"/>
  <c r="P98" i="25"/>
  <c r="AC98" i="25" s="1"/>
  <c r="R97" i="25"/>
  <c r="S97" i="25"/>
  <c r="U97" i="25"/>
  <c r="T97" i="25"/>
  <c r="Q97" i="25"/>
  <c r="P97" i="25"/>
  <c r="R96" i="25"/>
  <c r="S96" i="25"/>
  <c r="U96" i="25"/>
  <c r="Q96" i="25"/>
  <c r="T96" i="25"/>
  <c r="P96" i="25"/>
  <c r="U95" i="25"/>
  <c r="T95" i="25"/>
  <c r="Q95" i="25"/>
  <c r="P95" i="25"/>
  <c r="R94" i="25"/>
  <c r="S94" i="25"/>
  <c r="U94" i="25"/>
  <c r="T94" i="25"/>
  <c r="Q94" i="25"/>
  <c r="P94" i="25"/>
  <c r="R93" i="25"/>
  <c r="S93" i="25"/>
  <c r="U93" i="25"/>
  <c r="Q93" i="25"/>
  <c r="T93" i="25"/>
  <c r="P93" i="25"/>
  <c r="U92" i="25"/>
  <c r="T92" i="25"/>
  <c r="Q92" i="25"/>
  <c r="P92" i="25"/>
  <c r="R91" i="25"/>
  <c r="S91" i="25"/>
  <c r="U91" i="25"/>
  <c r="T91" i="25"/>
  <c r="Q91" i="25"/>
  <c r="P91" i="25"/>
  <c r="R90" i="25"/>
  <c r="S90" i="25"/>
  <c r="U90" i="25"/>
  <c r="Q90" i="25"/>
  <c r="T90" i="25"/>
  <c r="P90" i="25"/>
  <c r="AC90" i="25" s="1"/>
  <c r="R89" i="25"/>
  <c r="S89" i="25"/>
  <c r="U89" i="25"/>
  <c r="Q89" i="25"/>
  <c r="T89" i="25"/>
  <c r="P89" i="25"/>
  <c r="R88" i="25"/>
  <c r="S88" i="25"/>
  <c r="U88" i="25"/>
  <c r="Q88" i="25"/>
  <c r="T88" i="25"/>
  <c r="P88" i="25"/>
  <c r="R87" i="25"/>
  <c r="S87" i="25"/>
  <c r="U87" i="25"/>
  <c r="Q87" i="25"/>
  <c r="T87" i="25"/>
  <c r="P87" i="25"/>
  <c r="R86" i="25"/>
  <c r="S86" i="25"/>
  <c r="U86" i="25"/>
  <c r="T86" i="25"/>
  <c r="Q86" i="25"/>
  <c r="P86" i="25"/>
  <c r="R85" i="25"/>
  <c r="S85" i="25"/>
  <c r="U85" i="25"/>
  <c r="Q85" i="25"/>
  <c r="T85" i="25"/>
  <c r="P85" i="25"/>
  <c r="R84" i="25"/>
  <c r="S84" i="25"/>
  <c r="U84" i="25"/>
  <c r="Q84" i="25"/>
  <c r="T84" i="25"/>
  <c r="P84" i="25"/>
  <c r="R83" i="25"/>
  <c r="S83" i="25"/>
  <c r="AD83" i="25" s="1"/>
  <c r="U83" i="25"/>
  <c r="T83" i="25"/>
  <c r="AE83" i="25" s="1"/>
  <c r="Q83" i="25"/>
  <c r="P83" i="25"/>
  <c r="R82" i="25"/>
  <c r="S82" i="25"/>
  <c r="U82" i="25"/>
  <c r="Q82" i="25"/>
  <c r="T82" i="25"/>
  <c r="P82" i="25"/>
  <c r="R81" i="25"/>
  <c r="S81" i="25"/>
  <c r="U81" i="25"/>
  <c r="Q81" i="25"/>
  <c r="T81" i="25"/>
  <c r="P81" i="25"/>
  <c r="R80" i="25"/>
  <c r="S80" i="25"/>
  <c r="U80" i="25"/>
  <c r="Q80" i="25"/>
  <c r="T80" i="25"/>
  <c r="P80" i="25"/>
  <c r="R79" i="25"/>
  <c r="S79" i="25"/>
  <c r="U79" i="25"/>
  <c r="Q79" i="25"/>
  <c r="T79" i="25"/>
  <c r="P79" i="25"/>
  <c r="R78" i="25"/>
  <c r="S78" i="25"/>
  <c r="U78" i="25"/>
  <c r="Q78" i="25"/>
  <c r="T78" i="25"/>
  <c r="P78" i="25"/>
  <c r="R77" i="25"/>
  <c r="S77" i="25"/>
  <c r="U77" i="25"/>
  <c r="Q77" i="25"/>
  <c r="T77" i="25"/>
  <c r="P77" i="25"/>
  <c r="U76" i="25"/>
  <c r="Q76" i="25"/>
  <c r="T76" i="25"/>
  <c r="P76" i="25"/>
  <c r="R75" i="25"/>
  <c r="S75" i="25"/>
  <c r="U75" i="25"/>
  <c r="Q75" i="25"/>
  <c r="T75" i="25"/>
  <c r="P75" i="25"/>
  <c r="R74" i="25"/>
  <c r="S74" i="25"/>
  <c r="U74" i="25"/>
  <c r="Q74" i="25"/>
  <c r="T74" i="25"/>
  <c r="P74" i="25"/>
  <c r="R73" i="25"/>
  <c r="S73" i="25"/>
  <c r="U73" i="25"/>
  <c r="Q73" i="25"/>
  <c r="T73" i="25"/>
  <c r="P73" i="25"/>
  <c r="R72" i="25"/>
  <c r="S72" i="25"/>
  <c r="U72" i="25"/>
  <c r="Q72" i="25"/>
  <c r="T72" i="25"/>
  <c r="P72" i="25"/>
  <c r="AC72" i="25" s="1"/>
  <c r="R71" i="25"/>
  <c r="S71" i="25"/>
  <c r="U71" i="25"/>
  <c r="Q71" i="25"/>
  <c r="T71" i="25"/>
  <c r="P71" i="25"/>
  <c r="R70" i="25"/>
  <c r="S70" i="25"/>
  <c r="U70" i="25"/>
  <c r="Q70" i="25"/>
  <c r="T70" i="25"/>
  <c r="P70" i="25"/>
  <c r="R69" i="25"/>
  <c r="S69" i="25"/>
  <c r="U69" i="25"/>
  <c r="Q69" i="25"/>
  <c r="T69" i="25"/>
  <c r="P69" i="25"/>
  <c r="R68" i="25"/>
  <c r="S68" i="25"/>
  <c r="AD68" i="25" s="1"/>
  <c r="U68" i="25"/>
  <c r="Q68" i="25"/>
  <c r="T68" i="25"/>
  <c r="P68" i="25"/>
  <c r="R67" i="25"/>
  <c r="S67" i="25"/>
  <c r="U67" i="25"/>
  <c r="Q67" i="25"/>
  <c r="T67" i="25"/>
  <c r="P67" i="25"/>
  <c r="R66" i="25"/>
  <c r="S66" i="25"/>
  <c r="U66" i="25"/>
  <c r="Q66" i="25"/>
  <c r="T66" i="25"/>
  <c r="P66" i="25"/>
  <c r="R65" i="25"/>
  <c r="S65" i="25"/>
  <c r="U65" i="25"/>
  <c r="Q65" i="25"/>
  <c r="T65" i="25"/>
  <c r="P65" i="25"/>
  <c r="R64" i="25"/>
  <c r="S64" i="25"/>
  <c r="AD64" i="25" s="1"/>
  <c r="U64" i="25"/>
  <c r="Q64" i="25"/>
  <c r="T64" i="25"/>
  <c r="P64" i="25"/>
  <c r="R63" i="25"/>
  <c r="S63" i="25"/>
  <c r="U63" i="25"/>
  <c r="Q63" i="25"/>
  <c r="T63" i="25"/>
  <c r="P63" i="25"/>
  <c r="R62" i="25"/>
  <c r="S62" i="25"/>
  <c r="U62" i="25"/>
  <c r="Q62" i="25"/>
  <c r="T62" i="25"/>
  <c r="P62" i="25"/>
  <c r="R61" i="25"/>
  <c r="S61" i="25"/>
  <c r="U61" i="25"/>
  <c r="T61" i="25"/>
  <c r="Q61" i="25"/>
  <c r="P61" i="25"/>
  <c r="R60" i="25"/>
  <c r="S60" i="25"/>
  <c r="U60" i="25"/>
  <c r="Q60" i="25"/>
  <c r="T60" i="25"/>
  <c r="P60" i="25"/>
  <c r="R59" i="25"/>
  <c r="S59" i="25"/>
  <c r="U59" i="25"/>
  <c r="Q59" i="25"/>
  <c r="T59" i="25"/>
  <c r="P59" i="25"/>
  <c r="R58" i="25"/>
  <c r="S58" i="25"/>
  <c r="AD58" i="25" s="1"/>
  <c r="U58" i="25"/>
  <c r="Q58" i="25"/>
  <c r="T58" i="25"/>
  <c r="P58" i="25"/>
  <c r="AC58" i="25" s="1"/>
  <c r="R57" i="25"/>
  <c r="S57" i="25"/>
  <c r="U57" i="25"/>
  <c r="Q57" i="25"/>
  <c r="T57" i="25"/>
  <c r="P57" i="25"/>
  <c r="R56" i="25"/>
  <c r="S56" i="25"/>
  <c r="U56" i="25"/>
  <c r="Q56" i="25"/>
  <c r="T56" i="25"/>
  <c r="P56" i="25"/>
  <c r="R55" i="25"/>
  <c r="S55" i="25"/>
  <c r="U55" i="25"/>
  <c r="Q55" i="25"/>
  <c r="T55" i="25"/>
  <c r="P55" i="25"/>
  <c r="R54" i="25"/>
  <c r="S54" i="25"/>
  <c r="AD54" i="25" s="1"/>
  <c r="U54" i="25"/>
  <c r="Q54" i="25"/>
  <c r="T54" i="25"/>
  <c r="P54" i="25"/>
  <c r="AC54" i="25" s="1"/>
  <c r="R53" i="25"/>
  <c r="S53" i="25"/>
  <c r="U53" i="25"/>
  <c r="Q53" i="25"/>
  <c r="T53" i="25"/>
  <c r="P53" i="25"/>
  <c r="R52" i="25"/>
  <c r="S52" i="25"/>
  <c r="AD52" i="25" s="1"/>
  <c r="U52" i="25"/>
  <c r="Q52" i="25"/>
  <c r="T52" i="25"/>
  <c r="P52" i="25"/>
  <c r="AC52" i="25" s="1"/>
  <c r="R51" i="25"/>
  <c r="S51" i="25"/>
  <c r="U51" i="25"/>
  <c r="Q51" i="25"/>
  <c r="T51" i="25"/>
  <c r="P51" i="25"/>
  <c r="R50" i="25"/>
  <c r="S50" i="25"/>
  <c r="U50" i="25"/>
  <c r="Q50" i="25"/>
  <c r="T50" i="25"/>
  <c r="P50" i="25"/>
  <c r="R49" i="25"/>
  <c r="S49" i="25"/>
  <c r="U49" i="25"/>
  <c r="Q49" i="25"/>
  <c r="T49" i="25"/>
  <c r="P49" i="25"/>
  <c r="R48" i="25"/>
  <c r="S48" i="25"/>
  <c r="U48" i="25"/>
  <c r="Q48" i="25"/>
  <c r="T48" i="25"/>
  <c r="P48" i="25"/>
  <c r="R47" i="25"/>
  <c r="S47" i="25"/>
  <c r="U47" i="25"/>
  <c r="Q47" i="25"/>
  <c r="T47" i="25"/>
  <c r="P47" i="25"/>
  <c r="R46" i="25"/>
  <c r="S46" i="25"/>
  <c r="U46" i="25"/>
  <c r="Q46" i="25"/>
  <c r="T46" i="25"/>
  <c r="P46" i="25"/>
  <c r="R45" i="25"/>
  <c r="S45" i="25"/>
  <c r="U45" i="25"/>
  <c r="Q45" i="25"/>
  <c r="T45" i="25"/>
  <c r="P45" i="25"/>
  <c r="R44" i="25"/>
  <c r="S44" i="25"/>
  <c r="U44" i="25"/>
  <c r="Q44" i="25"/>
  <c r="T44" i="25"/>
  <c r="P44" i="25"/>
  <c r="R43" i="25"/>
  <c r="S43" i="25"/>
  <c r="U43" i="25"/>
  <c r="Q43" i="25"/>
  <c r="T43" i="25"/>
  <c r="P43" i="25"/>
  <c r="R42" i="25"/>
  <c r="S42" i="25"/>
  <c r="U42" i="25"/>
  <c r="Q42" i="25"/>
  <c r="T42" i="25"/>
  <c r="P42" i="25"/>
  <c r="AC42" i="25" s="1"/>
  <c r="R41" i="25"/>
  <c r="S41" i="25"/>
  <c r="U41" i="25"/>
  <c r="T41" i="25"/>
  <c r="AE41" i="25" s="1"/>
  <c r="Q41" i="25"/>
  <c r="P41" i="25"/>
  <c r="R40" i="25"/>
  <c r="S40" i="25"/>
  <c r="U40" i="25"/>
  <c r="Q40" i="25"/>
  <c r="T40" i="25"/>
  <c r="P40" i="25"/>
  <c r="AC40" i="25" s="1"/>
  <c r="R39" i="25"/>
  <c r="S39" i="25"/>
  <c r="U39" i="25"/>
  <c r="Q39" i="25"/>
  <c r="T39" i="25"/>
  <c r="P39" i="25"/>
  <c r="R38" i="25"/>
  <c r="S38" i="25"/>
  <c r="U38" i="25"/>
  <c r="Q38" i="25"/>
  <c r="T38" i="25"/>
  <c r="P38" i="25"/>
  <c r="R37" i="25"/>
  <c r="S37" i="25"/>
  <c r="AD37" i="25" s="1"/>
  <c r="U37" i="25"/>
  <c r="Q37" i="25"/>
  <c r="T37" i="25"/>
  <c r="P37" i="25"/>
  <c r="R36" i="25"/>
  <c r="S36" i="25"/>
  <c r="U36" i="25"/>
  <c r="Q36" i="25"/>
  <c r="T36" i="25"/>
  <c r="P36" i="25"/>
  <c r="R35" i="25"/>
  <c r="S35" i="25"/>
  <c r="U35" i="25"/>
  <c r="Q35" i="25"/>
  <c r="T35" i="25"/>
  <c r="P35" i="25"/>
  <c r="R34" i="25"/>
  <c r="S34" i="25"/>
  <c r="U34" i="25"/>
  <c r="T34" i="25"/>
  <c r="Q34" i="25"/>
  <c r="P34" i="25"/>
  <c r="R33" i="25"/>
  <c r="S33" i="25"/>
  <c r="U33" i="25"/>
  <c r="Q33" i="25"/>
  <c r="T33" i="25"/>
  <c r="P33" i="25"/>
  <c r="R32" i="25"/>
  <c r="S32" i="25"/>
  <c r="U32" i="25"/>
  <c r="T32" i="25"/>
  <c r="Q32" i="25"/>
  <c r="P32" i="25"/>
  <c r="R31" i="25"/>
  <c r="S31" i="25"/>
  <c r="U31" i="25"/>
  <c r="Q31" i="25"/>
  <c r="T31" i="25"/>
  <c r="P31" i="25"/>
  <c r="R30" i="25"/>
  <c r="S30" i="25"/>
  <c r="U30" i="25"/>
  <c r="T30" i="25"/>
  <c r="P30" i="25"/>
  <c r="R28" i="25"/>
  <c r="S28" i="25"/>
  <c r="U28" i="25"/>
  <c r="Q28" i="25"/>
  <c r="T28" i="25"/>
  <c r="P28" i="25"/>
  <c r="R27" i="25"/>
  <c r="S27" i="25"/>
  <c r="U27" i="25"/>
  <c r="Q27" i="25"/>
  <c r="T27" i="25"/>
  <c r="P27" i="25"/>
  <c r="R26" i="25"/>
  <c r="S26" i="25"/>
  <c r="Q26" i="25"/>
  <c r="P26" i="25"/>
  <c r="R25" i="25"/>
  <c r="S25" i="25"/>
  <c r="U25" i="25"/>
  <c r="Q25" i="25"/>
  <c r="T25" i="25"/>
  <c r="P25" i="25"/>
  <c r="R24" i="25"/>
  <c r="AD24" i="25" s="1"/>
  <c r="S24" i="25"/>
  <c r="U24" i="25"/>
  <c r="Q24" i="25"/>
  <c r="T24" i="25"/>
  <c r="P24" i="25"/>
  <c r="R23" i="25"/>
  <c r="AD23" i="25" s="1"/>
  <c r="S23" i="25"/>
  <c r="U23" i="25"/>
  <c r="Q23" i="25"/>
  <c r="T23" i="25"/>
  <c r="AC23" i="25" s="1"/>
  <c r="P23" i="25"/>
  <c r="R22" i="25"/>
  <c r="S22" i="25"/>
  <c r="U22" i="25"/>
  <c r="Q22" i="25"/>
  <c r="T22" i="25"/>
  <c r="P22" i="25"/>
  <c r="R21" i="25"/>
  <c r="S21" i="25"/>
  <c r="U21" i="25"/>
  <c r="Q21" i="25"/>
  <c r="T21" i="25"/>
  <c r="P21" i="25"/>
  <c r="R20" i="25"/>
  <c r="S20" i="25"/>
  <c r="U20" i="25"/>
  <c r="Q20" i="25"/>
  <c r="T20" i="25"/>
  <c r="P20" i="25"/>
  <c r="R19" i="25"/>
  <c r="S19" i="25"/>
  <c r="U19" i="25"/>
  <c r="Q19" i="25"/>
  <c r="T19" i="25"/>
  <c r="P19" i="25"/>
  <c r="R18" i="25"/>
  <c r="S18" i="25"/>
  <c r="U18" i="25"/>
  <c r="Q18" i="25"/>
  <c r="T18" i="25"/>
  <c r="P18" i="25"/>
  <c r="R17" i="25"/>
  <c r="AD17" i="25" s="1"/>
  <c r="S17" i="25"/>
  <c r="U17" i="25"/>
  <c r="Q17" i="25"/>
  <c r="T17" i="25"/>
  <c r="P17" i="25"/>
  <c r="R16" i="25"/>
  <c r="S16" i="25"/>
  <c r="U16" i="25"/>
  <c r="Q16" i="25"/>
  <c r="T16" i="25"/>
  <c r="P16" i="25"/>
  <c r="R15" i="25"/>
  <c r="AD15" i="25" s="1"/>
  <c r="S15" i="25"/>
  <c r="U15" i="25"/>
  <c r="Q15" i="25"/>
  <c r="T15" i="25"/>
  <c r="P15" i="25"/>
  <c r="R14" i="25"/>
  <c r="S14" i="25"/>
  <c r="U14" i="25"/>
  <c r="Q14" i="25"/>
  <c r="T14" i="25"/>
  <c r="P14" i="25"/>
  <c r="R13" i="25"/>
  <c r="S13" i="25"/>
  <c r="U13" i="25"/>
  <c r="T13" i="25"/>
  <c r="Q13" i="25"/>
  <c r="P13" i="25"/>
  <c r="P13" i="20"/>
  <c r="Q13" i="20"/>
  <c r="S13" i="20"/>
  <c r="O13" i="20"/>
  <c r="R13" i="20"/>
  <c r="N13" i="20"/>
  <c r="K13" i="10"/>
  <c r="C14" i="21"/>
  <c r="C15" i="21" s="1"/>
  <c r="C16" i="21" s="1"/>
  <c r="C17" i="21" s="1"/>
  <c r="C18" i="21" s="1"/>
  <c r="C19" i="21" s="1"/>
  <c r="C20" i="21" s="1"/>
  <c r="L13" i="10"/>
  <c r="M13" i="10"/>
  <c r="Y13" i="10" s="1"/>
  <c r="N13" i="10"/>
  <c r="O13" i="10"/>
  <c r="P13" i="10"/>
  <c r="Z13" i="10" s="1"/>
  <c r="AE71" i="25"/>
  <c r="AE35" i="25"/>
  <c r="AE104" i="25"/>
  <c r="AE111" i="25"/>
  <c r="AA14" i="32"/>
  <c r="AE43" i="25"/>
  <c r="W15" i="29"/>
  <c r="X31" i="31"/>
  <c r="AD97" i="20"/>
  <c r="T97" i="20"/>
  <c r="AG97" i="20" s="1"/>
  <c r="AD91" i="20"/>
  <c r="X13" i="29"/>
  <c r="Y45" i="27"/>
  <c r="Z15" i="32"/>
  <c r="Z16" i="24"/>
  <c r="X42" i="27"/>
  <c r="X34" i="10"/>
  <c r="AE117" i="25"/>
  <c r="W31" i="31"/>
  <c r="Y21" i="10"/>
  <c r="AE15" i="33"/>
  <c r="AD108" i="20"/>
  <c r="AD93" i="20"/>
  <c r="AD102" i="25"/>
  <c r="AA24" i="35"/>
  <c r="W17" i="27"/>
  <c r="Y26" i="34"/>
  <c r="AE17" i="33"/>
  <c r="AD83" i="20"/>
  <c r="AE79" i="20"/>
  <c r="AG50" i="30"/>
  <c r="Z17" i="35"/>
  <c r="W21" i="31"/>
  <c r="V21" i="31"/>
  <c r="Z17" i="24"/>
  <c r="Q15" i="24"/>
  <c r="AD15" i="24" s="1"/>
  <c r="X18" i="10"/>
  <c r="AD117" i="20"/>
  <c r="AF103" i="20"/>
  <c r="AA182" i="36"/>
  <c r="AC30" i="25"/>
  <c r="AE76" i="25"/>
  <c r="W13" i="31"/>
  <c r="X34" i="34"/>
  <c r="AD22" i="33"/>
  <c r="T109" i="20"/>
  <c r="AG109" i="20" s="1"/>
  <c r="T53" i="20"/>
  <c r="AG53" i="20" s="1"/>
  <c r="AD47" i="20"/>
  <c r="AC36" i="20"/>
  <c r="AF36" i="20"/>
  <c r="AE89" i="25"/>
  <c r="AE94" i="25"/>
  <c r="AF153" i="25"/>
  <c r="AH153" i="25" s="1"/>
  <c r="W17" i="26"/>
  <c r="AA15" i="32"/>
  <c r="W25" i="31"/>
  <c r="AA25" i="34"/>
  <c r="Z22" i="34"/>
  <c r="Y25" i="10"/>
  <c r="T116" i="20"/>
  <c r="AG116" i="20" s="1"/>
  <c r="T101" i="20"/>
  <c r="AG101" i="20" s="1"/>
  <c r="AD101" i="20"/>
  <c r="T88" i="20"/>
  <c r="AG88" i="20" s="1"/>
  <c r="AE87" i="20"/>
  <c r="AF50" i="20"/>
  <c r="AE58" i="30"/>
  <c r="AB31" i="36"/>
  <c r="T31" i="36"/>
  <c r="AE31" i="36" s="1"/>
  <c r="AF66" i="20"/>
  <c r="AC52" i="20"/>
  <c r="AF38" i="20"/>
  <c r="AD38" i="20"/>
  <c r="AH38" i="30"/>
  <c r="W32" i="30"/>
  <c r="AJ32" i="30" s="1"/>
  <c r="AG26" i="30"/>
  <c r="T137" i="36"/>
  <c r="AE137" i="36" s="1"/>
  <c r="AA22" i="37"/>
  <c r="AA14" i="37"/>
  <c r="AD114" i="20"/>
  <c r="AD98" i="20"/>
  <c r="T82" i="20"/>
  <c r="AG82" i="20" s="1"/>
  <c r="AD71" i="20"/>
  <c r="AF70" i="20"/>
  <c r="AD70" i="20"/>
  <c r="AD63" i="20"/>
  <c r="AC40" i="20"/>
  <c r="AC28" i="20"/>
  <c r="AB23" i="20"/>
  <c r="T21" i="20"/>
  <c r="AG21" i="20" s="1"/>
  <c r="AE18" i="20"/>
  <c r="T15" i="20"/>
  <c r="AG15" i="20" s="1"/>
  <c r="AE39" i="30"/>
  <c r="Z18" i="24"/>
  <c r="T78" i="20"/>
  <c r="AG78" i="20" s="1"/>
  <c r="AD77" i="20"/>
  <c r="T68" i="20"/>
  <c r="AG68" i="20" s="1"/>
  <c r="AC56" i="20"/>
  <c r="AF39" i="20"/>
  <c r="AE34" i="20"/>
  <c r="AC34" i="20"/>
  <c r="AD29" i="20"/>
  <c r="AE20" i="20"/>
  <c r="AH44" i="30"/>
  <c r="T62" i="20"/>
  <c r="AG62" i="20" s="1"/>
  <c r="AB52" i="20"/>
  <c r="T46" i="20"/>
  <c r="AG46" i="20" s="1"/>
  <c r="AC42" i="20"/>
  <c r="T39" i="20"/>
  <c r="AG39" i="20" s="1"/>
  <c r="AH39" i="20" s="1"/>
  <c r="T30" i="20"/>
  <c r="AG30" i="20" s="1"/>
  <c r="T20" i="20"/>
  <c r="AG20" i="20" s="1"/>
  <c r="AC16" i="20"/>
  <c r="AH52" i="30"/>
  <c r="W45" i="30"/>
  <c r="AJ45" i="30" s="1"/>
  <c r="AF39" i="30"/>
  <c r="AI39" i="30"/>
  <c r="AF37" i="30"/>
  <c r="AF29" i="30"/>
  <c r="AA156" i="36"/>
  <c r="AC144" i="36"/>
  <c r="AA129" i="36"/>
  <c r="AF65" i="30"/>
  <c r="W71" i="30"/>
  <c r="AJ71" i="30" s="1"/>
  <c r="AG57" i="30"/>
  <c r="T147" i="36"/>
  <c r="AE147" i="36" s="1"/>
  <c r="T113" i="36"/>
  <c r="AE113" i="36" s="1"/>
  <c r="AB70" i="36"/>
  <c r="AB117" i="36"/>
  <c r="AC98" i="36"/>
  <c r="AE61" i="36"/>
  <c r="AD52" i="20"/>
  <c r="AB42" i="20"/>
  <c r="AD36" i="20"/>
  <c r="AD28" i="20"/>
  <c r="AI50" i="30"/>
  <c r="AH46" i="30"/>
  <c r="AG41" i="30"/>
  <c r="AG39" i="30"/>
  <c r="AG24" i="30"/>
  <c r="AA180" i="36"/>
  <c r="AA174" i="36"/>
  <c r="AC158" i="36"/>
  <c r="T99" i="36"/>
  <c r="AE99" i="36" s="1"/>
  <c r="AD72" i="36"/>
  <c r="T26" i="36"/>
  <c r="AE26" i="36" s="1"/>
  <c r="AB26" i="36"/>
  <c r="AC23" i="36"/>
  <c r="AD110" i="20"/>
  <c r="AF105" i="20"/>
  <c r="AF73" i="20"/>
  <c r="AD66" i="20"/>
  <c r="AD51" i="20"/>
  <c r="AD50" i="20"/>
  <c r="T49" i="20"/>
  <c r="AG49" i="20" s="1"/>
  <c r="AD43" i="20"/>
  <c r="AF43" i="20"/>
  <c r="T33" i="20"/>
  <c r="AG33" i="20" s="1"/>
  <c r="AD19" i="20"/>
  <c r="AK115" i="30"/>
  <c r="AG85" i="30"/>
  <c r="AG79" i="30"/>
  <c r="AG76" i="30"/>
  <c r="AF66" i="30"/>
  <c r="W49" i="30"/>
  <c r="AJ49" i="30" s="1"/>
  <c r="W47" i="30"/>
  <c r="AJ47" i="30" s="1"/>
  <c r="AG47" i="30"/>
  <c r="AI36" i="30"/>
  <c r="AF27" i="30"/>
  <c r="AH21" i="30"/>
  <c r="AF15" i="30"/>
  <c r="AB171" i="36"/>
  <c r="T153" i="36"/>
  <c r="AE153" i="36" s="1"/>
  <c r="AB153" i="36"/>
  <c r="AA130" i="36"/>
  <c r="AC112" i="36"/>
  <c r="T105" i="36"/>
  <c r="AE105" i="36" s="1"/>
  <c r="AA97" i="36"/>
  <c r="AA89" i="36"/>
  <c r="AA69" i="36"/>
  <c r="AA67" i="36"/>
  <c r="T60" i="36"/>
  <c r="AE60" i="36" s="1"/>
  <c r="T38" i="36"/>
  <c r="AE38" i="36" s="1"/>
  <c r="AC29" i="36"/>
  <c r="Z28" i="36"/>
  <c r="AG45" i="30"/>
  <c r="AE29" i="30"/>
  <c r="AB176" i="36"/>
  <c r="AD161" i="36"/>
  <c r="AB160" i="36"/>
  <c r="AD142" i="36"/>
  <c r="AC138" i="36"/>
  <c r="AC120" i="36"/>
  <c r="AC106" i="36"/>
  <c r="AB101" i="36"/>
  <c r="T101" i="36"/>
  <c r="AE101" i="36"/>
  <c r="AB99" i="36"/>
  <c r="AB93" i="36"/>
  <c r="AD86" i="36"/>
  <c r="T68" i="36"/>
  <c r="AE68" i="36" s="1"/>
  <c r="AB68" i="36"/>
  <c r="AB61" i="36"/>
  <c r="AD25" i="36"/>
  <c r="AD18" i="36"/>
  <c r="AC199" i="25"/>
  <c r="AG43" i="30"/>
  <c r="AG30" i="30"/>
  <c r="AG22" i="30"/>
  <c r="AB183" i="36"/>
  <c r="AB174" i="36"/>
  <c r="AB167" i="36"/>
  <c r="AB158" i="36"/>
  <c r="T157" i="36"/>
  <c r="AE157" i="36" s="1"/>
  <c r="AF157" i="36" s="1"/>
  <c r="T149" i="36"/>
  <c r="AE149" i="36" s="1"/>
  <c r="AF149" i="36" s="1"/>
  <c r="AB141" i="36"/>
  <c r="T141" i="36"/>
  <c r="AE141" i="36" s="1"/>
  <c r="AB139" i="36"/>
  <c r="T128" i="36"/>
  <c r="AE128" i="36" s="1"/>
  <c r="T126" i="36"/>
  <c r="AE126" i="36" s="1"/>
  <c r="AF126" i="36" s="1"/>
  <c r="AD118" i="36"/>
  <c r="AC114" i="36"/>
  <c r="AB109" i="36"/>
  <c r="T109" i="36"/>
  <c r="AE109" i="36" s="1"/>
  <c r="T107" i="36"/>
  <c r="AE107" i="36" s="1"/>
  <c r="AB107" i="36"/>
  <c r="AC96" i="36"/>
  <c r="AA91" i="36"/>
  <c r="AA87" i="36"/>
  <c r="AC81" i="36"/>
  <c r="AA75" i="36"/>
  <c r="AA71" i="36"/>
  <c r="AD71" i="36"/>
  <c r="AC65" i="36"/>
  <c r="AA65" i="36"/>
  <c r="AA59" i="36"/>
  <c r="T47" i="36"/>
  <c r="AE47" i="36" s="1"/>
  <c r="AD47" i="36"/>
  <c r="AA40" i="36"/>
  <c r="AC181" i="25"/>
  <c r="AE158" i="25"/>
  <c r="AB145" i="36"/>
  <c r="AD140" i="36"/>
  <c r="AB137" i="36"/>
  <c r="AB129" i="36"/>
  <c r="AD124" i="36"/>
  <c r="AB113" i="36"/>
  <c r="AB105" i="36"/>
  <c r="AB97" i="36"/>
  <c r="AB91" i="36"/>
  <c r="AB83" i="36"/>
  <c r="Z81" i="36"/>
  <c r="Z73" i="36"/>
  <c r="AD68" i="36"/>
  <c r="AD60" i="36"/>
  <c r="AB59" i="36"/>
  <c r="AD48" i="36"/>
  <c r="T45" i="36"/>
  <c r="AE45" i="36" s="1"/>
  <c r="AB45" i="36"/>
  <c r="AB38" i="36"/>
  <c r="AC33" i="36"/>
  <c r="T24" i="36"/>
  <c r="AE24" i="36" s="1"/>
  <c r="AB24" i="36"/>
  <c r="AC159" i="25"/>
  <c r="AD132" i="25"/>
  <c r="AB143" i="36"/>
  <c r="AD130" i="36"/>
  <c r="AB127" i="36"/>
  <c r="AB111" i="36"/>
  <c r="AD106" i="36"/>
  <c r="AB103" i="36"/>
  <c r="AB95" i="36"/>
  <c r="AB89" i="36"/>
  <c r="AB82" i="36"/>
  <c r="AB81" i="36"/>
  <c r="T80" i="36"/>
  <c r="AE80" i="36" s="1"/>
  <c r="AB74" i="36"/>
  <c r="AB73" i="36"/>
  <c r="T72" i="36"/>
  <c r="AE72" i="36" s="1"/>
  <c r="AF72" i="36" s="1"/>
  <c r="AB66" i="36"/>
  <c r="AD66" i="36"/>
  <c r="Z63" i="36"/>
  <c r="AB58" i="36"/>
  <c r="T56" i="36"/>
  <c r="AE56" i="36"/>
  <c r="AD53" i="36"/>
  <c r="Z46" i="36"/>
  <c r="T46" i="36"/>
  <c r="AE46" i="36" s="1"/>
  <c r="AC42" i="36"/>
  <c r="AA42" i="36"/>
  <c r="T39" i="36"/>
  <c r="AE39" i="36" s="1"/>
  <c r="AA27" i="36"/>
  <c r="AD27" i="36"/>
  <c r="AC21" i="36"/>
  <c r="AA21" i="36"/>
  <c r="T18" i="36"/>
  <c r="AE18" i="36" s="1"/>
  <c r="AF18" i="36" s="1"/>
  <c r="AA15" i="36"/>
  <c r="AD176" i="25"/>
  <c r="AD135" i="25"/>
  <c r="AB48" i="36"/>
  <c r="AD45" i="36"/>
  <c r="AD37" i="36"/>
  <c r="Z33" i="36"/>
  <c r="AB23" i="36"/>
  <c r="Z21" i="36"/>
  <c r="AF149" i="25"/>
  <c r="AH149" i="25" s="1"/>
  <c r="AD140" i="25"/>
  <c r="AB54" i="36"/>
  <c r="AB43" i="36"/>
  <c r="AD43" i="36"/>
  <c r="AB42" i="36"/>
  <c r="T36" i="36"/>
  <c r="AE36" i="36" s="1"/>
  <c r="AD33" i="36"/>
  <c r="AB30" i="36"/>
  <c r="AD30" i="36"/>
  <c r="AB29" i="36"/>
  <c r="T28" i="36"/>
  <c r="AE28" i="36" s="1"/>
  <c r="AF28" i="36" s="1"/>
  <c r="AB22" i="36"/>
  <c r="AB21" i="36"/>
  <c r="T20" i="36"/>
  <c r="AE20" i="36" s="1"/>
  <c r="Z19" i="36"/>
  <c r="AD195" i="25"/>
  <c r="AD148" i="25"/>
  <c r="AD124" i="25"/>
  <c r="AB32" i="36"/>
  <c r="AE150" i="25"/>
  <c r="AE26" i="30" l="1"/>
  <c r="AI22" i="30"/>
  <c r="AG31" i="30"/>
  <c r="AF46" i="30"/>
  <c r="AE51" i="30"/>
  <c r="AK128" i="30"/>
  <c r="AK120" i="30"/>
  <c r="AK118" i="30"/>
  <c r="AK110" i="30"/>
  <c r="AK106" i="30"/>
  <c r="AK102" i="30"/>
  <c r="AG88" i="30"/>
  <c r="AF86" i="30"/>
  <c r="W83" i="30"/>
  <c r="AJ83" i="30" s="1"/>
  <c r="AI82" i="30"/>
  <c r="AE80" i="30"/>
  <c r="W79" i="30"/>
  <c r="AJ79" i="30" s="1"/>
  <c r="AE54" i="30"/>
  <c r="W52" i="30"/>
  <c r="AJ52" i="30" s="1"/>
  <c r="AI52" i="30"/>
  <c r="AI51" i="30"/>
  <c r="AF36" i="30"/>
  <c r="AF34" i="30"/>
  <c r="AG27" i="30"/>
  <c r="AI26" i="30"/>
  <c r="AF25" i="30"/>
  <c r="W21" i="30"/>
  <c r="AJ21" i="30" s="1"/>
  <c r="AG19" i="30"/>
  <c r="AH18" i="30"/>
  <c r="AI24" i="30"/>
  <c r="W15" i="30"/>
  <c r="AJ15" i="30" s="1"/>
  <c r="AG17" i="30"/>
  <c r="AI78" i="30"/>
  <c r="AH88" i="30"/>
  <c r="AE88" i="30"/>
  <c r="AG87" i="30"/>
  <c r="AE86" i="30"/>
  <c r="AI72" i="30"/>
  <c r="AK72" i="30" s="1"/>
  <c r="W72" i="30"/>
  <c r="AJ72" i="30" s="1"/>
  <c r="AG59" i="30"/>
  <c r="W57" i="30"/>
  <c r="AJ57" i="30" s="1"/>
  <c r="AI56" i="30"/>
  <c r="W38" i="30"/>
  <c r="AJ38" i="30" s="1"/>
  <c r="W37" i="30"/>
  <c r="AJ37" i="30" s="1"/>
  <c r="AK37" i="30" s="1"/>
  <c r="AH36" i="30"/>
  <c r="AE36" i="30"/>
  <c r="W35" i="30"/>
  <c r="AJ35" i="30" s="1"/>
  <c r="AI34" i="30"/>
  <c r="AI32" i="30"/>
  <c r="AG32" i="30"/>
  <c r="AF31" i="30"/>
  <c r="AI30" i="30"/>
  <c r="AH29" i="30"/>
  <c r="AI29" i="30"/>
  <c r="AG28" i="30"/>
  <c r="AI27" i="30"/>
  <c r="W69" i="30"/>
  <c r="AJ69" i="30" s="1"/>
  <c r="AH13" i="30"/>
  <c r="AG13" i="30"/>
  <c r="AK141" i="30"/>
  <c r="AK129" i="30"/>
  <c r="AK91" i="30"/>
  <c r="W89" i="30"/>
  <c r="AJ89" i="30" s="1"/>
  <c r="AI68" i="30"/>
  <c r="AI67" i="30"/>
  <c r="W67" i="30"/>
  <c r="AJ67" i="30" s="1"/>
  <c r="AE66" i="30"/>
  <c r="AI64" i="30"/>
  <c r="AH63" i="30"/>
  <c r="AG62" i="30"/>
  <c r="AH61" i="30"/>
  <c r="AG60" i="30"/>
  <c r="AH32" i="30"/>
  <c r="AE18" i="30"/>
  <c r="AI17" i="30"/>
  <c r="AE15" i="30"/>
  <c r="AG14" i="30"/>
  <c r="AB201" i="25"/>
  <c r="AH199" i="25"/>
  <c r="AH147" i="25"/>
  <c r="AD202" i="25"/>
  <c r="AE34" i="25"/>
  <c r="AD153" i="25"/>
  <c r="AD154" i="25"/>
  <c r="AF43" i="25"/>
  <c r="AH43" i="25" s="1"/>
  <c r="AB44" i="25"/>
  <c r="AB59" i="25"/>
  <c r="AF63" i="25"/>
  <c r="AH63" i="25" s="1"/>
  <c r="AB69" i="25"/>
  <c r="AB73" i="25"/>
  <c r="AF76" i="25"/>
  <c r="AH76" i="25" s="1"/>
  <c r="AB77" i="25"/>
  <c r="AB80" i="25"/>
  <c r="AC83" i="25"/>
  <c r="AB90" i="25"/>
  <c r="AB96" i="25"/>
  <c r="AC99" i="25"/>
  <c r="AB101" i="25"/>
  <c r="AB102" i="25"/>
  <c r="AB104" i="25"/>
  <c r="AF107" i="25"/>
  <c r="AH107" i="25" s="1"/>
  <c r="AB108" i="25"/>
  <c r="AC114" i="25"/>
  <c r="AF116" i="25"/>
  <c r="AH116" i="25" s="1"/>
  <c r="AC117" i="25"/>
  <c r="AC151" i="25"/>
  <c r="AB153" i="25"/>
  <c r="AF154" i="25"/>
  <c r="AH154" i="25" s="1"/>
  <c r="AB169" i="25"/>
  <c r="AE24" i="25"/>
  <c r="AB26" i="25"/>
  <c r="AB30" i="25"/>
  <c r="AF34" i="25"/>
  <c r="AH34" i="25" s="1"/>
  <c r="AC16" i="25"/>
  <c r="AE53" i="25"/>
  <c r="AE102" i="25"/>
  <c r="AE109" i="25"/>
  <c r="AE115" i="25"/>
  <c r="AF209" i="25"/>
  <c r="AH209" i="25" s="1"/>
  <c r="AE208" i="25"/>
  <c r="AB205" i="25"/>
  <c r="AE204" i="25"/>
  <c r="AF202" i="25"/>
  <c r="AF201" i="25"/>
  <c r="AH201" i="25" s="1"/>
  <c r="AE200" i="25"/>
  <c r="AD198" i="25"/>
  <c r="AF197" i="25"/>
  <c r="AH197" i="25" s="1"/>
  <c r="AD190" i="25"/>
  <c r="AB188" i="25"/>
  <c r="AC187" i="25"/>
  <c r="AC185" i="25"/>
  <c r="AB183" i="25"/>
  <c r="AF175" i="25"/>
  <c r="AH175" i="25" s="1"/>
  <c r="AF172" i="25"/>
  <c r="AH172" i="25" s="1"/>
  <c r="AE168" i="25"/>
  <c r="AF159" i="25"/>
  <c r="AH159" i="25" s="1"/>
  <c r="AB158" i="25"/>
  <c r="AC157" i="25"/>
  <c r="AF150" i="25"/>
  <c r="AH150" i="25" s="1"/>
  <c r="AC149" i="25"/>
  <c r="AC147" i="25"/>
  <c r="AC145" i="25"/>
  <c r="AF142" i="25"/>
  <c r="AF141" i="25"/>
  <c r="AH141" i="25" s="1"/>
  <c r="AB139" i="25"/>
  <c r="AF138" i="25"/>
  <c r="AH138" i="25" s="1"/>
  <c r="AE136" i="25"/>
  <c r="AF135" i="25"/>
  <c r="AH135" i="25" s="1"/>
  <c r="AB134" i="25"/>
  <c r="AC133" i="25"/>
  <c r="AD133" i="25"/>
  <c r="AB131" i="25"/>
  <c r="AF130" i="25"/>
  <c r="AH130" i="25" s="1"/>
  <c r="AC129" i="25"/>
  <c r="AB129" i="25"/>
  <c r="AE128" i="25"/>
  <c r="AF127" i="25"/>
  <c r="AH127" i="25" s="1"/>
  <c r="AC125" i="25"/>
  <c r="AD125" i="25"/>
  <c r="AB122" i="25"/>
  <c r="AD121" i="25"/>
  <c r="AE120" i="25"/>
  <c r="AB119" i="25"/>
  <c r="AB118" i="25"/>
  <c r="AD95" i="25"/>
  <c r="AE29" i="25"/>
  <c r="AC29" i="25"/>
  <c r="AC26" i="25"/>
  <c r="AB37" i="35"/>
  <c r="AB49" i="35"/>
  <c r="Y38" i="35"/>
  <c r="AA21" i="35"/>
  <c r="AA14" i="35"/>
  <c r="AB45" i="35"/>
  <c r="AD14" i="34"/>
  <c r="Z13" i="34"/>
  <c r="X19" i="34"/>
  <c r="Z18" i="34"/>
  <c r="AA14" i="34"/>
  <c r="AA33" i="34"/>
  <c r="P32" i="34"/>
  <c r="AC32" i="34" s="1"/>
  <c r="Y31" i="34"/>
  <c r="X18" i="34"/>
  <c r="P35" i="34"/>
  <c r="AC35" i="34" s="1"/>
  <c r="Y34" i="34"/>
  <c r="Y24" i="34"/>
  <c r="Y22" i="34"/>
  <c r="X17" i="34"/>
  <c r="X13" i="34"/>
  <c r="AA20" i="34"/>
  <c r="AB20" i="34"/>
  <c r="AA13" i="34"/>
  <c r="Z29" i="34"/>
  <c r="Z27" i="34"/>
  <c r="AA22" i="34"/>
  <c r="X17" i="32"/>
  <c r="Y13" i="32"/>
  <c r="X15" i="32"/>
  <c r="Z19" i="32"/>
  <c r="AB13" i="32"/>
  <c r="Y20" i="32"/>
  <c r="X19" i="32"/>
  <c r="Y18" i="32"/>
  <c r="Z16" i="32"/>
  <c r="AH29" i="20"/>
  <c r="AH37" i="20"/>
  <c r="AC97" i="20"/>
  <c r="AD87" i="20"/>
  <c r="AF17" i="20"/>
  <c r="AB24" i="20"/>
  <c r="AB56" i="20"/>
  <c r="AD78" i="20"/>
  <c r="AB18" i="20"/>
  <c r="AD44" i="20"/>
  <c r="AF53" i="20"/>
  <c r="AH53" i="20" s="1"/>
  <c r="AB25" i="20"/>
  <c r="AF32" i="20"/>
  <c r="AB46" i="20"/>
  <c r="AB57" i="20"/>
  <c r="AD90" i="20"/>
  <c r="AC22" i="20"/>
  <c r="AF60" i="20"/>
  <c r="AH60" i="20" s="1"/>
  <c r="AB86" i="20"/>
  <c r="AB106" i="20"/>
  <c r="AF13" i="20"/>
  <c r="AD154" i="20"/>
  <c r="AD112" i="20"/>
  <c r="AF108" i="20"/>
  <c r="AH108" i="20" s="1"/>
  <c r="AE101" i="20"/>
  <c r="AB94" i="20"/>
  <c r="T92" i="20"/>
  <c r="AG92" i="20" s="1"/>
  <c r="T84" i="20"/>
  <c r="AG84" i="20" s="1"/>
  <c r="AE83" i="20"/>
  <c r="AE75" i="20"/>
  <c r="AF74" i="20"/>
  <c r="AD74" i="20"/>
  <c r="AF72" i="20"/>
  <c r="AD67" i="20"/>
  <c r="AC61" i="20"/>
  <c r="AD56" i="20"/>
  <c r="T51" i="20"/>
  <c r="AG51" i="20" s="1"/>
  <c r="AC49" i="20"/>
  <c r="AD41" i="20"/>
  <c r="AE36" i="20"/>
  <c r="AE29" i="20"/>
  <c r="T28" i="20"/>
  <c r="AG28" i="20" s="1"/>
  <c r="AC25" i="20"/>
  <c r="T18" i="20"/>
  <c r="AG18" i="20" s="1"/>
  <c r="AH43" i="20"/>
  <c r="T17" i="20"/>
  <c r="AG17" i="20" s="1"/>
  <c r="AH17" i="20" s="1"/>
  <c r="AH49" i="20"/>
  <c r="AF89" i="20"/>
  <c r="AF45" i="20"/>
  <c r="AF61" i="20"/>
  <c r="AF16" i="20"/>
  <c r="AF15" i="20"/>
  <c r="AH15" i="20" s="1"/>
  <c r="AD37" i="20"/>
  <c r="AF82" i="20"/>
  <c r="AH82" i="20" s="1"/>
  <c r="T76" i="20"/>
  <c r="AG76" i="20" s="1"/>
  <c r="AE52" i="20"/>
  <c r="AB97" i="20"/>
  <c r="T113" i="20"/>
  <c r="AG113" i="20" s="1"/>
  <c r="AE111" i="20"/>
  <c r="AB107" i="20"/>
  <c r="AE102" i="20"/>
  <c r="AC96" i="20"/>
  <c r="T93" i="20"/>
  <c r="AG93" i="20" s="1"/>
  <c r="AD88" i="20"/>
  <c r="AE84" i="20"/>
  <c r="AB83" i="20"/>
  <c r="AE82" i="20"/>
  <c r="AF81" i="20"/>
  <c r="AE80" i="20"/>
  <c r="AE76" i="20"/>
  <c r="AD75" i="20"/>
  <c r="AE74" i="20"/>
  <c r="AB74" i="20"/>
  <c r="AE72" i="20"/>
  <c r="AB72" i="20"/>
  <c r="AE69" i="20"/>
  <c r="AF68" i="20"/>
  <c r="AH68" i="20" s="1"/>
  <c r="AE65" i="20"/>
  <c r="AE56" i="20"/>
  <c r="AE51" i="20"/>
  <c r="AC47" i="20"/>
  <c r="AE46" i="20"/>
  <c r="AC45" i="20"/>
  <c r="T45" i="20"/>
  <c r="AG45" i="20" s="1"/>
  <c r="AB44" i="20"/>
  <c r="AE41" i="20"/>
  <c r="AE37" i="20"/>
  <c r="T36" i="20"/>
  <c r="AG36" i="20" s="1"/>
  <c r="AE32" i="20"/>
  <c r="AC31" i="20"/>
  <c r="T26" i="20"/>
  <c r="AG26" i="20" s="1"/>
  <c r="AC24" i="20"/>
  <c r="AC23" i="20"/>
  <c r="AC21" i="20"/>
  <c r="AD21" i="20"/>
  <c r="AE15" i="20"/>
  <c r="AD14" i="20"/>
  <c r="AF27" i="20"/>
  <c r="AB40" i="20"/>
  <c r="AF37" i="20"/>
  <c r="AF33" i="20"/>
  <c r="T77" i="20"/>
  <c r="AG77" i="20" s="1"/>
  <c r="AF54" i="20"/>
  <c r="AD106" i="20"/>
  <c r="AB87" i="20"/>
  <c r="AC13" i="20"/>
  <c r="AD100" i="20"/>
  <c r="T111" i="20"/>
  <c r="AG111" i="20" s="1"/>
  <c r="AC153" i="20"/>
  <c r="T117" i="20"/>
  <c r="AG117" i="20" s="1"/>
  <c r="AH117" i="20" s="1"/>
  <c r="AC116" i="20"/>
  <c r="T115" i="20"/>
  <c r="AG115" i="20" s="1"/>
  <c r="AC114" i="20"/>
  <c r="AC103" i="20"/>
  <c r="AC100" i="20"/>
  <c r="AF97" i="20"/>
  <c r="AH97" i="20" s="1"/>
  <c r="AE93" i="20"/>
  <c r="T91" i="20"/>
  <c r="AG91" i="20" s="1"/>
  <c r="AH91" i="20" s="1"/>
  <c r="AC90" i="20"/>
  <c r="T89" i="20"/>
  <c r="AG89" i="20" s="1"/>
  <c r="T85" i="20"/>
  <c r="AG85" i="20" s="1"/>
  <c r="AC83" i="20"/>
  <c r="AC81" i="20"/>
  <c r="AC71" i="20"/>
  <c r="AD69" i="20"/>
  <c r="AE68" i="20"/>
  <c r="AB65" i="20"/>
  <c r="AB64" i="20"/>
  <c r="AD58" i="20"/>
  <c r="AC54" i="20"/>
  <c r="AE47" i="20"/>
  <c r="T42" i="20"/>
  <c r="AG42" i="20" s="1"/>
  <c r="AC35" i="20"/>
  <c r="AB32" i="20"/>
  <c r="AC30" i="20"/>
  <c r="T27" i="20"/>
  <c r="AG27" i="20" s="1"/>
  <c r="AH27" i="20" s="1"/>
  <c r="AC26" i="20"/>
  <c r="T23" i="20"/>
  <c r="AG23" i="20" s="1"/>
  <c r="AH23" i="20" s="1"/>
  <c r="AE21" i="20"/>
  <c r="AE19" i="20"/>
  <c r="AC17" i="20"/>
  <c r="T14" i="20"/>
  <c r="AG14" i="20" s="1"/>
  <c r="Y14" i="29"/>
  <c r="Y15" i="29"/>
  <c r="V19" i="29"/>
  <c r="P16" i="29"/>
  <c r="AA16" i="29" s="1"/>
  <c r="V15" i="29"/>
  <c r="X35" i="27"/>
  <c r="P29" i="27"/>
  <c r="AA29" i="27" s="1"/>
  <c r="X25" i="27"/>
  <c r="Y24" i="27"/>
  <c r="X20" i="27"/>
  <c r="P36" i="27"/>
  <c r="AA36" i="27" s="1"/>
  <c r="P37" i="27"/>
  <c r="AA37" i="27" s="1"/>
  <c r="X14" i="27"/>
  <c r="P52" i="27"/>
  <c r="AA52" i="27" s="1"/>
  <c r="X49" i="27"/>
  <c r="W36" i="27"/>
  <c r="Y21" i="27"/>
  <c r="X28" i="26"/>
  <c r="X26" i="26"/>
  <c r="X25" i="26"/>
  <c r="X22" i="26"/>
  <c r="Y17" i="26"/>
  <c r="Y14" i="26"/>
  <c r="AG19" i="33"/>
  <c r="AG18" i="33"/>
  <c r="U14" i="33"/>
  <c r="AH14" i="33" s="1"/>
  <c r="U16" i="33"/>
  <c r="AH16" i="33" s="1"/>
  <c r="AF23" i="33"/>
  <c r="AG23" i="33"/>
  <c r="AE22" i="33"/>
  <c r="AF21" i="33"/>
  <c r="AE19" i="33"/>
  <c r="AC17" i="33"/>
  <c r="AE13" i="33"/>
  <c r="AD20" i="33"/>
  <c r="AD14" i="33"/>
  <c r="Y17" i="31"/>
  <c r="Y25" i="31"/>
  <c r="W26" i="31"/>
  <c r="W28" i="31"/>
  <c r="Y40" i="31"/>
  <c r="W17" i="31"/>
  <c r="W15" i="31"/>
  <c r="V15" i="31"/>
  <c r="X25" i="31"/>
  <c r="Y31" i="31"/>
  <c r="P32" i="31"/>
  <c r="AA32" i="31" s="1"/>
  <c r="AB32" i="31" s="1"/>
  <c r="Y20" i="31"/>
  <c r="AC19" i="37"/>
  <c r="Y19" i="37"/>
  <c r="Y16" i="37"/>
  <c r="Z15" i="37"/>
  <c r="AC23" i="37"/>
  <c r="Z29" i="37"/>
  <c r="Z25" i="37"/>
  <c r="Y24" i="37"/>
  <c r="Y22" i="37"/>
  <c r="AB20" i="37"/>
  <c r="AB19" i="37"/>
  <c r="Z18" i="37"/>
  <c r="Q18" i="37"/>
  <c r="AD18" i="37" s="1"/>
  <c r="Z17" i="37"/>
  <c r="AA16" i="37"/>
  <c r="AB28" i="37"/>
  <c r="AB25" i="37"/>
  <c r="AB21" i="37"/>
  <c r="AA20" i="37"/>
  <c r="AB18" i="37"/>
  <c r="AB16" i="37"/>
  <c r="AC14" i="37"/>
  <c r="Q14" i="37"/>
  <c r="AD14" i="37" s="1"/>
  <c r="AE14" i="37" s="1"/>
  <c r="AD41" i="38"/>
  <c r="AD26" i="38"/>
  <c r="AD16" i="38"/>
  <c r="Y50" i="10"/>
  <c r="Z49" i="10"/>
  <c r="Y44" i="10"/>
  <c r="Z43" i="10"/>
  <c r="Y42" i="10"/>
  <c r="Z39" i="10"/>
  <c r="Z37" i="10"/>
  <c r="Z35" i="10"/>
  <c r="Z33" i="10"/>
  <c r="Q28" i="10"/>
  <c r="AB28" i="10" s="1"/>
  <c r="Y26" i="10"/>
  <c r="Y22" i="10"/>
  <c r="W21" i="10"/>
  <c r="Q27" i="10"/>
  <c r="AB27" i="10" s="1"/>
  <c r="Y23" i="10"/>
  <c r="AA33" i="10"/>
  <c r="AC33" i="10" s="1"/>
  <c r="W42" i="10"/>
  <c r="W41" i="10"/>
  <c r="AA36" i="10"/>
  <c r="Q24" i="10"/>
  <c r="AB24" i="10" s="1"/>
  <c r="Q15" i="10"/>
  <c r="AB15" i="10" s="1"/>
  <c r="X13" i="10"/>
  <c r="X51" i="10"/>
  <c r="Y51" i="10"/>
  <c r="AA48" i="10"/>
  <c r="X47" i="10"/>
  <c r="X31" i="10"/>
  <c r="X29" i="10"/>
  <c r="Z28" i="10"/>
  <c r="X16" i="10"/>
  <c r="Q16" i="10"/>
  <c r="AB16" i="10" s="1"/>
  <c r="X14" i="10"/>
  <c r="W23" i="10"/>
  <c r="Q50" i="10"/>
  <c r="AB50" i="10" s="1"/>
  <c r="Z31" i="10"/>
  <c r="W31" i="10"/>
  <c r="X19" i="10"/>
  <c r="Z16" i="10"/>
  <c r="Z14" i="10"/>
  <c r="AD167" i="36"/>
  <c r="T114" i="36"/>
  <c r="AE114" i="36" s="1"/>
  <c r="Z114" i="36"/>
  <c r="Z105" i="36"/>
  <c r="AA105" i="36"/>
  <c r="AD93" i="36"/>
  <c r="Z93" i="36"/>
  <c r="AC91" i="36"/>
  <c r="T91" i="36"/>
  <c r="AE91" i="36" s="1"/>
  <c r="Z89" i="36"/>
  <c r="AD87" i="36"/>
  <c r="Z57" i="36"/>
  <c r="AB57" i="36"/>
  <c r="AC54" i="36"/>
  <c r="Z54" i="36"/>
  <c r="AD54" i="36"/>
  <c r="Z34" i="36"/>
  <c r="AB90" i="36"/>
  <c r="AD108" i="36"/>
  <c r="Z96" i="36"/>
  <c r="AB133" i="36"/>
  <c r="T133" i="36"/>
  <c r="AE133" i="36" s="1"/>
  <c r="AD128" i="36"/>
  <c r="AF128" i="36" s="1"/>
  <c r="Z128" i="36"/>
  <c r="AC128" i="36"/>
  <c r="T127" i="36"/>
  <c r="AE127" i="36" s="1"/>
  <c r="Z127" i="36"/>
  <c r="AD120" i="36"/>
  <c r="Z120" i="36"/>
  <c r="AB119" i="36"/>
  <c r="AD119" i="36"/>
  <c r="AD116" i="36"/>
  <c r="Z61" i="36"/>
  <c r="AD61" i="36"/>
  <c r="Z59" i="36"/>
  <c r="Z15" i="36"/>
  <c r="AB15" i="36"/>
  <c r="T15" i="36"/>
  <c r="AE15" i="36" s="1"/>
  <c r="AD175" i="36"/>
  <c r="AF114" i="36"/>
  <c r="Z99" i="36"/>
  <c r="AA99" i="36"/>
  <c r="AD99" i="36"/>
  <c r="AF99" i="36" s="1"/>
  <c r="T98" i="36"/>
  <c r="AE98" i="36" s="1"/>
  <c r="Z98" i="36"/>
  <c r="AD97" i="36"/>
  <c r="Z97" i="36"/>
  <c r="Z95" i="36"/>
  <c r="Z87" i="36"/>
  <c r="AD55" i="36"/>
  <c r="AD180" i="36"/>
  <c r="Z180" i="36"/>
  <c r="Z150" i="36"/>
  <c r="AB150" i="36"/>
  <c r="AB148" i="36"/>
  <c r="Z148" i="36"/>
  <c r="AA138" i="36"/>
  <c r="AD138" i="36"/>
  <c r="AF136" i="36"/>
  <c r="AC82" i="36"/>
  <c r="AC26" i="36"/>
  <c r="AD26" i="36"/>
  <c r="AF26" i="36" s="1"/>
  <c r="AB25" i="36"/>
  <c r="Z25" i="36"/>
  <c r="T25" i="36"/>
  <c r="AE25" i="36" s="1"/>
  <c r="AF25" i="36" s="1"/>
  <c r="T23" i="36"/>
  <c r="AE23" i="36" s="1"/>
  <c r="AF23" i="36" s="1"/>
  <c r="Z23" i="36"/>
  <c r="AC20" i="36"/>
  <c r="AD20" i="36"/>
  <c r="AF20" i="36" s="1"/>
  <c r="Z20" i="36"/>
  <c r="AA19" i="36"/>
  <c r="AD19" i="36"/>
  <c r="AB17" i="36"/>
  <c r="T17" i="36"/>
  <c r="AE17" i="36" s="1"/>
  <c r="AD170" i="36"/>
  <c r="T170" i="36"/>
  <c r="AE170" i="36" s="1"/>
  <c r="AA98" i="36"/>
  <c r="AD98" i="36"/>
  <c r="AF98" i="36" s="1"/>
  <c r="T92" i="36"/>
  <c r="AE92" i="36" s="1"/>
  <c r="AB92" i="36"/>
  <c r="AB84" i="36"/>
  <c r="AD84" i="36"/>
  <c r="AD14" i="36"/>
  <c r="AF56" i="36"/>
  <c r="AD92" i="36"/>
  <c r="AF68" i="36"/>
  <c r="Z106" i="36"/>
  <c r="Z164" i="36"/>
  <c r="AA164" i="36"/>
  <c r="AD80" i="36"/>
  <c r="Z80" i="36"/>
  <c r="T77" i="36"/>
  <c r="AE77" i="36" s="1"/>
  <c r="AB77" i="36"/>
  <c r="Z76" i="36"/>
  <c r="AD76" i="36"/>
  <c r="Z75" i="36"/>
  <c r="T75" i="36"/>
  <c r="AE75" i="36" s="1"/>
  <c r="AB75" i="36"/>
  <c r="AD74" i="36"/>
  <c r="Z69" i="36"/>
  <c r="T69" i="36"/>
  <c r="AE69" i="36" s="1"/>
  <c r="AF69" i="36" s="1"/>
  <c r="AD69" i="36"/>
  <c r="Z68" i="36"/>
  <c r="AB67" i="36"/>
  <c r="Z67" i="36"/>
  <c r="T67" i="36"/>
  <c r="AE67" i="36" s="1"/>
  <c r="AB65" i="36"/>
  <c r="Z65" i="36"/>
  <c r="AF64" i="36"/>
  <c r="AD64" i="36"/>
  <c r="Z64" i="36"/>
  <c r="AC58" i="36"/>
  <c r="AA47" i="36"/>
  <c r="Z47" i="36"/>
  <c r="AC47" i="36"/>
  <c r="Z44" i="36"/>
  <c r="AB44" i="36"/>
  <c r="T44" i="36"/>
  <c r="AE44" i="36" s="1"/>
  <c r="AD44" i="36"/>
  <c r="AC41" i="36"/>
  <c r="T41" i="36"/>
  <c r="AE41" i="36" s="1"/>
  <c r="AF41" i="36" s="1"/>
  <c r="AD41" i="36"/>
  <c r="Z41" i="36"/>
  <c r="AF47" i="36"/>
  <c r="T172" i="36"/>
  <c r="AE172" i="36" s="1"/>
  <c r="AF172" i="36" s="1"/>
  <c r="Z158" i="36"/>
  <c r="AC157" i="36"/>
  <c r="AB156" i="36"/>
  <c r="AC152" i="36"/>
  <c r="AB151" i="36"/>
  <c r="AC150" i="36"/>
  <c r="AC146" i="36"/>
  <c r="AC127" i="36"/>
  <c r="T110" i="36"/>
  <c r="AE110" i="36" s="1"/>
  <c r="AF110" i="36" s="1"/>
  <c r="AB88" i="36"/>
  <c r="AB86" i="36"/>
  <c r="AA85" i="36"/>
  <c r="T84" i="36"/>
  <c r="AE84" i="36" s="1"/>
  <c r="Z83" i="36"/>
  <c r="AA73" i="36"/>
  <c r="AC57" i="36"/>
  <c r="AC55" i="36"/>
  <c r="AC48" i="36"/>
  <c r="T177" i="36"/>
  <c r="AE177" i="36" s="1"/>
  <c r="AA163" i="36"/>
  <c r="AA162" i="36"/>
  <c r="AA82" i="36"/>
  <c r="T76" i="36"/>
  <c r="AE76" i="36" s="1"/>
  <c r="AA58" i="36"/>
  <c r="AA56" i="36"/>
  <c r="AA52" i="36"/>
  <c r="T50" i="36"/>
  <c r="AE50" i="36" s="1"/>
  <c r="AA49" i="36"/>
  <c r="AD36" i="36"/>
  <c r="AF36" i="36" s="1"/>
  <c r="AA34" i="36"/>
  <c r="AB16" i="36"/>
  <c r="AA13" i="36"/>
  <c r="AD182" i="36"/>
  <c r="AA171" i="36"/>
  <c r="AA169" i="36"/>
  <c r="T167" i="36"/>
  <c r="AE167" i="36" s="1"/>
  <c r="AF167" i="36" s="1"/>
  <c r="AA166" i="36"/>
  <c r="AC162" i="36"/>
  <c r="AA125" i="36"/>
  <c r="AA124" i="36"/>
  <c r="AC121" i="36"/>
  <c r="AB118" i="36"/>
  <c r="AC94" i="36"/>
  <c r="AD89" i="36"/>
  <c r="AF89" i="36" s="1"/>
  <c r="T89" i="36"/>
  <c r="AE89" i="36" s="1"/>
  <c r="AC56" i="36"/>
  <c r="AC52" i="36"/>
  <c r="AA39" i="36"/>
  <c r="AB39" i="36"/>
  <c r="AB37" i="36"/>
  <c r="AK17" i="30"/>
  <c r="AK50" i="30"/>
  <c r="AE19" i="30"/>
  <c r="AE27" i="30"/>
  <c r="AG35" i="30"/>
  <c r="AG51" i="30"/>
  <c r="AG72" i="30"/>
  <c r="AE21" i="30"/>
  <c r="AI48" i="30"/>
  <c r="AG64" i="30"/>
  <c r="W18" i="30"/>
  <c r="AJ18" i="30" s="1"/>
  <c r="W34" i="30"/>
  <c r="AJ34" i="30" s="1"/>
  <c r="W36" i="30"/>
  <c r="AJ36" i="30" s="1"/>
  <c r="W63" i="30"/>
  <c r="AJ63" i="30" s="1"/>
  <c r="AG67" i="30"/>
  <c r="W24" i="30"/>
  <c r="AJ24" i="30" s="1"/>
  <c r="AK24" i="30" s="1"/>
  <c r="AI84" i="30"/>
  <c r="W23" i="30"/>
  <c r="AJ23" i="30" s="1"/>
  <c r="W42" i="30"/>
  <c r="AJ42" i="30" s="1"/>
  <c r="AK42" i="30" s="1"/>
  <c r="W53" i="30"/>
  <c r="AJ53" i="30" s="1"/>
  <c r="W44" i="30"/>
  <c r="AJ44" i="30" s="1"/>
  <c r="AK44" i="30" s="1"/>
  <c r="AE17" i="30"/>
  <c r="AE34" i="30"/>
  <c r="AE38" i="30"/>
  <c r="W60" i="30"/>
  <c r="AJ60" i="30" s="1"/>
  <c r="AK137" i="30"/>
  <c r="AK135" i="30"/>
  <c r="AK124" i="30"/>
  <c r="AK112" i="30"/>
  <c r="AK96" i="30"/>
  <c r="AK94" i="30"/>
  <c r="AG82" i="30"/>
  <c r="AF81" i="30"/>
  <c r="AF76" i="30"/>
  <c r="AE72" i="30"/>
  <c r="AG70" i="30"/>
  <c r="AF62" i="30"/>
  <c r="AF51" i="30"/>
  <c r="W46" i="30"/>
  <c r="AJ46" i="30" s="1"/>
  <c r="AK46" i="30" s="1"/>
  <c r="AF40" i="30"/>
  <c r="AG40" i="30"/>
  <c r="AI35" i="30"/>
  <c r="AK35" i="30" s="1"/>
  <c r="AF30" i="30"/>
  <c r="AF28" i="30"/>
  <c r="AF26" i="30"/>
  <c r="AG25" i="30"/>
  <c r="AF23" i="30"/>
  <c r="AH22" i="30"/>
  <c r="AH20" i="30"/>
  <c r="AH77" i="30"/>
  <c r="AE76" i="30"/>
  <c r="AI73" i="30"/>
  <c r="AI38" i="30"/>
  <c r="AK38" i="30" s="1"/>
  <c r="AI54" i="30"/>
  <c r="AG23" i="30"/>
  <c r="AE20" i="30"/>
  <c r="AE31" i="30"/>
  <c r="AE35" i="30"/>
  <c r="AG89" i="30"/>
  <c r="AH66" i="30"/>
  <c r="AH73" i="30"/>
  <c r="AE28" i="30"/>
  <c r="AE42" i="30"/>
  <c r="AK142" i="30"/>
  <c r="AK138" i="30"/>
  <c r="AK136" i="30"/>
  <c r="AK125" i="30"/>
  <c r="AK121" i="30"/>
  <c r="AK111" i="30"/>
  <c r="AK109" i="30"/>
  <c r="AK90" i="30"/>
  <c r="AF85" i="30"/>
  <c r="AE85" i="30"/>
  <c r="AH84" i="30"/>
  <c r="AH78" i="30"/>
  <c r="AF72" i="30"/>
  <c r="AF71" i="30"/>
  <c r="AF68" i="30"/>
  <c r="AH64" i="30"/>
  <c r="AH62" i="30"/>
  <c r="AG61" i="30"/>
  <c r="AH60" i="30"/>
  <c r="AF58" i="30"/>
  <c r="AG56" i="30"/>
  <c r="AH42" i="30"/>
  <c r="AH40" i="30"/>
  <c r="AH37" i="30"/>
  <c r="AG36" i="30"/>
  <c r="AH35" i="30"/>
  <c r="AF33" i="30"/>
  <c r="AH23" i="30"/>
  <c r="W22" i="30"/>
  <c r="AJ22" i="30" s="1"/>
  <c r="AK22" i="30" s="1"/>
  <c r="AI15" i="30"/>
  <c r="AK15" i="30" s="1"/>
  <c r="W70" i="30"/>
  <c r="AJ70" i="30" s="1"/>
  <c r="AK71" i="30"/>
  <c r="AG37" i="30"/>
  <c r="AE37" i="30"/>
  <c r="AE64" i="30"/>
  <c r="W76" i="30"/>
  <c r="AJ76" i="30" s="1"/>
  <c r="AI18" i="30"/>
  <c r="AI37" i="30"/>
  <c r="AE44" i="30"/>
  <c r="W39" i="30"/>
  <c r="AJ39" i="30" s="1"/>
  <c r="AK39" i="30" s="1"/>
  <c r="AK95" i="30"/>
  <c r="AK93" i="30"/>
  <c r="AH85" i="30"/>
  <c r="AI76" i="30"/>
  <c r="AH71" i="30"/>
  <c r="AH47" i="30"/>
  <c r="AH33" i="30"/>
  <c r="AH31" i="30"/>
  <c r="AH15" i="30"/>
  <c r="AI70" i="30"/>
  <c r="AK70" i="30" s="1"/>
  <c r="AK36" i="30"/>
  <c r="AK133" i="30"/>
  <c r="AK131" i="30"/>
  <c r="AK126" i="30"/>
  <c r="AK116" i="30"/>
  <c r="AK114" i="30"/>
  <c r="AK100" i="30"/>
  <c r="AK98" i="30"/>
  <c r="AE87" i="30"/>
  <c r="W84" i="30"/>
  <c r="AJ84" i="30" s="1"/>
  <c r="AK84" i="30" s="1"/>
  <c r="AE83" i="30"/>
  <c r="AH82" i="30"/>
  <c r="AF80" i="30"/>
  <c r="AG78" i="30"/>
  <c r="AF75" i="30"/>
  <c r="W68" i="30"/>
  <c r="AJ68" i="30" s="1"/>
  <c r="AH67" i="30"/>
  <c r="AG52" i="30"/>
  <c r="AI49" i="30"/>
  <c r="AK49" i="30" s="1"/>
  <c r="AH48" i="30"/>
  <c r="AF44" i="30"/>
  <c r="AF35" i="30"/>
  <c r="AH28" i="30"/>
  <c r="AH26" i="30"/>
  <c r="AF24" i="30"/>
  <c r="AG18" i="30"/>
  <c r="AF17" i="30"/>
  <c r="AF16" i="30"/>
  <c r="AK32" i="30"/>
  <c r="AF13" i="30"/>
  <c r="W13" i="30"/>
  <c r="AJ13" i="30" s="1"/>
  <c r="AF88" i="30"/>
  <c r="AH87" i="30"/>
  <c r="AF84" i="30"/>
  <c r="AH83" i="30"/>
  <c r="W82" i="30"/>
  <c r="AJ82" i="30" s="1"/>
  <c r="AK82" i="30" s="1"/>
  <c r="AE81" i="30"/>
  <c r="AH80" i="30"/>
  <c r="AI80" i="30"/>
  <c r="W78" i="30"/>
  <c r="AJ78" i="30" s="1"/>
  <c r="AK78" i="30" s="1"/>
  <c r="AH75" i="30"/>
  <c r="AH72" i="30"/>
  <c r="AH68" i="30"/>
  <c r="AF63" i="30"/>
  <c r="AG63" i="30"/>
  <c r="AF61" i="30"/>
  <c r="AH55" i="30"/>
  <c r="AF50" i="30"/>
  <c r="AF45" i="30"/>
  <c r="AI43" i="30"/>
  <c r="AG42" i="30"/>
  <c r="AF32" i="30"/>
  <c r="W29" i="30"/>
  <c r="AJ29" i="30" s="1"/>
  <c r="AK29" i="30" s="1"/>
  <c r="AE24" i="30"/>
  <c r="AH16" i="30"/>
  <c r="AI16" i="30"/>
  <c r="AE74" i="30"/>
  <c r="AK26" i="30"/>
  <c r="AK140" i="30"/>
  <c r="AK130" i="30"/>
  <c r="AK127" i="30"/>
  <c r="AK122" i="30"/>
  <c r="AK119" i="30"/>
  <c r="AK113" i="30"/>
  <c r="AK108" i="30"/>
  <c r="AK104" i="30"/>
  <c r="AK97" i="30"/>
  <c r="AI33" i="30"/>
  <c r="AK33" i="30" s="1"/>
  <c r="AE32" i="30"/>
  <c r="AK68" i="30"/>
  <c r="AG86" i="30"/>
  <c r="AI83" i="30"/>
  <c r="AK83" i="30" s="1"/>
  <c r="AE69" i="30"/>
  <c r="AE68" i="30"/>
  <c r="AE67" i="30"/>
  <c r="W64" i="30"/>
  <c r="AJ64" i="30" s="1"/>
  <c r="AI60" i="30"/>
  <c r="AK60" i="30" s="1"/>
  <c r="AH59" i="30"/>
  <c r="AI57" i="30"/>
  <c r="AK57" i="30" s="1"/>
  <c r="AH56" i="30"/>
  <c r="AE47" i="30"/>
  <c r="AH43" i="30"/>
  <c r="AG34" i="30"/>
  <c r="AI31" i="30"/>
  <c r="AK31" i="30" s="1"/>
  <c r="W27" i="30"/>
  <c r="AJ27" i="30" s="1"/>
  <c r="AE22" i="30"/>
  <c r="AI21" i="30"/>
  <c r="AK21" i="30" s="1"/>
  <c r="AI20" i="30"/>
  <c r="AI77" i="30"/>
  <c r="W58" i="30"/>
  <c r="AJ58" i="30" s="1"/>
  <c r="AK58" i="30" s="1"/>
  <c r="AF160" i="25"/>
  <c r="AH160" i="25" s="1"/>
  <c r="AF156" i="25"/>
  <c r="AH156" i="25" s="1"/>
  <c r="AH142" i="25"/>
  <c r="AF140" i="25"/>
  <c r="AH140" i="25" s="1"/>
  <c r="AB165" i="25"/>
  <c r="AF157" i="25"/>
  <c r="AH157" i="25" s="1"/>
  <c r="AD16" i="25"/>
  <c r="AD18" i="25"/>
  <c r="AC27" i="25"/>
  <c r="AF177" i="25"/>
  <c r="AF176" i="25"/>
  <c r="AH176" i="25" s="1"/>
  <c r="AB175" i="25"/>
  <c r="AB174" i="25"/>
  <c r="AB173" i="25"/>
  <c r="AF171" i="25"/>
  <c r="AH171" i="25" s="1"/>
  <c r="AB170" i="25"/>
  <c r="AB168" i="25"/>
  <c r="AC167" i="25"/>
  <c r="AD167" i="25"/>
  <c r="AC163" i="25"/>
  <c r="AD116" i="25"/>
  <c r="AF148" i="25"/>
  <c r="AH148" i="25" s="1"/>
  <c r="AD158" i="25"/>
  <c r="AD186" i="25"/>
  <c r="AD178" i="25"/>
  <c r="AE164" i="25"/>
  <c r="AF161" i="25"/>
  <c r="AH161" i="25" s="1"/>
  <c r="AC141" i="25"/>
  <c r="AD199" i="25"/>
  <c r="AB163" i="25"/>
  <c r="AE38" i="25"/>
  <c r="AE44" i="25"/>
  <c r="AE47" i="25"/>
  <c r="AE48" i="25"/>
  <c r="AE57" i="25"/>
  <c r="AE58" i="25"/>
  <c r="AE59" i="25"/>
  <c r="AE70" i="25"/>
  <c r="AE75" i="25"/>
  <c r="AF200" i="25"/>
  <c r="AH200" i="25" s="1"/>
  <c r="AE198" i="25"/>
  <c r="AB197" i="25"/>
  <c r="AF196" i="25"/>
  <c r="AH196" i="25" s="1"/>
  <c r="AF194" i="25"/>
  <c r="AH194" i="25" s="1"/>
  <c r="AF193" i="25"/>
  <c r="AH193" i="25" s="1"/>
  <c r="AF192" i="25"/>
  <c r="AH192" i="25" s="1"/>
  <c r="AF188" i="25"/>
  <c r="AH188" i="25" s="1"/>
  <c r="AF187" i="25"/>
  <c r="AH187" i="25" s="1"/>
  <c r="AB186" i="25"/>
  <c r="AF185" i="25"/>
  <c r="AH185" i="25" s="1"/>
  <c r="AB184" i="25"/>
  <c r="AE182" i="25"/>
  <c r="AB181" i="25"/>
  <c r="AC180" i="25"/>
  <c r="AC178" i="25"/>
  <c r="AC168" i="25"/>
  <c r="AD165" i="25"/>
  <c r="AE163" i="25"/>
  <c r="AD160" i="25"/>
  <c r="AH177" i="25"/>
  <c r="AB150" i="25"/>
  <c r="AF173" i="25"/>
  <c r="AH173" i="25" s="1"/>
  <c r="AF181" i="25"/>
  <c r="AH181" i="25" s="1"/>
  <c r="AB142" i="25"/>
  <c r="AB157" i="25"/>
  <c r="AB147" i="25"/>
  <c r="AF182" i="25"/>
  <c r="AH182" i="25" s="1"/>
  <c r="AB160" i="25"/>
  <c r="AB178" i="25"/>
  <c r="AC198" i="25"/>
  <c r="AB143" i="25"/>
  <c r="AF178" i="25"/>
  <c r="AH178" i="25" s="1"/>
  <c r="AB177" i="25"/>
  <c r="AC14" i="25"/>
  <c r="AD151" i="25"/>
  <c r="AE153" i="25"/>
  <c r="AD185" i="25"/>
  <c r="AD181" i="25"/>
  <c r="AC177" i="25"/>
  <c r="AD168" i="25"/>
  <c r="AE167" i="25"/>
  <c r="AE129" i="25"/>
  <c r="AE125" i="25"/>
  <c r="AB136" i="25"/>
  <c r="AB159" i="25"/>
  <c r="AF170" i="25"/>
  <c r="AH170" i="25" s="1"/>
  <c r="AC155" i="25"/>
  <c r="AB198" i="25"/>
  <c r="AF180" i="25"/>
  <c r="AH180" i="25" s="1"/>
  <c r="AC116" i="25"/>
  <c r="AC153" i="25"/>
  <c r="AC200" i="25"/>
  <c r="AC182" i="25"/>
  <c r="AE177" i="25"/>
  <c r="AB182" i="25"/>
  <c r="AB149" i="25"/>
  <c r="AE173" i="25"/>
  <c r="AB194" i="25"/>
  <c r="AB135" i="25"/>
  <c r="AB167" i="25"/>
  <c r="AF164" i="25"/>
  <c r="AH164" i="25" s="1"/>
  <c r="AF134" i="25"/>
  <c r="AH134" i="25" s="1"/>
  <c r="AF143" i="25"/>
  <c r="AH143" i="25" s="1"/>
  <c r="AF139" i="25"/>
  <c r="AH139" i="25" s="1"/>
  <c r="AD57" i="25"/>
  <c r="AD61" i="25"/>
  <c r="AD78" i="25"/>
  <c r="AE79" i="25"/>
  <c r="AC80" i="25"/>
  <c r="AD93" i="25"/>
  <c r="AD96" i="25"/>
  <c r="AD98" i="25"/>
  <c r="AE99" i="25"/>
  <c r="AB152" i="25"/>
  <c r="AC208" i="25"/>
  <c r="AD208" i="25"/>
  <c r="AC204" i="25"/>
  <c r="AD204" i="25"/>
  <c r="AE202" i="25"/>
  <c r="AE169" i="25"/>
  <c r="AF106" i="25"/>
  <c r="AH106" i="25" s="1"/>
  <c r="AB106" i="25"/>
  <c r="AB109" i="25"/>
  <c r="AD109" i="25"/>
  <c r="AB141" i="25"/>
  <c r="AF136" i="25"/>
  <c r="AH136" i="25" s="1"/>
  <c r="AD129" i="25"/>
  <c r="AE135" i="25"/>
  <c r="AF133" i="25"/>
  <c r="AH133" i="25" s="1"/>
  <c r="AF102" i="25"/>
  <c r="AH102" i="25" s="1"/>
  <c r="AC76" i="25"/>
  <c r="AB189" i="25"/>
  <c r="AF189" i="25"/>
  <c r="AH189" i="25" s="1"/>
  <c r="AB133" i="25"/>
  <c r="AC21" i="25"/>
  <c r="AE69" i="25"/>
  <c r="AC69" i="25"/>
  <c r="AB190" i="25"/>
  <c r="AF14" i="25"/>
  <c r="AH14" i="25" s="1"/>
  <c r="AE31" i="25"/>
  <c r="AD34" i="25"/>
  <c r="AD40" i="25"/>
  <c r="AD42" i="25"/>
  <c r="AD44" i="25"/>
  <c r="AC46" i="25"/>
  <c r="AC50" i="25"/>
  <c r="AD50" i="25"/>
  <c r="AE51" i="25"/>
  <c r="AE52" i="25"/>
  <c r="AE54" i="25"/>
  <c r="AE55" i="25"/>
  <c r="AD56" i="25"/>
  <c r="AE60" i="25"/>
  <c r="AC62" i="25"/>
  <c r="AE66" i="25"/>
  <c r="AE68" i="25"/>
  <c r="AD72" i="25"/>
  <c r="AD74" i="25"/>
  <c r="AC77" i="25"/>
  <c r="AD77" i="25"/>
  <c r="AE78" i="25"/>
  <c r="AE80" i="25"/>
  <c r="AD81" i="25"/>
  <c r="AF83" i="25"/>
  <c r="AH83" i="25" s="1"/>
  <c r="AF84" i="25"/>
  <c r="AH84" i="25" s="1"/>
  <c r="AC85" i="25"/>
  <c r="AC87" i="25"/>
  <c r="AD87" i="25"/>
  <c r="AC89" i="25"/>
  <c r="AE95" i="25"/>
  <c r="AD97" i="25"/>
  <c r="AB210" i="25"/>
  <c r="AB209" i="25"/>
  <c r="AF208" i="25"/>
  <c r="AH208" i="25" s="1"/>
  <c r="AF207" i="25"/>
  <c r="AH207" i="25" s="1"/>
  <c r="AF206" i="25"/>
  <c r="AH206" i="25" s="1"/>
  <c r="AF205" i="25"/>
  <c r="AH205" i="25" s="1"/>
  <c r="AD205" i="25"/>
  <c r="AC203" i="25"/>
  <c r="AC189" i="25"/>
  <c r="AC170" i="25"/>
  <c r="AF169" i="25"/>
  <c r="AH169" i="25" s="1"/>
  <c r="AF168" i="25"/>
  <c r="AH168" i="25" s="1"/>
  <c r="AD164" i="25"/>
  <c r="AE162" i="25"/>
  <c r="AB161" i="25"/>
  <c r="AC154" i="25"/>
  <c r="AD147" i="25"/>
  <c r="AF146" i="25"/>
  <c r="AH146" i="25" s="1"/>
  <c r="AF145" i="25"/>
  <c r="AH145" i="25" s="1"/>
  <c r="AD134" i="25"/>
  <c r="AF132" i="25"/>
  <c r="AH132" i="25" s="1"/>
  <c r="AC130" i="25"/>
  <c r="AF129" i="25"/>
  <c r="AH129" i="25" s="1"/>
  <c r="AB128" i="25"/>
  <c r="AB127" i="25"/>
  <c r="AF126" i="25"/>
  <c r="AH126" i="25" s="1"/>
  <c r="AD126" i="25"/>
  <c r="AF125" i="25"/>
  <c r="AH125" i="25" s="1"/>
  <c r="AC124" i="25"/>
  <c r="AF123" i="25"/>
  <c r="AH123" i="25" s="1"/>
  <c r="AE13" i="25"/>
  <c r="AE14" i="25"/>
  <c r="AE23" i="25"/>
  <c r="AC33" i="25"/>
  <c r="AD33" i="25"/>
  <c r="AC35" i="25"/>
  <c r="AD35" i="25"/>
  <c r="AC37" i="25"/>
  <c r="AC41" i="25"/>
  <c r="AB42" i="25"/>
  <c r="AC43" i="25"/>
  <c r="AB43" i="25"/>
  <c r="AC45" i="25"/>
  <c r="AC47" i="25"/>
  <c r="AF49" i="25"/>
  <c r="AH49" i="25" s="1"/>
  <c r="AC51" i="25"/>
  <c r="AB51" i="25"/>
  <c r="AB54" i="25"/>
  <c r="AC55" i="25"/>
  <c r="AC57" i="25"/>
  <c r="AC63" i="25"/>
  <c r="AB70" i="25"/>
  <c r="AC75" i="25"/>
  <c r="AD75" i="25"/>
  <c r="AC78" i="25"/>
  <c r="AC95" i="25"/>
  <c r="AE105" i="25"/>
  <c r="AD106" i="25"/>
  <c r="AD108" i="25"/>
  <c r="AE154" i="25"/>
  <c r="AD197" i="25"/>
  <c r="AC195" i="25"/>
  <c r="AD194" i="25"/>
  <c r="AE191" i="25"/>
  <c r="AE186" i="25"/>
  <c r="AC171" i="25"/>
  <c r="AC156" i="25"/>
  <c r="AC148" i="25"/>
  <c r="AE147" i="25"/>
  <c r="AC144" i="25"/>
  <c r="AB140" i="25"/>
  <c r="AC137" i="25"/>
  <c r="AC135" i="25"/>
  <c r="AE130" i="25"/>
  <c r="AC152" i="25"/>
  <c r="AE210" i="25"/>
  <c r="AF198" i="25"/>
  <c r="AH198" i="25" s="1"/>
  <c r="AE148" i="25"/>
  <c r="AE144" i="25"/>
  <c r="AE131" i="25"/>
  <c r="AF204" i="25"/>
  <c r="AH204" i="25" s="1"/>
  <c r="AD122" i="25"/>
  <c r="AF162" i="25"/>
  <c r="AH162" i="25" s="1"/>
  <c r="AD206" i="25"/>
  <c r="AD127" i="25"/>
  <c r="AD14" i="25"/>
  <c r="AB52" i="25"/>
  <c r="AF52" i="25"/>
  <c r="AH52" i="25" s="1"/>
  <c r="AF30" i="25"/>
  <c r="AH30" i="25" s="1"/>
  <c r="AH190" i="25"/>
  <c r="AB164" i="25"/>
  <c r="AD161" i="25"/>
  <c r="AF122" i="25"/>
  <c r="AH122" i="25" s="1"/>
  <c r="AF119" i="25"/>
  <c r="AH119" i="25" s="1"/>
  <c r="AF128" i="25"/>
  <c r="AH128" i="25" s="1"/>
  <c r="AF124" i="25"/>
  <c r="AH124" i="25" s="1"/>
  <c r="AB126" i="25"/>
  <c r="AB162" i="25"/>
  <c r="AF210" i="25"/>
  <c r="AH210" i="25" s="1"/>
  <c r="AF13" i="25"/>
  <c r="AH13" i="25" s="1"/>
  <c r="AB23" i="25"/>
  <c r="AB95" i="25"/>
  <c r="AB14" i="25"/>
  <c r="AF23" i="25"/>
  <c r="AH23" i="25" s="1"/>
  <c r="AB24" i="25"/>
  <c r="AF95" i="25"/>
  <c r="AH95" i="25" s="1"/>
  <c r="AF92" i="25"/>
  <c r="AH92" i="25" s="1"/>
  <c r="AC92" i="25"/>
  <c r="AE114" i="25"/>
  <c r="AF114" i="25"/>
  <c r="AH114" i="25" s="1"/>
  <c r="AE151" i="25"/>
  <c r="AB151" i="25"/>
  <c r="AE160" i="25"/>
  <c r="AC160" i="25"/>
  <c r="AB132" i="25"/>
  <c r="AC13" i="25"/>
  <c r="AE30" i="25"/>
  <c r="AC31" i="25"/>
  <c r="AC39" i="25"/>
  <c r="AD41" i="25"/>
  <c r="AD45" i="25"/>
  <c r="AD47" i="25"/>
  <c r="AC49" i="25"/>
  <c r="AD49" i="25"/>
  <c r="AE50" i="25"/>
  <c r="AD55" i="25"/>
  <c r="AB56" i="25"/>
  <c r="AD59" i="25"/>
  <c r="AD69" i="25"/>
  <c r="AD71" i="25"/>
  <c r="AE72" i="25"/>
  <c r="AE73" i="25"/>
  <c r="AD73" i="25"/>
  <c r="AE90" i="25"/>
  <c r="AC94" i="25"/>
  <c r="AF97" i="25"/>
  <c r="AH97" i="25" s="1"/>
  <c r="AF98" i="25"/>
  <c r="AH98" i="25" s="1"/>
  <c r="AE106" i="25"/>
  <c r="AE108" i="25"/>
  <c r="AD210" i="25"/>
  <c r="AC206" i="25"/>
  <c r="AC202" i="25"/>
  <c r="AC201" i="25"/>
  <c r="AE196" i="25"/>
  <c r="AD189" i="25"/>
  <c r="AE187" i="25"/>
  <c r="AC183" i="25"/>
  <c r="AC169" i="25"/>
  <c r="AC164" i="25"/>
  <c r="AD159" i="25"/>
  <c r="AE156" i="25"/>
  <c r="AC150" i="25"/>
  <c r="AC142" i="25"/>
  <c r="AE138" i="25"/>
  <c r="AC132" i="25"/>
  <c r="AC131" i="25"/>
  <c r="AB13" i="25"/>
  <c r="AC20" i="25"/>
  <c r="AB21" i="25"/>
  <c r="AD22" i="25"/>
  <c r="AC24" i="25"/>
  <c r="AF25" i="25"/>
  <c r="AH25" i="25" s="1"/>
  <c r="AF26" i="25"/>
  <c r="AH26" i="25" s="1"/>
  <c r="AF27" i="25"/>
  <c r="AH27" i="25" s="1"/>
  <c r="AE28" i="25"/>
  <c r="AC34" i="25"/>
  <c r="AB38" i="25"/>
  <c r="AF42" i="25"/>
  <c r="AH42" i="25" s="1"/>
  <c r="AF44" i="25"/>
  <c r="AH44" i="25" s="1"/>
  <c r="AB47" i="25"/>
  <c r="AC48" i="25"/>
  <c r="AD48" i="25"/>
  <c r="AF69" i="25"/>
  <c r="AH69" i="25" s="1"/>
  <c r="AB71" i="25"/>
  <c r="AB78" i="25"/>
  <c r="AD80" i="25"/>
  <c r="AB83" i="25"/>
  <c r="AE87" i="25"/>
  <c r="AF90" i="25"/>
  <c r="AH90" i="25" s="1"/>
  <c r="AC91" i="25"/>
  <c r="AF111" i="25"/>
  <c r="AH111" i="25" s="1"/>
  <c r="AB114" i="25"/>
  <c r="AF151" i="25"/>
  <c r="AH151" i="25" s="1"/>
  <c r="AE206" i="25"/>
  <c r="AE201" i="25"/>
  <c r="AC197" i="25"/>
  <c r="AD192" i="25"/>
  <c r="AD191" i="25"/>
  <c r="AC186" i="25"/>
  <c r="AD184" i="25"/>
  <c r="AE183" i="25"/>
  <c r="AE179" i="25"/>
  <c r="AC175" i="25"/>
  <c r="AC173" i="25"/>
  <c r="AD170" i="25"/>
  <c r="AC166" i="25"/>
  <c r="AE152" i="25"/>
  <c r="AD146" i="25"/>
  <c r="AC143" i="25"/>
  <c r="AD143" i="25"/>
  <c r="AE142" i="25"/>
  <c r="AC139" i="25"/>
  <c r="AD138" i="25"/>
  <c r="AC128" i="25"/>
  <c r="AE127" i="25"/>
  <c r="AC119" i="25"/>
  <c r="AC17" i="25"/>
  <c r="AB17" i="25"/>
  <c r="AC19" i="25"/>
  <c r="AD21" i="25"/>
  <c r="AC79" i="25"/>
  <c r="AD100" i="25"/>
  <c r="AE103" i="25"/>
  <c r="AD104" i="25"/>
  <c r="AB195" i="25"/>
  <c r="AE184" i="25"/>
  <c r="AE180" i="25"/>
  <c r="AE175" i="25"/>
  <c r="AB166" i="25"/>
  <c r="AE133" i="25"/>
  <c r="AE132" i="25"/>
  <c r="AE124" i="25"/>
  <c r="AB123" i="25"/>
  <c r="AE119" i="25"/>
  <c r="AD28" i="25"/>
  <c r="AB28" i="25"/>
  <c r="AD46" i="25"/>
  <c r="AB46" i="25"/>
  <c r="AB204" i="25"/>
  <c r="AD25" i="25"/>
  <c r="AE56" i="25"/>
  <c r="AF104" i="25"/>
  <c r="AH104" i="25" s="1"/>
  <c r="AF46" i="25"/>
  <c r="AH46" i="25" s="1"/>
  <c r="AF29" i="25"/>
  <c r="AH29" i="25" s="1"/>
  <c r="AD26" i="25"/>
  <c r="AB33" i="25"/>
  <c r="AE33" i="25"/>
  <c r="AD38" i="25"/>
  <c r="AB68" i="25"/>
  <c r="AF68" i="25"/>
  <c r="AH68" i="25" s="1"/>
  <c r="AC70" i="25"/>
  <c r="AF70" i="25"/>
  <c r="AH70" i="25" s="1"/>
  <c r="AF77" i="25"/>
  <c r="AH77" i="25" s="1"/>
  <c r="AB91" i="25"/>
  <c r="AD91" i="25"/>
  <c r="AF91" i="25"/>
  <c r="AH91" i="25" s="1"/>
  <c r="AE92" i="25"/>
  <c r="AB92" i="25"/>
  <c r="AE93" i="25"/>
  <c r="AB93" i="25"/>
  <c r="AE192" i="25"/>
  <c r="AC192" i="25"/>
  <c r="AD29" i="25"/>
  <c r="AB29" i="25"/>
  <c r="AE19" i="25"/>
  <c r="AB19" i="25"/>
  <c r="AF19" i="25"/>
  <c r="AH19" i="25" s="1"/>
  <c r="AB25" i="25"/>
  <c r="AE74" i="25"/>
  <c r="AB74" i="25"/>
  <c r="AF74" i="25"/>
  <c r="AH74" i="25" s="1"/>
  <c r="AE100" i="25"/>
  <c r="AB100" i="25"/>
  <c r="AC101" i="25"/>
  <c r="AF101" i="25"/>
  <c r="AF103" i="25"/>
  <c r="AH103" i="25" s="1"/>
  <c r="AC103" i="25"/>
  <c r="AC105" i="25"/>
  <c r="AF105" i="25"/>
  <c r="AH105" i="25" s="1"/>
  <c r="AF203" i="25"/>
  <c r="AH203" i="25" s="1"/>
  <c r="AB72" i="25"/>
  <c r="AF24" i="25"/>
  <c r="AH24" i="25" s="1"/>
  <c r="AB22" i="25"/>
  <c r="AD101" i="25"/>
  <c r="AB103" i="25"/>
  <c r="AE20" i="25"/>
  <c r="AD31" i="25"/>
  <c r="AF31" i="25"/>
  <c r="AH31" i="25" s="1"/>
  <c r="AE32" i="25"/>
  <c r="AC32" i="25"/>
  <c r="AF55" i="25"/>
  <c r="AH55" i="25" s="1"/>
  <c r="AD62" i="25"/>
  <c r="AF62" i="25"/>
  <c r="AH62" i="25" s="1"/>
  <c r="AB64" i="25"/>
  <c r="AF66" i="25"/>
  <c r="AH66" i="25" s="1"/>
  <c r="AE81" i="25"/>
  <c r="AB81" i="25"/>
  <c r="AF81" i="25"/>
  <c r="AH81" i="25" s="1"/>
  <c r="AB82" i="25"/>
  <c r="AC82" i="25"/>
  <c r="AD82" i="25"/>
  <c r="AF82" i="25"/>
  <c r="AH82" i="25" s="1"/>
  <c r="AB84" i="25"/>
  <c r="AF85" i="25"/>
  <c r="AH85" i="25" s="1"/>
  <c r="AE85" i="25"/>
  <c r="AE88" i="25"/>
  <c r="AC88" i="25"/>
  <c r="AC107" i="25"/>
  <c r="AB107" i="25"/>
  <c r="AC108" i="25"/>
  <c r="AF108" i="25"/>
  <c r="AH108" i="25" s="1"/>
  <c r="AE112" i="25"/>
  <c r="AB112" i="25"/>
  <c r="AE113" i="25"/>
  <c r="AF113" i="25"/>
  <c r="AH113" i="25" s="1"/>
  <c r="AB113" i="25"/>
  <c r="AB115" i="25"/>
  <c r="AF115" i="25"/>
  <c r="AH115" i="25" s="1"/>
  <c r="AE116" i="25"/>
  <c r="AB116" i="25"/>
  <c r="AB117" i="25"/>
  <c r="AF117" i="25"/>
  <c r="AH117" i="25" s="1"/>
  <c r="AF152" i="25"/>
  <c r="AH152" i="25" s="1"/>
  <c r="AD152" i="25"/>
  <c r="AB180" i="25"/>
  <c r="AD180" i="25"/>
  <c r="AD156" i="25"/>
  <c r="AB156" i="25"/>
  <c r="AC22" i="25"/>
  <c r="AE22" i="25"/>
  <c r="AC36" i="25"/>
  <c r="AF36" i="25"/>
  <c r="AH36" i="25" s="1"/>
  <c r="AF155" i="25"/>
  <c r="AH155" i="25" s="1"/>
  <c r="AH202" i="25"/>
  <c r="AF33" i="25"/>
  <c r="AH33" i="25" s="1"/>
  <c r="AB55" i="25"/>
  <c r="AC68" i="25"/>
  <c r="AF16" i="25"/>
  <c r="AH16" i="25" s="1"/>
  <c r="AD39" i="25"/>
  <c r="AF39" i="25"/>
  <c r="AH39" i="25" s="1"/>
  <c r="AB41" i="25"/>
  <c r="AF41" i="25"/>
  <c r="AH41" i="25" s="1"/>
  <c r="AE46" i="25"/>
  <c r="AB155" i="25"/>
  <c r="AD13" i="25"/>
  <c r="AE16" i="25"/>
  <c r="AF22" i="25"/>
  <c r="AH22" i="25" s="1"/>
  <c r="AB31" i="25"/>
  <c r="AF35" i="25"/>
  <c r="AH35" i="25" s="1"/>
  <c r="AD36" i="25"/>
  <c r="AB39" i="25"/>
  <c r="AE42" i="25"/>
  <c r="AD43" i="25"/>
  <c r="AC53" i="25"/>
  <c r="AD53" i="25"/>
  <c r="AC56" i="25"/>
  <c r="AB57" i="25"/>
  <c r="AB62" i="25"/>
  <c r="AD90" i="25"/>
  <c r="AE91" i="25"/>
  <c r="AD94" i="25"/>
  <c r="AE97" i="25"/>
  <c r="AB206" i="25"/>
  <c r="AE205" i="25"/>
  <c r="AE21" i="25"/>
  <c r="AD27" i="25"/>
  <c r="AD30" i="25"/>
  <c r="AE39" i="25"/>
  <c r="AE40" i="25"/>
  <c r="AC44" i="25"/>
  <c r="AE45" i="25"/>
  <c r="AF47" i="25"/>
  <c r="AH47" i="25" s="1"/>
  <c r="AE49" i="25"/>
  <c r="AF53" i="25"/>
  <c r="AH53" i="25" s="1"/>
  <c r="AE62" i="25"/>
  <c r="AE77" i="25"/>
  <c r="AF80" i="25"/>
  <c r="AH80" i="25" s="1"/>
  <c r="AE84" i="25"/>
  <c r="AC112" i="25"/>
  <c r="AC113" i="25"/>
  <c r="AD201" i="25"/>
  <c r="AC193" i="25"/>
  <c r="AC191" i="25"/>
  <c r="AB185" i="25"/>
  <c r="AD182" i="25"/>
  <c r="AD177" i="25"/>
  <c r="AC161" i="25"/>
  <c r="AE118" i="25"/>
  <c r="AB15" i="25"/>
  <c r="AF17" i="25"/>
  <c r="AH17" i="25" s="1"/>
  <c r="AF18" i="25"/>
  <c r="AH18" i="25" s="1"/>
  <c r="AD20" i="25"/>
  <c r="AC28" i="25"/>
  <c r="AB40" i="25"/>
  <c r="AB45" i="25"/>
  <c r="AD60" i="25"/>
  <c r="AC73" i="25"/>
  <c r="AB76" i="25"/>
  <c r="AC84" i="25"/>
  <c r="AD84" i="25"/>
  <c r="AF87" i="25"/>
  <c r="AH87" i="25" s="1"/>
  <c r="AF88" i="25"/>
  <c r="AH88" i="25" s="1"/>
  <c r="AD88" i="25"/>
  <c r="AB89" i="25"/>
  <c r="AC96" i="25"/>
  <c r="AF96" i="25"/>
  <c r="AH96" i="25" s="1"/>
  <c r="AB105" i="25"/>
  <c r="AD115" i="25"/>
  <c r="AE203" i="25"/>
  <c r="AE165" i="25"/>
  <c r="AE161" i="25"/>
  <c r="AE159" i="25"/>
  <c r="AC138" i="25"/>
  <c r="AD136" i="25"/>
  <c r="AE134" i="25"/>
  <c r="AF131" i="25"/>
  <c r="AH131" i="25" s="1"/>
  <c r="AC127" i="25"/>
  <c r="AE126" i="25"/>
  <c r="AC122" i="25"/>
  <c r="AE121" i="25"/>
  <c r="AD76" i="25"/>
  <c r="AE61" i="25"/>
  <c r="AD63" i="25"/>
  <c r="AE64" i="25"/>
  <c r="AB67" i="25"/>
  <c r="AF71" i="25"/>
  <c r="AH71" i="25" s="1"/>
  <c r="AC74" i="25"/>
  <c r="AF78" i="25"/>
  <c r="AH78" i="25" s="1"/>
  <c r="AD79" i="25"/>
  <c r="AC81" i="25"/>
  <c r="AD85" i="25"/>
  <c r="AE86" i="25"/>
  <c r="AD89" i="25"/>
  <c r="AE96" i="25"/>
  <c r="AC97" i="25"/>
  <c r="AE101" i="25"/>
  <c r="AE107" i="25"/>
  <c r="AD114" i="25"/>
  <c r="AB154" i="25"/>
  <c r="AD200" i="25"/>
  <c r="AE199" i="25"/>
  <c r="AC196" i="25"/>
  <c r="AF195" i="25"/>
  <c r="AH195" i="25" s="1"/>
  <c r="AD193" i="25"/>
  <c r="AC190" i="25"/>
  <c r="AD188" i="25"/>
  <c r="AF183" i="25"/>
  <c r="AH183" i="25" s="1"/>
  <c r="AE178" i="25"/>
  <c r="AF174" i="25"/>
  <c r="AH174" i="25" s="1"/>
  <c r="AD173" i="25"/>
  <c r="AD172" i="25"/>
  <c r="AD171" i="25"/>
  <c r="AD162" i="25"/>
  <c r="AF158" i="25"/>
  <c r="AH158" i="25" s="1"/>
  <c r="AE149" i="25"/>
  <c r="AE145" i="25"/>
  <c r="AD144" i="25"/>
  <c r="AD142" i="25"/>
  <c r="AE140" i="25"/>
  <c r="AD139" i="25"/>
  <c r="AD137" i="25"/>
  <c r="AD130" i="25"/>
  <c r="AD128" i="25"/>
  <c r="AC126" i="25"/>
  <c r="AB124" i="25"/>
  <c r="AD123" i="25"/>
  <c r="AC121" i="25"/>
  <c r="AD120" i="25"/>
  <c r="AD118" i="25"/>
  <c r="AD112" i="25"/>
  <c r="AD110" i="25"/>
  <c r="AC209" i="25"/>
  <c r="AE197" i="25"/>
  <c r="AE195" i="25"/>
  <c r="AE190" i="25"/>
  <c r="AE189" i="25"/>
  <c r="AD179" i="25"/>
  <c r="AD174" i="25"/>
  <c r="AE172" i="25"/>
  <c r="AE171" i="25"/>
  <c r="AE170" i="25"/>
  <c r="AE166" i="25"/>
  <c r="AF163" i="25"/>
  <c r="AH163" i="25" s="1"/>
  <c r="AE146" i="25"/>
  <c r="AE141" i="25"/>
  <c r="AE139" i="25"/>
  <c r="AE137" i="25"/>
  <c r="AC120" i="25"/>
  <c r="AC118" i="25"/>
  <c r="AH101" i="25"/>
  <c r="AB34" i="35"/>
  <c r="Y30" i="35"/>
  <c r="AB24" i="35"/>
  <c r="Z37" i="35"/>
  <c r="Z30" i="35"/>
  <c r="AA40" i="35"/>
  <c r="AA38" i="35"/>
  <c r="AB20" i="35"/>
  <c r="Z14" i="35"/>
  <c r="AB44" i="35"/>
  <c r="AC36" i="35"/>
  <c r="AB33" i="35"/>
  <c r="AB27" i="35"/>
  <c r="AC21" i="35"/>
  <c r="AB17" i="35"/>
  <c r="AB15" i="35"/>
  <c r="AA13" i="35"/>
  <c r="S53" i="35"/>
  <c r="AD53" i="35" s="1"/>
  <c r="Z54" i="35"/>
  <c r="Z46" i="35"/>
  <c r="AC44" i="35"/>
  <c r="AB31" i="35"/>
  <c r="AB21" i="35"/>
  <c r="AC33" i="35"/>
  <c r="Z42" i="35"/>
  <c r="S36" i="35"/>
  <c r="AD36" i="35" s="1"/>
  <c r="AC34" i="35"/>
  <c r="S33" i="35"/>
  <c r="AD33" i="35" s="1"/>
  <c r="AC32" i="35"/>
  <c r="Y29" i="35"/>
  <c r="S28" i="35"/>
  <c r="AD28" i="35" s="1"/>
  <c r="S27" i="35"/>
  <c r="AD27" i="35" s="1"/>
  <c r="AE27" i="35" s="1"/>
  <c r="AC25" i="35"/>
  <c r="S24" i="35"/>
  <c r="AD24" i="35" s="1"/>
  <c r="Y23" i="35"/>
  <c r="Y22" i="35"/>
  <c r="S21" i="35"/>
  <c r="AD21" i="35" s="1"/>
  <c r="Y55" i="35"/>
  <c r="Y13" i="35"/>
  <c r="Z51" i="35"/>
  <c r="Z49" i="35"/>
  <c r="Z45" i="35"/>
  <c r="Z39" i="35"/>
  <c r="AB30" i="35"/>
  <c r="AB22" i="35"/>
  <c r="AB18" i="35"/>
  <c r="AB14" i="35"/>
  <c r="AA19" i="35"/>
  <c r="Y17" i="35"/>
  <c r="S16" i="35"/>
  <c r="AD16" i="35" s="1"/>
  <c r="AA15" i="35"/>
  <c r="Y14" i="35"/>
  <c r="AC27" i="35"/>
  <c r="Y33" i="35"/>
  <c r="Y24" i="35"/>
  <c r="Z50" i="35"/>
  <c r="S13" i="35"/>
  <c r="AD13" i="35" s="1"/>
  <c r="AA54" i="35"/>
  <c r="S52" i="35"/>
  <c r="AD52" i="35" s="1"/>
  <c r="Y51" i="35"/>
  <c r="AA47" i="35"/>
  <c r="Y45" i="35"/>
  <c r="AA43" i="35"/>
  <c r="AA42" i="35"/>
  <c r="AA41" i="35"/>
  <c r="S40" i="35"/>
  <c r="AD40" i="35" s="1"/>
  <c r="Y19" i="35"/>
  <c r="Z55" i="35"/>
  <c r="AC19" i="35"/>
  <c r="AB23" i="35"/>
  <c r="Z21" i="35"/>
  <c r="S43" i="35"/>
  <c r="AD43" i="35" s="1"/>
  <c r="AC17" i="35"/>
  <c r="AC55" i="35"/>
  <c r="S34" i="35"/>
  <c r="AD34" i="35" s="1"/>
  <c r="AE34" i="35" s="1"/>
  <c r="AA28" i="35"/>
  <c r="Z47" i="35"/>
  <c r="AC45" i="35"/>
  <c r="Z43" i="35"/>
  <c r="Z36" i="35"/>
  <c r="AA53" i="35"/>
  <c r="AA52" i="35"/>
  <c r="AA50" i="35"/>
  <c r="Y49" i="35"/>
  <c r="Y48" i="35"/>
  <c r="AA44" i="35"/>
  <c r="S41" i="35"/>
  <c r="AD41" i="35" s="1"/>
  <c r="AC39" i="35"/>
  <c r="Y32" i="35"/>
  <c r="AA31" i="35"/>
  <c r="AA29" i="35"/>
  <c r="AA25" i="35"/>
  <c r="S20" i="35"/>
  <c r="AD20" i="35" s="1"/>
  <c r="S55" i="35"/>
  <c r="AD55" i="35" s="1"/>
  <c r="S46" i="35"/>
  <c r="AD46" i="35" s="1"/>
  <c r="Y43" i="35"/>
  <c r="Z15" i="35"/>
  <c r="AC35" i="35"/>
  <c r="AB25" i="35"/>
  <c r="Y36" i="35"/>
  <c r="AC51" i="35"/>
  <c r="AB36" i="35"/>
  <c r="AA27" i="35"/>
  <c r="Y15" i="35"/>
  <c r="AC13" i="35"/>
  <c r="Z53" i="35"/>
  <c r="AC50" i="35"/>
  <c r="Z48" i="35"/>
  <c r="AC46" i="35"/>
  <c r="Z44" i="35"/>
  <c r="AC42" i="35"/>
  <c r="Y20" i="35"/>
  <c r="Z16" i="35"/>
  <c r="AB13" i="35"/>
  <c r="Y54" i="35"/>
  <c r="Y53" i="35"/>
  <c r="Y50" i="35"/>
  <c r="Y42" i="35"/>
  <c r="AC41" i="35"/>
  <c r="S37" i="35"/>
  <c r="AD37" i="35" s="1"/>
  <c r="S30" i="35"/>
  <c r="AD30" i="35" s="1"/>
  <c r="Y28" i="35"/>
  <c r="AC23" i="35"/>
  <c r="AE23" i="35" s="1"/>
  <c r="Y21" i="35"/>
  <c r="AB16" i="35"/>
  <c r="AC14" i="35"/>
  <c r="AE36" i="35"/>
  <c r="AC15" i="35"/>
  <c r="Z27" i="35"/>
  <c r="AC22" i="35"/>
  <c r="Y35" i="35"/>
  <c r="Z52" i="35"/>
  <c r="AC47" i="35"/>
  <c r="AC43" i="35"/>
  <c r="AC40" i="35"/>
  <c r="AB38" i="35"/>
  <c r="AC28" i="35"/>
  <c r="AC26" i="35"/>
  <c r="AC24" i="35"/>
  <c r="AE24" i="35" s="1"/>
  <c r="AB51" i="35"/>
  <c r="AB43" i="35"/>
  <c r="AB42" i="35"/>
  <c r="AC38" i="35"/>
  <c r="S38" i="35"/>
  <c r="AD38" i="35" s="1"/>
  <c r="AB32" i="35"/>
  <c r="AB28" i="35"/>
  <c r="AB26" i="35"/>
  <c r="Y25" i="35"/>
  <c r="S19" i="35"/>
  <c r="AD19" i="35" s="1"/>
  <c r="Y18" i="35"/>
  <c r="AA17" i="35"/>
  <c r="S14" i="35"/>
  <c r="AD14" i="35" s="1"/>
  <c r="AB35" i="35"/>
  <c r="AE21" i="35"/>
  <c r="AE40" i="35"/>
  <c r="S44" i="35"/>
  <c r="AD44" i="35" s="1"/>
  <c r="AE44" i="35" s="1"/>
  <c r="S29" i="35"/>
  <c r="AD29" i="35" s="1"/>
  <c r="Z31" i="35"/>
  <c r="AC18" i="35"/>
  <c r="Z26" i="35"/>
  <c r="AC30" i="35"/>
  <c r="AE30" i="35" s="1"/>
  <c r="S17" i="35"/>
  <c r="AD17" i="35" s="1"/>
  <c r="Z24" i="35"/>
  <c r="AC29" i="35"/>
  <c r="AC37" i="35"/>
  <c r="S49" i="35"/>
  <c r="AD49" i="35" s="1"/>
  <c r="S54" i="35"/>
  <c r="AD54" i="35" s="1"/>
  <c r="AC52" i="35"/>
  <c r="AE52" i="35" s="1"/>
  <c r="S15" i="35"/>
  <c r="AD15" i="35" s="1"/>
  <c r="Y37" i="35"/>
  <c r="Y41" i="35"/>
  <c r="S42" i="35"/>
  <c r="AD42" i="35" s="1"/>
  <c r="Z20" i="35"/>
  <c r="Z28" i="35"/>
  <c r="AA51" i="35"/>
  <c r="S51" i="35"/>
  <c r="AD51" i="35" s="1"/>
  <c r="AE51" i="35" s="1"/>
  <c r="AA34" i="35"/>
  <c r="S18" i="35"/>
  <c r="AD18" i="35" s="1"/>
  <c r="AA48" i="35"/>
  <c r="AB39" i="35"/>
  <c r="Y27" i="35"/>
  <c r="AC54" i="35"/>
  <c r="Z41" i="35"/>
  <c r="Z40" i="35"/>
  <c r="Z38" i="35"/>
  <c r="Y47" i="35"/>
  <c r="AA45" i="35"/>
  <c r="Y40" i="35"/>
  <c r="S39" i="35"/>
  <c r="AD39" i="35" s="1"/>
  <c r="AA37" i="35"/>
  <c r="AA33" i="35"/>
  <c r="S22" i="35"/>
  <c r="AD22" i="35" s="1"/>
  <c r="AA22" i="35"/>
  <c r="S47" i="35"/>
  <c r="AD47" i="35" s="1"/>
  <c r="AC31" i="35"/>
  <c r="Z22" i="35"/>
  <c r="Y16" i="35"/>
  <c r="Y44" i="35"/>
  <c r="S45" i="35"/>
  <c r="AD45" i="35" s="1"/>
  <c r="AC16" i="35"/>
  <c r="AE16" i="35" s="1"/>
  <c r="S26" i="35"/>
  <c r="AD26" i="35" s="1"/>
  <c r="AA49" i="35"/>
  <c r="S25" i="35"/>
  <c r="AD25" i="35" s="1"/>
  <c r="S31" i="35"/>
  <c r="AD31" i="35" s="1"/>
  <c r="Y52" i="35"/>
  <c r="AC20" i="35"/>
  <c r="Y34" i="35"/>
  <c r="AC48" i="35"/>
  <c r="S48" i="35"/>
  <c r="AC53" i="35"/>
  <c r="AE53" i="35" s="1"/>
  <c r="AA18" i="35"/>
  <c r="AA39" i="35"/>
  <c r="AA32" i="35"/>
  <c r="AA16" i="35"/>
  <c r="S32" i="35"/>
  <c r="AD32" i="35" s="1"/>
  <c r="S35" i="35"/>
  <c r="AD35" i="35" s="1"/>
  <c r="AC49" i="35"/>
  <c r="Y26" i="35"/>
  <c r="Z33" i="35"/>
  <c r="Y46" i="35"/>
  <c r="AB40" i="35"/>
  <c r="Y39" i="35"/>
  <c r="S50" i="35"/>
  <c r="AD50" i="35" s="1"/>
  <c r="Y16" i="34"/>
  <c r="P23" i="34"/>
  <c r="AC23" i="34" s="1"/>
  <c r="P22" i="34"/>
  <c r="AC22" i="34" s="1"/>
  <c r="AB34" i="34"/>
  <c r="X32" i="34"/>
  <c r="Z19" i="34"/>
  <c r="X16" i="34"/>
  <c r="Z15" i="34"/>
  <c r="Y17" i="34"/>
  <c r="AA34" i="34"/>
  <c r="Z32" i="34"/>
  <c r="X31" i="34"/>
  <c r="AA29" i="34"/>
  <c r="AA27" i="34"/>
  <c r="Z26" i="34"/>
  <c r="AB25" i="34"/>
  <c r="Y21" i="34"/>
  <c r="P21" i="34"/>
  <c r="AC21" i="34" s="1"/>
  <c r="AD21" i="34" s="1"/>
  <c r="AB21" i="34"/>
  <c r="AB31" i="34"/>
  <c r="P20" i="34"/>
  <c r="AC20" i="34" s="1"/>
  <c r="AD20" i="34" s="1"/>
  <c r="AA19" i="34"/>
  <c r="AA15" i="34"/>
  <c r="AB15" i="34"/>
  <c r="X14" i="34"/>
  <c r="Z33" i="34"/>
  <c r="AB32" i="34"/>
  <c r="AD32" i="34" s="1"/>
  <c r="P31" i="34"/>
  <c r="AC31" i="34" s="1"/>
  <c r="AD31" i="34" s="1"/>
  <c r="P30" i="34"/>
  <c r="AC30" i="34" s="1"/>
  <c r="X30" i="34"/>
  <c r="P29" i="34"/>
  <c r="AC29" i="34" s="1"/>
  <c r="AA28" i="34"/>
  <c r="P28" i="34"/>
  <c r="AC28" i="34" s="1"/>
  <c r="AD28" i="34" s="1"/>
  <c r="P27" i="34"/>
  <c r="AC27" i="34" s="1"/>
  <c r="AA26" i="34"/>
  <c r="Z21" i="34"/>
  <c r="AB19" i="34"/>
  <c r="AD19" i="34" s="1"/>
  <c r="X20" i="34"/>
  <c r="Z17" i="34"/>
  <c r="AD35" i="34"/>
  <c r="Y35" i="34"/>
  <c r="X35" i="34"/>
  <c r="P33" i="34"/>
  <c r="AC33" i="34" s="1"/>
  <c r="X24" i="34"/>
  <c r="X23" i="34"/>
  <c r="X21" i="34"/>
  <c r="X33" i="34"/>
  <c r="X29" i="34"/>
  <c r="X27" i="34"/>
  <c r="X22" i="34"/>
  <c r="AB13" i="34"/>
  <c r="P13" i="34"/>
  <c r="AC13" i="34" s="1"/>
  <c r="P15" i="34"/>
  <c r="AC15" i="34" s="1"/>
  <c r="AD15" i="34" s="1"/>
  <c r="AA32" i="34"/>
  <c r="X28" i="34"/>
  <c r="P25" i="34"/>
  <c r="AC25" i="34" s="1"/>
  <c r="Z24" i="34"/>
  <c r="X15" i="34"/>
  <c r="AB29" i="34"/>
  <c r="AD29" i="34" s="1"/>
  <c r="X25" i="34"/>
  <c r="P24" i="34"/>
  <c r="AC24" i="34" s="1"/>
  <c r="P17" i="34"/>
  <c r="AC17" i="34" s="1"/>
  <c r="AB30" i="34"/>
  <c r="AD30" i="34" s="1"/>
  <c r="Z14" i="34"/>
  <c r="AB24" i="34"/>
  <c r="AB16" i="34"/>
  <c r="P18" i="34"/>
  <c r="AC18" i="34" s="1"/>
  <c r="AB17" i="34"/>
  <c r="AB18" i="34"/>
  <c r="Y20" i="34"/>
  <c r="P34" i="34"/>
  <c r="AC34" i="34" s="1"/>
  <c r="AD34" i="34" s="1"/>
  <c r="P26" i="34"/>
  <c r="AC26" i="34" s="1"/>
  <c r="AD26" i="34" s="1"/>
  <c r="Y29" i="34"/>
  <c r="AA23" i="34"/>
  <c r="X26" i="34"/>
  <c r="Z16" i="34"/>
  <c r="AB27" i="34"/>
  <c r="AB23" i="34"/>
  <c r="AB33" i="34"/>
  <c r="AD33" i="34" s="1"/>
  <c r="P16" i="34"/>
  <c r="AC16" i="34" s="1"/>
  <c r="AD16" i="34" s="1"/>
  <c r="Z20" i="34"/>
  <c r="AB22" i="34"/>
  <c r="AD22" i="34" s="1"/>
  <c r="Y15" i="32"/>
  <c r="X16" i="32"/>
  <c r="Y19" i="32"/>
  <c r="P15" i="32"/>
  <c r="AC15" i="32" s="1"/>
  <c r="AA17" i="32"/>
  <c r="AB17" i="32"/>
  <c r="AB20" i="32"/>
  <c r="Z13" i="32"/>
  <c r="X14" i="32"/>
  <c r="AA19" i="32"/>
  <c r="P18" i="32"/>
  <c r="AC18" i="32" s="1"/>
  <c r="P20" i="32"/>
  <c r="AC20" i="32" s="1"/>
  <c r="P17" i="32"/>
  <c r="AC17" i="32" s="1"/>
  <c r="AA16" i="32"/>
  <c r="X18" i="32"/>
  <c r="P14" i="32"/>
  <c r="AC14" i="32" s="1"/>
  <c r="P19" i="32"/>
  <c r="Z17" i="32"/>
  <c r="AB19" i="32"/>
  <c r="X20" i="32"/>
  <c r="P13" i="32"/>
  <c r="AC13" i="32" s="1"/>
  <c r="AD13" i="32" s="1"/>
  <c r="AB18" i="32"/>
  <c r="AB16" i="32"/>
  <c r="Z14" i="32"/>
  <c r="AB14" i="32"/>
  <c r="AB15" i="32"/>
  <c r="AD15" i="32" s="1"/>
  <c r="P16" i="32"/>
  <c r="AC16" i="32" s="1"/>
  <c r="AD16" i="32" s="1"/>
  <c r="X13" i="32"/>
  <c r="AC113" i="20"/>
  <c r="AF113" i="20"/>
  <c r="AH113" i="20" s="1"/>
  <c r="AB58" i="20"/>
  <c r="AH77" i="20"/>
  <c r="T94" i="20"/>
  <c r="AG94" i="20" s="1"/>
  <c r="AH94" i="20" s="1"/>
  <c r="AF152" i="20"/>
  <c r="AH152" i="20" s="1"/>
  <c r="AC99" i="20"/>
  <c r="AF99" i="20"/>
  <c r="AE98" i="20"/>
  <c r="T98" i="20"/>
  <c r="AG98" i="20" s="1"/>
  <c r="AH98" i="20" s="1"/>
  <c r="AB98" i="20"/>
  <c r="AF98" i="20"/>
  <c r="AB95" i="20"/>
  <c r="AC67" i="20"/>
  <c r="AF67" i="20"/>
  <c r="AC65" i="20"/>
  <c r="AF65" i="20"/>
  <c r="AH65" i="20" s="1"/>
  <c r="AC63" i="20"/>
  <c r="AF63" i="20"/>
  <c r="AB61" i="20"/>
  <c r="T61" i="20"/>
  <c r="AG61" i="20" s="1"/>
  <c r="AH61" i="20" s="1"/>
  <c r="AD61" i="20"/>
  <c r="AB33" i="20"/>
  <c r="AF31" i="20"/>
  <c r="T31" i="20"/>
  <c r="AG31" i="20" s="1"/>
  <c r="AB31" i="20"/>
  <c r="AB19" i="20"/>
  <c r="AF19" i="20"/>
  <c r="AH21" i="20"/>
  <c r="AC151" i="20"/>
  <c r="AF151" i="20"/>
  <c r="T151" i="20"/>
  <c r="AG151" i="20" s="1"/>
  <c r="AD151" i="20"/>
  <c r="AB151" i="20"/>
  <c r="AC115" i="20"/>
  <c r="AF115" i="20"/>
  <c r="AH115" i="20" s="1"/>
  <c r="T58" i="20"/>
  <c r="AG58" i="20" s="1"/>
  <c r="AH33" i="20"/>
  <c r="AF59" i="20"/>
  <c r="AH67" i="20"/>
  <c r="AE152" i="20"/>
  <c r="AC107" i="20"/>
  <c r="AF107" i="20"/>
  <c r="AC102" i="20"/>
  <c r="AF102" i="20"/>
  <c r="T102" i="20"/>
  <c r="AG102" i="20" s="1"/>
  <c r="AD102" i="20"/>
  <c r="AE100" i="20"/>
  <c r="AC51" i="20"/>
  <c r="AF51" i="20"/>
  <c r="AH51" i="20" s="1"/>
  <c r="AC50" i="20"/>
  <c r="AE50" i="20"/>
  <c r="AB48" i="20"/>
  <c r="AE35" i="20"/>
  <c r="AF35" i="20"/>
  <c r="AF117" i="20"/>
  <c r="AB117" i="20"/>
  <c r="AD115" i="20"/>
  <c r="AE114" i="20"/>
  <c r="T114" i="20"/>
  <c r="AG114" i="20" s="1"/>
  <c r="AF114" i="20"/>
  <c r="AB114" i="20"/>
  <c r="T112" i="20"/>
  <c r="AG112" i="20" s="1"/>
  <c r="AF112" i="20"/>
  <c r="AF109" i="20"/>
  <c r="AH109" i="20" s="1"/>
  <c r="AB91" i="20"/>
  <c r="AE91" i="20"/>
  <c r="T90" i="20"/>
  <c r="AG90" i="20" s="1"/>
  <c r="AH90" i="20" s="1"/>
  <c r="AB90" i="20"/>
  <c r="AH86" i="20"/>
  <c r="AE71" i="20"/>
  <c r="T71" i="20"/>
  <c r="AG71" i="20" s="1"/>
  <c r="AF71" i="20"/>
  <c r="AD57" i="20"/>
  <c r="T57" i="20"/>
  <c r="AG57" i="20" s="1"/>
  <c r="AH57" i="20" s="1"/>
  <c r="AB49" i="20"/>
  <c r="AH36" i="20"/>
  <c r="AF111" i="20"/>
  <c r="AH111" i="20" s="1"/>
  <c r="AF110" i="20"/>
  <c r="T110" i="20"/>
  <c r="AG110" i="20" s="1"/>
  <c r="AE109" i="20"/>
  <c r="AB102" i="20"/>
  <c r="AB101" i="20"/>
  <c r="AB99" i="20"/>
  <c r="AF96" i="20"/>
  <c r="AF95" i="20"/>
  <c r="AC93" i="20"/>
  <c r="AF93" i="20"/>
  <c r="AE92" i="20"/>
  <c r="AD89" i="20"/>
  <c r="AH85" i="20"/>
  <c r="T63" i="20"/>
  <c r="AG63" i="20" s="1"/>
  <c r="AH63" i="20" s="1"/>
  <c r="AE63" i="20"/>
  <c r="AB63" i="20"/>
  <c r="AF62" i="20"/>
  <c r="AH62" i="20" s="1"/>
  <c r="AH45" i="20"/>
  <c r="AB41" i="20"/>
  <c r="T34" i="20"/>
  <c r="AG34" i="20" s="1"/>
  <c r="AH34" i="20" s="1"/>
  <c r="AD25" i="20"/>
  <c r="AF20" i="20"/>
  <c r="AC20" i="20"/>
  <c r="AF14" i="20"/>
  <c r="AB14" i="20"/>
  <c r="T25" i="20"/>
  <c r="AG25" i="20" s="1"/>
  <c r="AH25" i="20" s="1"/>
  <c r="AD27" i="20"/>
  <c r="T41" i="20"/>
  <c r="AG41" i="20" s="1"/>
  <c r="AH20" i="20"/>
  <c r="AH46" i="20"/>
  <c r="AH52" i="20"/>
  <c r="AC72" i="20"/>
  <c r="AB17" i="20"/>
  <c r="AF69" i="20"/>
  <c r="AF85" i="20"/>
  <c r="AF101" i="20"/>
  <c r="AH101" i="20" s="1"/>
  <c r="AF83" i="20"/>
  <c r="T95" i="20"/>
  <c r="AG95" i="20" s="1"/>
  <c r="AH95" i="20" s="1"/>
  <c r="AD45" i="20"/>
  <c r="T74" i="20"/>
  <c r="AG74" i="20" s="1"/>
  <c r="AH74" i="20" s="1"/>
  <c r="T83" i="20"/>
  <c r="AG83" i="20" s="1"/>
  <c r="AH83" i="20" s="1"/>
  <c r="AC110" i="20"/>
  <c r="AB113" i="20"/>
  <c r="AB85" i="20"/>
  <c r="AD81" i="20"/>
  <c r="T81" i="20"/>
  <c r="AG81" i="20" s="1"/>
  <c r="AH81" i="20" s="1"/>
  <c r="AC75" i="20"/>
  <c r="AB73" i="20"/>
  <c r="AB69" i="20"/>
  <c r="T69" i="20"/>
  <c r="AG69" i="20" s="1"/>
  <c r="AC66" i="20"/>
  <c r="AD62" i="20"/>
  <c r="AB47" i="20"/>
  <c r="AF47" i="20"/>
  <c r="AD40" i="20"/>
  <c r="AC39" i="20"/>
  <c r="AB39" i="20"/>
  <c r="AD30" i="20"/>
  <c r="AB30" i="20"/>
  <c r="AB27" i="20"/>
  <c r="AD22" i="20"/>
  <c r="AB22" i="20"/>
  <c r="AB20" i="20"/>
  <c r="AD16" i="20"/>
  <c r="AD15" i="20"/>
  <c r="AD42" i="20"/>
  <c r="AD86" i="20"/>
  <c r="AF21" i="20"/>
  <c r="AB34" i="20"/>
  <c r="AF41" i="20"/>
  <c r="T22" i="20"/>
  <c r="AG22" i="20" s="1"/>
  <c r="AH22" i="20" s="1"/>
  <c r="AB28" i="20"/>
  <c r="AC46" i="20"/>
  <c r="AB80" i="20"/>
  <c r="AD85" i="20"/>
  <c r="AF30" i="20"/>
  <c r="AH30" i="20" s="1"/>
  <c r="T99" i="20"/>
  <c r="AG99" i="20" s="1"/>
  <c r="AH99" i="20" s="1"/>
  <c r="AB111" i="20"/>
  <c r="AE13" i="20"/>
  <c r="AB13" i="20"/>
  <c r="AB154" i="20"/>
  <c r="AF153" i="20"/>
  <c r="AD153" i="20"/>
  <c r="T153" i="20"/>
  <c r="AG153" i="20" s="1"/>
  <c r="AE108" i="20"/>
  <c r="AB108" i="20"/>
  <c r="AC106" i="20"/>
  <c r="AF106" i="20"/>
  <c r="AH106" i="20" s="1"/>
  <c r="AD104" i="20"/>
  <c r="AF104" i="20"/>
  <c r="T104" i="20"/>
  <c r="AG104" i="20" s="1"/>
  <c r="AB103" i="20"/>
  <c r="AC92" i="20"/>
  <c r="AC88" i="20"/>
  <c r="AF80" i="20"/>
  <c r="AD80" i="20"/>
  <c r="AF79" i="20"/>
  <c r="AH79" i="20" s="1"/>
  <c r="AB79" i="20"/>
  <c r="AB60" i="20"/>
  <c r="AD60" i="20"/>
  <c r="AB59" i="20"/>
  <c r="AF58" i="20"/>
  <c r="AE58" i="20"/>
  <c r="AB55" i="20"/>
  <c r="T54" i="20"/>
  <c r="AG54" i="20" s="1"/>
  <c r="AD54" i="20"/>
  <c r="AF48" i="20"/>
  <c r="AD48" i="20"/>
  <c r="T48" i="20"/>
  <c r="AG48" i="20" s="1"/>
  <c r="T13" i="20"/>
  <c r="AG13" i="20" s="1"/>
  <c r="AH13" i="20" s="1"/>
  <c r="AD13" i="20"/>
  <c r="AE154" i="20"/>
  <c r="AC152" i="20"/>
  <c r="AE105" i="20"/>
  <c r="AB93" i="20"/>
  <c r="AC91" i="20"/>
  <c r="AB89" i="20"/>
  <c r="AB88" i="20"/>
  <c r="T80" i="20"/>
  <c r="AG80" i="20" s="1"/>
  <c r="AF78" i="20"/>
  <c r="AH78" i="20" s="1"/>
  <c r="AC78" i="20"/>
  <c r="AE66" i="20"/>
  <c r="AC59" i="20"/>
  <c r="T59" i="20"/>
  <c r="AG59" i="20" s="1"/>
  <c r="AC55" i="20"/>
  <c r="AF55" i="20"/>
  <c r="AH55" i="20" s="1"/>
  <c r="T47" i="20"/>
  <c r="AG47" i="20" s="1"/>
  <c r="AB45" i="20"/>
  <c r="AE44" i="20"/>
  <c r="AB38" i="20"/>
  <c r="AE30" i="20"/>
  <c r="T19" i="20"/>
  <c r="AG19" i="20" s="1"/>
  <c r="AH19" i="20" s="1"/>
  <c r="AF18" i="20"/>
  <c r="AE153" i="20"/>
  <c r="AD152" i="20"/>
  <c r="AC117" i="20"/>
  <c r="AB115" i="20"/>
  <c r="AC112" i="20"/>
  <c r="T105" i="20"/>
  <c r="AG105" i="20" s="1"/>
  <c r="AH105" i="20" s="1"/>
  <c r="AC101" i="20"/>
  <c r="AB92" i="20"/>
  <c r="AF88" i="20"/>
  <c r="AH88" i="20" s="1"/>
  <c r="AC87" i="20"/>
  <c r="T87" i="20"/>
  <c r="AG87" i="20" s="1"/>
  <c r="AH87" i="20" s="1"/>
  <c r="AE81" i="20"/>
  <c r="AE78" i="20"/>
  <c r="AC74" i="20"/>
  <c r="AC73" i="20"/>
  <c r="AC70" i="20"/>
  <c r="T70" i="20"/>
  <c r="AG70" i="20" s="1"/>
  <c r="AH70" i="20" s="1"/>
  <c r="AE67" i="20"/>
  <c r="AD65" i="20"/>
  <c r="AE55" i="20"/>
  <c r="T50" i="20"/>
  <c r="AG50" i="20" s="1"/>
  <c r="AH50" i="20" s="1"/>
  <c r="AE48" i="20"/>
  <c r="AF42" i="20"/>
  <c r="AH42" i="20" s="1"/>
  <c r="AE38" i="20"/>
  <c r="T35" i="20"/>
  <c r="AG35" i="20" s="1"/>
  <c r="AD33" i="20"/>
  <c r="AE28" i="20"/>
  <c r="AE25" i="20"/>
  <c r="AD23" i="20"/>
  <c r="AE22" i="20"/>
  <c r="AC19" i="20"/>
  <c r="AE16" i="20"/>
  <c r="AC154" i="20"/>
  <c r="AE113" i="20"/>
  <c r="AE112" i="20"/>
  <c r="AC109" i="20"/>
  <c r="AC108" i="20"/>
  <c r="AC105" i="20"/>
  <c r="AB100" i="20"/>
  <c r="AE96" i="20"/>
  <c r="AE89" i="20"/>
  <c r="AC86" i="20"/>
  <c r="AC82" i="20"/>
  <c r="AB81" i="20"/>
  <c r="AC79" i="20"/>
  <c r="AC77" i="20"/>
  <c r="AB77" i="20"/>
  <c r="AE73" i="20"/>
  <c r="AE70" i="20"/>
  <c r="AB67" i="20"/>
  <c r="T66" i="20"/>
  <c r="AG66" i="20" s="1"/>
  <c r="AH66" i="20" s="1"/>
  <c r="AE62" i="20"/>
  <c r="AE57" i="20"/>
  <c r="AD55" i="20"/>
  <c r="AC44" i="20"/>
  <c r="AE40" i="20"/>
  <c r="AE39" i="20"/>
  <c r="AB29" i="20"/>
  <c r="AF26" i="20"/>
  <c r="T73" i="20"/>
  <c r="AG73" i="20" s="1"/>
  <c r="AH73" i="20" s="1"/>
  <c r="AD73" i="20"/>
  <c r="T56" i="20"/>
  <c r="AG56" i="20" s="1"/>
  <c r="AH56" i="20" s="1"/>
  <c r="T40" i="20"/>
  <c r="AG40" i="20" s="1"/>
  <c r="AH40" i="20" s="1"/>
  <c r="AB21" i="20"/>
  <c r="AB109" i="20"/>
  <c r="T107" i="20"/>
  <c r="AB105" i="20"/>
  <c r="AD105" i="20"/>
  <c r="AD103" i="20"/>
  <c r="T103" i="20"/>
  <c r="AG103" i="20" s="1"/>
  <c r="AH103" i="20" s="1"/>
  <c r="AD99" i="20"/>
  <c r="T96" i="20"/>
  <c r="AG96" i="20" s="1"/>
  <c r="AB96" i="20"/>
  <c r="AD96" i="20"/>
  <c r="AF92" i="20"/>
  <c r="AH92" i="20" s="1"/>
  <c r="AB71" i="20"/>
  <c r="AD64" i="20"/>
  <c r="T64" i="20"/>
  <c r="AG64" i="20" s="1"/>
  <c r="AE60" i="20"/>
  <c r="AB51" i="20"/>
  <c r="AD49" i="20"/>
  <c r="AC38" i="20"/>
  <c r="AB35" i="20"/>
  <c r="AD31" i="20"/>
  <c r="AF28" i="20"/>
  <c r="AH28" i="20" s="1"/>
  <c r="T16" i="20"/>
  <c r="AG16" i="20" s="1"/>
  <c r="AB15" i="20"/>
  <c r="AE115" i="20"/>
  <c r="AB112" i="20"/>
  <c r="AC111" i="20"/>
  <c r="AF100" i="20"/>
  <c r="AH100" i="20" s="1"/>
  <c r="AF94" i="20"/>
  <c r="AF84" i="20"/>
  <c r="AH84" i="20" s="1"/>
  <c r="AB82" i="20"/>
  <c r="AF76" i="20"/>
  <c r="AB75" i="20"/>
  <c r="AC64" i="20"/>
  <c r="AF64" i="20"/>
  <c r="AF44" i="20"/>
  <c r="AH44" i="20" s="1"/>
  <c r="AD32" i="20"/>
  <c r="T32" i="20"/>
  <c r="AG32" i="20" s="1"/>
  <c r="AH32" i="20" s="1"/>
  <c r="AC29" i="20"/>
  <c r="T24" i="20"/>
  <c r="AG24" i="20" s="1"/>
  <c r="AH24" i="20" s="1"/>
  <c r="AE23" i="20"/>
  <c r="AB153" i="20"/>
  <c r="AB116" i="20"/>
  <c r="AF116" i="20"/>
  <c r="AH116" i="20" s="1"/>
  <c r="AB104" i="20"/>
  <c r="AC95" i="20"/>
  <c r="AB84" i="20"/>
  <c r="AB76" i="20"/>
  <c r="T72" i="20"/>
  <c r="AG72" i="20" s="1"/>
  <c r="AH72" i="20" s="1"/>
  <c r="AD72" i="20"/>
  <c r="AE54" i="20"/>
  <c r="AB53" i="20"/>
  <c r="AB37" i="20"/>
  <c r="AE33" i="20"/>
  <c r="AE14" i="20"/>
  <c r="T154" i="20"/>
  <c r="AG154" i="20" s="1"/>
  <c r="AH154" i="20" s="1"/>
  <c r="T75" i="20"/>
  <c r="AG75" i="20" s="1"/>
  <c r="AH75" i="20" s="1"/>
  <c r="Z16" i="29"/>
  <c r="AB16" i="29" s="1"/>
  <c r="X19" i="29"/>
  <c r="P15" i="29"/>
  <c r="AA15" i="29" s="1"/>
  <c r="V13" i="29"/>
  <c r="W16" i="29"/>
  <c r="X16" i="29"/>
  <c r="X17" i="29"/>
  <c r="P19" i="29"/>
  <c r="AA19" i="29" s="1"/>
  <c r="W14" i="29"/>
  <c r="Y17" i="29"/>
  <c r="X18" i="29"/>
  <c r="P14" i="29"/>
  <c r="AA14" i="29" s="1"/>
  <c r="Z13" i="29"/>
  <c r="Y18" i="29"/>
  <c r="Y19" i="29"/>
  <c r="W13" i="29"/>
  <c r="P13" i="29"/>
  <c r="Z15" i="29"/>
  <c r="V16" i="29"/>
  <c r="V18" i="29"/>
  <c r="AA13" i="29"/>
  <c r="AB13" i="29" s="1"/>
  <c r="Z18" i="29"/>
  <c r="Z14" i="29"/>
  <c r="AB14" i="29" s="1"/>
  <c r="V17" i="29"/>
  <c r="W18" i="29"/>
  <c r="W19" i="29"/>
  <c r="P17" i="29"/>
  <c r="AA17" i="29" s="1"/>
  <c r="AB17" i="29" s="1"/>
  <c r="P18" i="29"/>
  <c r="AA18" i="29" s="1"/>
  <c r="Z19" i="29"/>
  <c r="AB19" i="29" s="1"/>
  <c r="X36" i="27"/>
  <c r="Z41" i="27"/>
  <c r="V36" i="27"/>
  <c r="X28" i="27"/>
  <c r="X26" i="27"/>
  <c r="Y25" i="27"/>
  <c r="X24" i="27"/>
  <c r="W19" i="27"/>
  <c r="P20" i="27"/>
  <c r="AA20" i="27" s="1"/>
  <c r="X19" i="27"/>
  <c r="V63" i="27"/>
  <c r="X59" i="27"/>
  <c r="X57" i="27"/>
  <c r="X53" i="27"/>
  <c r="V51" i="27"/>
  <c r="X45" i="27"/>
  <c r="Z44" i="27"/>
  <c r="X43" i="27"/>
  <c r="Y42" i="27"/>
  <c r="P41" i="27"/>
  <c r="AA41" i="27" s="1"/>
  <c r="AB41" i="27" s="1"/>
  <c r="Y40" i="27"/>
  <c r="X39" i="27"/>
  <c r="Y38" i="27"/>
  <c r="Y18" i="27"/>
  <c r="P43" i="27"/>
  <c r="AA43" i="27" s="1"/>
  <c r="P59" i="27"/>
  <c r="AA59" i="27" s="1"/>
  <c r="P57" i="27"/>
  <c r="AA57" i="27" s="1"/>
  <c r="P49" i="27"/>
  <c r="AA49" i="27" s="1"/>
  <c r="Y35" i="27"/>
  <c r="Y31" i="27"/>
  <c r="W16" i="27"/>
  <c r="X60" i="27"/>
  <c r="Y59" i="27"/>
  <c r="W58" i="27"/>
  <c r="W56" i="27"/>
  <c r="W50" i="27"/>
  <c r="W49" i="27"/>
  <c r="W46" i="27"/>
  <c r="W32" i="27"/>
  <c r="W27" i="27"/>
  <c r="W24" i="27"/>
  <c r="V59" i="27"/>
  <c r="V35" i="27"/>
  <c r="X63" i="27"/>
  <c r="Z62" i="27"/>
  <c r="V60" i="27"/>
  <c r="Z60" i="27"/>
  <c r="Y52" i="27"/>
  <c r="Y50" i="27"/>
  <c r="X47" i="27"/>
  <c r="Z35" i="27"/>
  <c r="P33" i="27"/>
  <c r="AA33" i="27" s="1"/>
  <c r="V32" i="27"/>
  <c r="Z30" i="27"/>
  <c r="Z32" i="27"/>
  <c r="P63" i="27"/>
  <c r="AA63" i="27" s="1"/>
  <c r="P15" i="27"/>
  <c r="AA15" i="27" s="1"/>
  <c r="Y62" i="27"/>
  <c r="X61" i="27"/>
  <c r="Y57" i="27"/>
  <c r="Z54" i="27"/>
  <c r="P54" i="27"/>
  <c r="AA54" i="27" s="1"/>
  <c r="X50" i="27"/>
  <c r="Z48" i="27"/>
  <c r="X48" i="27"/>
  <c r="X46" i="27"/>
  <c r="Y43" i="27"/>
  <c r="Y32" i="27"/>
  <c r="X29" i="27"/>
  <c r="V26" i="27"/>
  <c r="P25" i="27"/>
  <c r="AA25" i="27" s="1"/>
  <c r="AB25" i="27" s="1"/>
  <c r="W22" i="27"/>
  <c r="X22" i="27"/>
  <c r="V21" i="27"/>
  <c r="V18" i="27"/>
  <c r="P51" i="27"/>
  <c r="AA51" i="27" s="1"/>
  <c r="Z37" i="27"/>
  <c r="Y19" i="27"/>
  <c r="P62" i="27"/>
  <c r="AA62" i="27" s="1"/>
  <c r="Y61" i="27"/>
  <c r="W59" i="27"/>
  <c r="V54" i="27"/>
  <c r="P32" i="27"/>
  <c r="AA32" i="27" s="1"/>
  <c r="AB32" i="27" s="1"/>
  <c r="V43" i="27"/>
  <c r="X41" i="27"/>
  <c r="Z19" i="27"/>
  <c r="W62" i="27"/>
  <c r="W60" i="27"/>
  <c r="W55" i="27"/>
  <c r="X55" i="27"/>
  <c r="W53" i="27"/>
  <c r="P53" i="27"/>
  <c r="AA53" i="27" s="1"/>
  <c r="X51" i="27"/>
  <c r="Y44" i="27"/>
  <c r="Y33" i="27"/>
  <c r="P24" i="27"/>
  <c r="AA24" i="27" s="1"/>
  <c r="AB24" i="27" s="1"/>
  <c r="W21" i="27"/>
  <c r="AB54" i="27"/>
  <c r="Z38" i="27"/>
  <c r="AB35" i="27"/>
  <c r="V38" i="27"/>
  <c r="P55" i="27"/>
  <c r="AA55" i="27" s="1"/>
  <c r="Z58" i="27"/>
  <c r="Y60" i="27"/>
  <c r="X33" i="27"/>
  <c r="V15" i="27"/>
  <c r="P21" i="27"/>
  <c r="AA21" i="27" s="1"/>
  <c r="AB21" i="27" s="1"/>
  <c r="P14" i="27"/>
  <c r="AA14" i="27" s="1"/>
  <c r="Z16" i="27"/>
  <c r="Z61" i="27"/>
  <c r="V58" i="27"/>
  <c r="Y54" i="27"/>
  <c r="P47" i="27"/>
  <c r="AA47" i="27" s="1"/>
  <c r="W44" i="27"/>
  <c r="P40" i="27"/>
  <c r="AA40" i="27" s="1"/>
  <c r="Y34" i="27"/>
  <c r="W33" i="27"/>
  <c r="X32" i="27"/>
  <c r="W28" i="27"/>
  <c r="Y26" i="27"/>
  <c r="V24" i="27"/>
  <c r="Y22" i="27"/>
  <c r="AB62" i="27"/>
  <c r="P60" i="27"/>
  <c r="AA60" i="27" s="1"/>
  <c r="AB60" i="27" s="1"/>
  <c r="AB37" i="27"/>
  <c r="Z46" i="27"/>
  <c r="Z24" i="27"/>
  <c r="P23" i="27"/>
  <c r="AA23" i="27" s="1"/>
  <c r="V29" i="27"/>
  <c r="P17" i="27"/>
  <c r="AA17" i="27" s="1"/>
  <c r="Z21" i="27"/>
  <c r="Z59" i="27"/>
  <c r="AB59" i="27" s="1"/>
  <c r="Z15" i="27"/>
  <c r="AB15" i="27" s="1"/>
  <c r="W15" i="27"/>
  <c r="Y63" i="27"/>
  <c r="V62" i="27"/>
  <c r="Y58" i="27"/>
  <c r="Y56" i="27"/>
  <c r="W54" i="27"/>
  <c r="W52" i="27"/>
  <c r="V52" i="27"/>
  <c r="Z51" i="27"/>
  <c r="Y48" i="27"/>
  <c r="Z47" i="27"/>
  <c r="V47" i="27"/>
  <c r="Y41" i="27"/>
  <c r="W40" i="27"/>
  <c r="Y39" i="27"/>
  <c r="W38" i="27"/>
  <c r="V33" i="27"/>
  <c r="W30" i="27"/>
  <c r="X30" i="27"/>
  <c r="Y27" i="27"/>
  <c r="Z33" i="27"/>
  <c r="Z43" i="27"/>
  <c r="AB43" i="27" s="1"/>
  <c r="P50" i="27"/>
  <c r="AA50" i="27" s="1"/>
  <c r="P19" i="27"/>
  <c r="AA19" i="27" s="1"/>
  <c r="AB19" i="27" s="1"/>
  <c r="V20" i="27"/>
  <c r="V19" i="27"/>
  <c r="Y14" i="27"/>
  <c r="Y49" i="27"/>
  <c r="Z45" i="27"/>
  <c r="V44" i="27"/>
  <c r="Y30" i="27"/>
  <c r="Y23" i="27"/>
  <c r="Z18" i="27"/>
  <c r="W18" i="27"/>
  <c r="X13" i="27"/>
  <c r="P13" i="27"/>
  <c r="AA13" i="27" s="1"/>
  <c r="V31" i="27"/>
  <c r="Z31" i="27"/>
  <c r="P31" i="27"/>
  <c r="AA31" i="27" s="1"/>
  <c r="X27" i="27"/>
  <c r="V27" i="27"/>
  <c r="Z27" i="27"/>
  <c r="W25" i="27"/>
  <c r="Z25" i="27"/>
  <c r="V22" i="27"/>
  <c r="P22" i="27"/>
  <c r="AA22" i="27" s="1"/>
  <c r="P27" i="27"/>
  <c r="AA27" i="27" s="1"/>
  <c r="Z40" i="27"/>
  <c r="V28" i="27"/>
  <c r="V61" i="27"/>
  <c r="V13" i="27"/>
  <c r="X31" i="27"/>
  <c r="W57" i="27"/>
  <c r="X52" i="27"/>
  <c r="V48" i="27"/>
  <c r="W41" i="27"/>
  <c r="X40" i="27"/>
  <c r="V39" i="27"/>
  <c r="Z39" i="27"/>
  <c r="P39" i="27"/>
  <c r="AA39" i="27" s="1"/>
  <c r="X38" i="27"/>
  <c r="P38" i="27"/>
  <c r="AA38" i="27" s="1"/>
  <c r="AB38" i="27" s="1"/>
  <c r="Y36" i="27"/>
  <c r="Z36" i="27"/>
  <c r="AB36" i="27" s="1"/>
  <c r="V30" i="27"/>
  <c r="Y29" i="27"/>
  <c r="W29" i="27"/>
  <c r="Z29" i="27"/>
  <c r="AB29" i="27" s="1"/>
  <c r="V25" i="27"/>
  <c r="Z23" i="27"/>
  <c r="AB23" i="27" s="1"/>
  <c r="V23" i="27"/>
  <c r="W51" i="27"/>
  <c r="W35" i="27"/>
  <c r="Z52" i="27"/>
  <c r="AB52" i="27" s="1"/>
  <c r="W20" i="27"/>
  <c r="Z14" i="27"/>
  <c r="V14" i="27"/>
  <c r="P18" i="27"/>
  <c r="AA18" i="27" s="1"/>
  <c r="X18" i="27"/>
  <c r="W63" i="27"/>
  <c r="Z63" i="27"/>
  <c r="Z57" i="27"/>
  <c r="AB57" i="27" s="1"/>
  <c r="V56" i="27"/>
  <c r="Z53" i="27"/>
  <c r="V53" i="27"/>
  <c r="V49" i="27"/>
  <c r="Z49" i="27"/>
  <c r="Y46" i="27"/>
  <c r="P46" i="27"/>
  <c r="AA46" i="27" s="1"/>
  <c r="AB46" i="27" s="1"/>
  <c r="V46" i="27"/>
  <c r="P42" i="27"/>
  <c r="AA42" i="27" s="1"/>
  <c r="V42" i="27"/>
  <c r="V40" i="27"/>
  <c r="P28" i="27"/>
  <c r="AA28" i="27" s="1"/>
  <c r="Z28" i="27"/>
  <c r="W26" i="27"/>
  <c r="Z26" i="27"/>
  <c r="P26" i="27"/>
  <c r="AA26" i="27" s="1"/>
  <c r="V17" i="27"/>
  <c r="Z17" i="27"/>
  <c r="AB17" i="27" s="1"/>
  <c r="X56" i="27"/>
  <c r="P56" i="27"/>
  <c r="AA56" i="27" s="1"/>
  <c r="P45" i="27"/>
  <c r="AA45" i="27" s="1"/>
  <c r="AB45" i="27" s="1"/>
  <c r="V45" i="27"/>
  <c r="P34" i="27"/>
  <c r="AA34" i="27" s="1"/>
  <c r="X34" i="27"/>
  <c r="V34" i="27"/>
  <c r="Z34" i="27"/>
  <c r="Z22" i="27"/>
  <c r="Z56" i="27"/>
  <c r="Y28" i="27"/>
  <c r="Y20" i="27"/>
  <c r="X16" i="27"/>
  <c r="V16" i="27"/>
  <c r="P16" i="27"/>
  <c r="AA16" i="27" s="1"/>
  <c r="AB16" i="27" s="1"/>
  <c r="W13" i="27"/>
  <c r="Z13" i="27"/>
  <c r="X62" i="27"/>
  <c r="P61" i="27"/>
  <c r="AA61" i="27" s="1"/>
  <c r="AB61" i="27" s="1"/>
  <c r="P58" i="27"/>
  <c r="AA58" i="27" s="1"/>
  <c r="AB58" i="27" s="1"/>
  <c r="X58" i="27"/>
  <c r="V57" i="27"/>
  <c r="Z55" i="27"/>
  <c r="AB55" i="27" s="1"/>
  <c r="V55" i="27"/>
  <c r="Z50" i="27"/>
  <c r="V50" i="27"/>
  <c r="W48" i="27"/>
  <c r="P44" i="27"/>
  <c r="AA44" i="27" s="1"/>
  <c r="AB44" i="27" s="1"/>
  <c r="W42" i="27"/>
  <c r="Z42" i="27"/>
  <c r="V41" i="27"/>
  <c r="W39" i="27"/>
  <c r="Y37" i="27"/>
  <c r="W37" i="27"/>
  <c r="V37" i="27"/>
  <c r="W34" i="27"/>
  <c r="P30" i="27"/>
  <c r="AA30" i="27" s="1"/>
  <c r="AB30" i="27" s="1"/>
  <c r="Z20" i="27"/>
  <c r="AB20" i="27" s="1"/>
  <c r="P48" i="27"/>
  <c r="AA48" i="27" s="1"/>
  <c r="X44" i="27"/>
  <c r="Y27" i="26"/>
  <c r="Y22" i="26"/>
  <c r="Y21" i="26"/>
  <c r="Z31" i="26"/>
  <c r="P31" i="26"/>
  <c r="AA31" i="26" s="1"/>
  <c r="Y30" i="26"/>
  <c r="X29" i="26"/>
  <c r="W21" i="26"/>
  <c r="Z23" i="26"/>
  <c r="Y15" i="26"/>
  <c r="Y28" i="26"/>
  <c r="Y24" i="26"/>
  <c r="X17" i="26"/>
  <c r="X13" i="26"/>
  <c r="V24" i="26"/>
  <c r="Y13" i="26"/>
  <c r="Z24" i="26"/>
  <c r="W13" i="26"/>
  <c r="W25" i="26"/>
  <c r="Z22" i="26"/>
  <c r="W16" i="26"/>
  <c r="Z27" i="26"/>
  <c r="V26" i="26"/>
  <c r="V25" i="26"/>
  <c r="W19" i="26"/>
  <c r="W14" i="26"/>
  <c r="W26" i="26"/>
  <c r="W30" i="26"/>
  <c r="X30" i="26"/>
  <c r="W29" i="26"/>
  <c r="Y23" i="26"/>
  <c r="Y19" i="26"/>
  <c r="P21" i="26"/>
  <c r="AA21" i="26" s="1"/>
  <c r="P20" i="26"/>
  <c r="AA20" i="26" s="1"/>
  <c r="W31" i="26"/>
  <c r="X24" i="26"/>
  <c r="W20" i="26"/>
  <c r="Z15" i="26"/>
  <c r="Y26" i="26"/>
  <c r="P25" i="26"/>
  <c r="AA25" i="26" s="1"/>
  <c r="V22" i="26"/>
  <c r="Z18" i="26"/>
  <c r="V16" i="26"/>
  <c r="V31" i="26"/>
  <c r="W23" i="26"/>
  <c r="V28" i="26"/>
  <c r="Y16" i="26"/>
  <c r="V27" i="26"/>
  <c r="Z21" i="26"/>
  <c r="P16" i="26"/>
  <c r="AA16" i="26" s="1"/>
  <c r="Z17" i="26"/>
  <c r="Z20" i="26"/>
  <c r="P19" i="26"/>
  <c r="AA19" i="26" s="1"/>
  <c r="AB19" i="26" s="1"/>
  <c r="V18" i="26"/>
  <c r="P15" i="26"/>
  <c r="AA15" i="26" s="1"/>
  <c r="X14" i="26"/>
  <c r="P13" i="26"/>
  <c r="AA13" i="26" s="1"/>
  <c r="P30" i="26"/>
  <c r="AA30" i="26" s="1"/>
  <c r="Z13" i="26"/>
  <c r="Z26" i="26"/>
  <c r="AB26" i="26" s="1"/>
  <c r="P14" i="26"/>
  <c r="AA14" i="26" s="1"/>
  <c r="W28" i="26"/>
  <c r="W22" i="26"/>
  <c r="P27" i="26"/>
  <c r="AA27" i="26" s="1"/>
  <c r="P24" i="26"/>
  <c r="AA24" i="26" s="1"/>
  <c r="AB24" i="26" s="1"/>
  <c r="P23" i="26"/>
  <c r="AA23" i="26" s="1"/>
  <c r="P22" i="26"/>
  <c r="AA22" i="26" s="1"/>
  <c r="V15" i="26"/>
  <c r="V14" i="26"/>
  <c r="X31" i="26"/>
  <c r="Z30" i="26"/>
  <c r="Z29" i="26"/>
  <c r="P29" i="26"/>
  <c r="AA29" i="26" s="1"/>
  <c r="V13" i="26"/>
  <c r="V19" i="26"/>
  <c r="Z25" i="26"/>
  <c r="X27" i="26"/>
  <c r="P17" i="26"/>
  <c r="AA17" i="26" s="1"/>
  <c r="AB17" i="26" s="1"/>
  <c r="P28" i="26"/>
  <c r="AA28" i="26" s="1"/>
  <c r="V17" i="26"/>
  <c r="Z28" i="26"/>
  <c r="V29" i="26"/>
  <c r="V30" i="26"/>
  <c r="Y25" i="26"/>
  <c r="V23" i="26"/>
  <c r="V20" i="26"/>
  <c r="X23" i="26"/>
  <c r="P18" i="26"/>
  <c r="AA18" i="26" s="1"/>
  <c r="Z14" i="26"/>
  <c r="AB14" i="26" s="1"/>
  <c r="V21" i="26"/>
  <c r="X18" i="26"/>
  <c r="X16" i="26"/>
  <c r="X15" i="26"/>
  <c r="Z16" i="26"/>
  <c r="AD13" i="33"/>
  <c r="U13" i="33"/>
  <c r="AH13" i="33" s="1"/>
  <c r="U20" i="33"/>
  <c r="AH20" i="33" s="1"/>
  <c r="AF17" i="33"/>
  <c r="AD16" i="33"/>
  <c r="AC15" i="33"/>
  <c r="AF22" i="33"/>
  <c r="AC22" i="33"/>
  <c r="AC19" i="33"/>
  <c r="AC23" i="33"/>
  <c r="AC21" i="33"/>
  <c r="AG20" i="33"/>
  <c r="AI20" i="33" s="1"/>
  <c r="AC20" i="33"/>
  <c r="AG17" i="33"/>
  <c r="AF14" i="33"/>
  <c r="U23" i="33"/>
  <c r="AH23" i="33" s="1"/>
  <c r="AI23" i="33" s="1"/>
  <c r="AG22" i="33"/>
  <c r="AC13" i="33"/>
  <c r="U18" i="33"/>
  <c r="AH18" i="33" s="1"/>
  <c r="AI18" i="33" s="1"/>
  <c r="U22" i="33"/>
  <c r="AH22" i="33" s="1"/>
  <c r="U15" i="33"/>
  <c r="AH15" i="33" s="1"/>
  <c r="AE23" i="33"/>
  <c r="AG14" i="33"/>
  <c r="AI14" i="33" s="1"/>
  <c r="U19" i="33"/>
  <c r="AH19" i="33" s="1"/>
  <c r="AI19" i="33" s="1"/>
  <c r="AG13" i="33"/>
  <c r="AC14" i="33"/>
  <c r="AG15" i="33"/>
  <c r="AC18" i="33"/>
  <c r="U17" i="33"/>
  <c r="AH17" i="33" s="1"/>
  <c r="AG16" i="33"/>
  <c r="AC16" i="33"/>
  <c r="AG21" i="33"/>
  <c r="U21" i="33"/>
  <c r="AH21" i="33" s="1"/>
  <c r="AA14" i="24"/>
  <c r="Y16" i="24"/>
  <c r="Q18" i="24"/>
  <c r="AD18" i="24" s="1"/>
  <c r="AC14" i="24"/>
  <c r="AE14" i="24" s="1"/>
  <c r="Y14" i="24"/>
  <c r="Q16" i="24"/>
  <c r="AD16" i="24" s="1"/>
  <c r="AE16" i="24" s="1"/>
  <c r="AC15" i="24"/>
  <c r="AE15" i="24" s="1"/>
  <c r="AA17" i="24"/>
  <c r="AB15" i="24"/>
  <c r="AE18" i="24"/>
  <c r="Q17" i="24"/>
  <c r="AD17" i="24" s="1"/>
  <c r="AE17" i="24" s="1"/>
  <c r="AA18" i="24"/>
  <c r="AC17" i="24"/>
  <c r="AC13" i="24"/>
  <c r="Q13" i="24"/>
  <c r="AB14" i="24"/>
  <c r="Y18" i="24"/>
  <c r="Y13" i="24"/>
  <c r="Y13" i="31"/>
  <c r="W16" i="31"/>
  <c r="V18" i="31"/>
  <c r="Y19" i="31"/>
  <c r="Y23" i="31"/>
  <c r="Z27" i="31"/>
  <c r="V27" i="31"/>
  <c r="W29" i="31"/>
  <c r="X29" i="31"/>
  <c r="P31" i="31"/>
  <c r="AA31" i="31" s="1"/>
  <c r="Y33" i="31"/>
  <c r="W36" i="31"/>
  <c r="X36" i="31"/>
  <c r="W40" i="31"/>
  <c r="P17" i="31"/>
  <c r="AA17" i="31" s="1"/>
  <c r="Y22" i="31"/>
  <c r="V25" i="31"/>
  <c r="V40" i="31"/>
  <c r="Z23" i="31"/>
  <c r="Y24" i="31"/>
  <c r="X28" i="31"/>
  <c r="W32" i="31"/>
  <c r="Z33" i="31"/>
  <c r="Z35" i="31"/>
  <c r="V35" i="31"/>
  <c r="W37" i="31"/>
  <c r="V37" i="31"/>
  <c r="W39" i="31"/>
  <c r="X39" i="31"/>
  <c r="X32" i="31"/>
  <c r="Z18" i="31"/>
  <c r="P35" i="31"/>
  <c r="AA35" i="31" s="1"/>
  <c r="Z14" i="31"/>
  <c r="P14" i="31"/>
  <c r="Z15" i="31"/>
  <c r="Y16" i="31"/>
  <c r="Z19" i="31"/>
  <c r="X19" i="31"/>
  <c r="V22" i="31"/>
  <c r="P26" i="31"/>
  <c r="AA26" i="31" s="1"/>
  <c r="AB26" i="31" s="1"/>
  <c r="Y28" i="31"/>
  <c r="Z29" i="31"/>
  <c r="Y30" i="31"/>
  <c r="Z31" i="31"/>
  <c r="AB31" i="31" s="1"/>
  <c r="Y34" i="31"/>
  <c r="P34" i="31"/>
  <c r="AA34" i="31" s="1"/>
  <c r="Y36" i="31"/>
  <c r="P37" i="31"/>
  <c r="AA37" i="31" s="1"/>
  <c r="Y38" i="31"/>
  <c r="V39" i="31"/>
  <c r="V32" i="31"/>
  <c r="X15" i="31"/>
  <c r="Z13" i="31"/>
  <c r="V14" i="31"/>
  <c r="P18" i="31"/>
  <c r="AA18" i="31" s="1"/>
  <c r="AB18" i="31" s="1"/>
  <c r="Z24" i="31"/>
  <c r="AB24" i="31" s="1"/>
  <c r="P24" i="31"/>
  <c r="AA24" i="31" s="1"/>
  <c r="Z30" i="31"/>
  <c r="P30" i="31"/>
  <c r="AA30" i="31" s="1"/>
  <c r="Y32" i="31"/>
  <c r="Z38" i="31"/>
  <c r="P38" i="31"/>
  <c r="AA38" i="31" s="1"/>
  <c r="V24" i="31"/>
  <c r="X35" i="31"/>
  <c r="P27" i="31"/>
  <c r="AA27" i="31" s="1"/>
  <c r="V13" i="31"/>
  <c r="W14" i="31"/>
  <c r="Y14" i="31"/>
  <c r="Z16" i="31"/>
  <c r="P16" i="31"/>
  <c r="AA16" i="31" s="1"/>
  <c r="W20" i="31"/>
  <c r="P20" i="31"/>
  <c r="AA20" i="31" s="1"/>
  <c r="P21" i="31"/>
  <c r="AA21" i="31" s="1"/>
  <c r="P25" i="31"/>
  <c r="AA25" i="31" s="1"/>
  <c r="Z26" i="31"/>
  <c r="Y27" i="31"/>
  <c r="Y29" i="31"/>
  <c r="V30" i="31"/>
  <c r="V34" i="31"/>
  <c r="V38" i="31"/>
  <c r="P40" i="31"/>
  <c r="AA40" i="31" s="1"/>
  <c r="AB22" i="31"/>
  <c r="AA14" i="31"/>
  <c r="AB14" i="31" s="1"/>
  <c r="AB30" i="31"/>
  <c r="AB38" i="31"/>
  <c r="AB27" i="31"/>
  <c r="W30" i="31"/>
  <c r="Z34" i="31"/>
  <c r="AB34" i="31" s="1"/>
  <c r="P33" i="31"/>
  <c r="AA33" i="31" s="1"/>
  <c r="X27" i="31"/>
  <c r="Z25" i="31"/>
  <c r="AB25" i="31" s="1"/>
  <c r="V17" i="31"/>
  <c r="Z17" i="31"/>
  <c r="Z36" i="31"/>
  <c r="W35" i="31"/>
  <c r="Z28" i="31"/>
  <c r="W27" i="31"/>
  <c r="Z20" i="31"/>
  <c r="P19" i="31"/>
  <c r="AA19" i="31" s="1"/>
  <c r="AB19" i="31" s="1"/>
  <c r="Z37" i="31"/>
  <c r="P29" i="31"/>
  <c r="AA29" i="31" s="1"/>
  <c r="AB29" i="31" s="1"/>
  <c r="Z21" i="31"/>
  <c r="AB21" i="31" s="1"/>
  <c r="P13" i="31"/>
  <c r="AA13" i="31" s="1"/>
  <c r="AB13" i="31" s="1"/>
  <c r="P23" i="31"/>
  <c r="AA23" i="31" s="1"/>
  <c r="P36" i="31"/>
  <c r="AA36" i="31" s="1"/>
  <c r="P39" i="31"/>
  <c r="AA39" i="31" s="1"/>
  <c r="P28" i="31"/>
  <c r="AA28" i="31" s="1"/>
  <c r="X14" i="31"/>
  <c r="X22" i="31"/>
  <c r="X30" i="31"/>
  <c r="X38" i="31"/>
  <c r="Z40" i="31"/>
  <c r="AB40" i="31" s="1"/>
  <c r="V36" i="31"/>
  <c r="V28" i="31"/>
  <c r="V20" i="31"/>
  <c r="V33" i="31"/>
  <c r="V19" i="31"/>
  <c r="W19" i="31"/>
  <c r="V29" i="31"/>
  <c r="V23" i="31"/>
  <c r="Z39" i="31"/>
  <c r="P15" i="31"/>
  <c r="AA15" i="31" s="1"/>
  <c r="AB15" i="31" s="1"/>
  <c r="V31" i="31"/>
  <c r="W22" i="31"/>
  <c r="W38" i="31"/>
  <c r="V26" i="31"/>
  <c r="X34" i="31"/>
  <c r="X26" i="31"/>
  <c r="AC18" i="37"/>
  <c r="AE18" i="37" s="1"/>
  <c r="Y26" i="37"/>
  <c r="AC20" i="37"/>
  <c r="AE20" i="37" s="1"/>
  <c r="Q27" i="37"/>
  <c r="AD27" i="37" s="1"/>
  <c r="Z24" i="37"/>
  <c r="Q23" i="37"/>
  <c r="AD23" i="37" s="1"/>
  <c r="AE23" i="37" s="1"/>
  <c r="Z22" i="37"/>
  <c r="Q22" i="37"/>
  <c r="AD22" i="37" s="1"/>
  <c r="Z20" i="37"/>
  <c r="Y15" i="37"/>
  <c r="Y14" i="37"/>
  <c r="AA18" i="37"/>
  <c r="AB22" i="37"/>
  <c r="AA19" i="37"/>
  <c r="AA27" i="37"/>
  <c r="AC22" i="37"/>
  <c r="AE22" i="37" s="1"/>
  <c r="Y13" i="37"/>
  <c r="AC13" i="37"/>
  <c r="AA13" i="37"/>
  <c r="Q13" i="37"/>
  <c r="AD13" i="37" s="1"/>
  <c r="AE13" i="37" s="1"/>
  <c r="Z27" i="37"/>
  <c r="AC27" i="37"/>
  <c r="AA24" i="37"/>
  <c r="Q24" i="37"/>
  <c r="AA21" i="37"/>
  <c r="Q21" i="37"/>
  <c r="AD21" i="37" s="1"/>
  <c r="Y20" i="37"/>
  <c r="Y17" i="37"/>
  <c r="AE27" i="37"/>
  <c r="AA28" i="37"/>
  <c r="Q28" i="37"/>
  <c r="AD28" i="37" s="1"/>
  <c r="AC28" i="37"/>
  <c r="Y27" i="37"/>
  <c r="AA26" i="37"/>
  <c r="AC26" i="37"/>
  <c r="AE26" i="37" s="1"/>
  <c r="AC25" i="37"/>
  <c r="AA25" i="37"/>
  <c r="Q25" i="37"/>
  <c r="AD25" i="37" s="1"/>
  <c r="Z21" i="37"/>
  <c r="AC21" i="37"/>
  <c r="Z16" i="37"/>
  <c r="AC16" i="37"/>
  <c r="AE16" i="37" s="1"/>
  <c r="Z14" i="37"/>
  <c r="AB29" i="37"/>
  <c r="Y29" i="37"/>
  <c r="Y18" i="37"/>
  <c r="AA17" i="37"/>
  <c r="Q17" i="37"/>
  <c r="AD17" i="37" s="1"/>
  <c r="AC29" i="37"/>
  <c r="Q29" i="37"/>
  <c r="AD29" i="37" s="1"/>
  <c r="Y28" i="37"/>
  <c r="Y25" i="37"/>
  <c r="Q19" i="37"/>
  <c r="AD19" i="37" s="1"/>
  <c r="AE19" i="37" s="1"/>
  <c r="AC15" i="37"/>
  <c r="AE15" i="37" s="1"/>
  <c r="AC17" i="37"/>
  <c r="AC24" i="37"/>
  <c r="AA15" i="37"/>
  <c r="AD14" i="38"/>
  <c r="AD54" i="38"/>
  <c r="AD59" i="38"/>
  <c r="AD48" i="38"/>
  <c r="AD34" i="38"/>
  <c r="AF170" i="36"/>
  <c r="T168" i="36"/>
  <c r="AE168" i="36" s="1"/>
  <c r="AB168" i="36"/>
  <c r="AA146" i="36"/>
  <c r="AD146" i="36"/>
  <c r="AC126" i="36"/>
  <c r="Z126" i="36"/>
  <c r="AB125" i="36"/>
  <c r="T125" i="36"/>
  <c r="AE125" i="36" s="1"/>
  <c r="AA104" i="36"/>
  <c r="AD104" i="36"/>
  <c r="AB96" i="36"/>
  <c r="T96" i="36"/>
  <c r="AE96" i="36" s="1"/>
  <c r="AC70" i="36"/>
  <c r="T70" i="36"/>
  <c r="AE70" i="36" s="1"/>
  <c r="AD70" i="36"/>
  <c r="AA31" i="36"/>
  <c r="Z31" i="36"/>
  <c r="AD31" i="36"/>
  <c r="AA29" i="36"/>
  <c r="AD29" i="36"/>
  <c r="AD23" i="36"/>
  <c r="AA23" i="36"/>
  <c r="AD32" i="36"/>
  <c r="AD159" i="36"/>
  <c r="AB155" i="36"/>
  <c r="AD155" i="36"/>
  <c r="Z113" i="36"/>
  <c r="AD113" i="36"/>
  <c r="AB62" i="36"/>
  <c r="AD62" i="36"/>
  <c r="AF62" i="36" s="1"/>
  <c r="Z62" i="36"/>
  <c r="Z50" i="36"/>
  <c r="AD50" i="36"/>
  <c r="AF50" i="36" s="1"/>
  <c r="AF80" i="36"/>
  <c r="AF113" i="36"/>
  <c r="AD177" i="36"/>
  <c r="AF177" i="36" s="1"/>
  <c r="Z174" i="36"/>
  <c r="Z117" i="36"/>
  <c r="Z88" i="36"/>
  <c r="AA80" i="36"/>
  <c r="AA32" i="36"/>
  <c r="AF13" i="36"/>
  <c r="AF44" i="36"/>
  <c r="AF37" i="36"/>
  <c r="AD165" i="36"/>
  <c r="T165" i="36"/>
  <c r="AE165" i="36" s="1"/>
  <c r="AF165" i="36" s="1"/>
  <c r="AC149" i="36"/>
  <c r="AB120" i="36"/>
  <c r="T120" i="36"/>
  <c r="AE120" i="36" s="1"/>
  <c r="AF120" i="36" s="1"/>
  <c r="AA119" i="36"/>
  <c r="Z119" i="36"/>
  <c r="AC119" i="36"/>
  <c r="Z109" i="36"/>
  <c r="AA74" i="36"/>
  <c r="AA66" i="36"/>
  <c r="AA38" i="36"/>
  <c r="Z38" i="36"/>
  <c r="AF105" i="36"/>
  <c r="AF61" i="36"/>
  <c r="AB180" i="36"/>
  <c r="AA178" i="36"/>
  <c r="AA176" i="36"/>
  <c r="AA170" i="36"/>
  <c r="AA165" i="36"/>
  <c r="T158" i="36"/>
  <c r="AE158" i="36" s="1"/>
  <c r="AA151" i="36"/>
  <c r="AA149" i="36"/>
  <c r="AA134" i="36"/>
  <c r="AB134" i="36"/>
  <c r="T122" i="36"/>
  <c r="AE122" i="36" s="1"/>
  <c r="AA116" i="36"/>
  <c r="AB116" i="36"/>
  <c r="AA114" i="36"/>
  <c r="AA113" i="36"/>
  <c r="AA111" i="36"/>
  <c r="AD105" i="36"/>
  <c r="Z101" i="36"/>
  <c r="AA96" i="36"/>
  <c r="T82" i="36"/>
  <c r="AE82" i="36" s="1"/>
  <c r="AF82" i="36" s="1"/>
  <c r="AB76" i="36"/>
  <c r="AC71" i="36"/>
  <c r="AB69" i="36"/>
  <c r="AB64" i="36"/>
  <c r="AC63" i="36"/>
  <c r="AC60" i="36"/>
  <c r="AB47" i="36"/>
  <c r="AC46" i="36"/>
  <c r="AC45" i="36"/>
  <c r="AA44" i="36"/>
  <c r="AC39" i="36"/>
  <c r="AC25" i="36"/>
  <c r="AC19" i="36"/>
  <c r="AB18" i="36"/>
  <c r="AD15" i="36"/>
  <c r="AF15" i="36" s="1"/>
  <c r="AB35" i="36"/>
  <c r="AB34" i="36"/>
  <c r="AA183" i="36"/>
  <c r="AA181" i="36"/>
  <c r="AC172" i="36"/>
  <c r="Z171" i="36"/>
  <c r="AC165" i="36"/>
  <c r="Z137" i="36"/>
  <c r="AA135" i="36"/>
  <c r="AA132" i="36"/>
  <c r="AA128" i="36"/>
  <c r="AB128" i="36"/>
  <c r="AA123" i="36"/>
  <c r="AA121" i="36"/>
  <c r="Z121" i="36"/>
  <c r="AC116" i="36"/>
  <c r="AC113" i="36"/>
  <c r="AC111" i="36"/>
  <c r="AD109" i="36"/>
  <c r="AA103" i="36"/>
  <c r="AA90" i="36"/>
  <c r="AD79" i="36"/>
  <c r="AA64" i="36"/>
  <c r="AA61" i="36"/>
  <c r="Z51" i="36"/>
  <c r="Z49" i="36"/>
  <c r="Z45" i="36"/>
  <c r="AD40" i="36"/>
  <c r="AA28" i="36"/>
  <c r="AA24" i="36"/>
  <c r="AA22" i="36"/>
  <c r="AA20" i="36"/>
  <c r="Z17" i="36"/>
  <c r="AC15" i="36"/>
  <c r="AF31" i="36"/>
  <c r="AC183" i="36"/>
  <c r="Z182" i="36"/>
  <c r="AD172" i="36"/>
  <c r="T169" i="36"/>
  <c r="AE169" i="36" s="1"/>
  <c r="Z168" i="36"/>
  <c r="AC166" i="36"/>
  <c r="Z166" i="36"/>
  <c r="AD152" i="36"/>
  <c r="AC147" i="36"/>
  <c r="AC143" i="36"/>
  <c r="AD143" i="36"/>
  <c r="AC139" i="36"/>
  <c r="Z139" i="36"/>
  <c r="AB138" i="36"/>
  <c r="AC137" i="36"/>
  <c r="AB136" i="36"/>
  <c r="AC130" i="36"/>
  <c r="AC123" i="36"/>
  <c r="AB122" i="36"/>
  <c r="T117" i="36"/>
  <c r="AE117" i="36" s="1"/>
  <c r="AC109" i="36"/>
  <c r="AC107" i="36"/>
  <c r="AC99" i="36"/>
  <c r="T86" i="36"/>
  <c r="AE86" i="36" s="1"/>
  <c r="AF86" i="36" s="1"/>
  <c r="AC85" i="36"/>
  <c r="AC83" i="36"/>
  <c r="AC80" i="36"/>
  <c r="AA78" i="36"/>
  <c r="AA70" i="36"/>
  <c r="AC64" i="36"/>
  <c r="AA62" i="36"/>
  <c r="AC61" i="36"/>
  <c r="T53" i="36"/>
  <c r="AE53" i="36" s="1"/>
  <c r="AF53" i="36" s="1"/>
  <c r="T52" i="36"/>
  <c r="AE52" i="36" s="1"/>
  <c r="AC51" i="36"/>
  <c r="Z36" i="36"/>
  <c r="AC30" i="36"/>
  <c r="AC28" i="36"/>
  <c r="AC24" i="36"/>
  <c r="AC22" i="36"/>
  <c r="AC18" i="36"/>
  <c r="Z14" i="36"/>
  <c r="Q51" i="10"/>
  <c r="AB51" i="10" s="1"/>
  <c r="Z51" i="10"/>
  <c r="X50" i="10"/>
  <c r="X48" i="10"/>
  <c r="Z47" i="10"/>
  <c r="X45" i="10"/>
  <c r="Y45" i="10"/>
  <c r="X43" i="10"/>
  <c r="Q43" i="10"/>
  <c r="AB43" i="10" s="1"/>
  <c r="Y41" i="10"/>
  <c r="X39" i="10"/>
  <c r="X38" i="10"/>
  <c r="X37" i="10"/>
  <c r="Y37" i="10"/>
  <c r="Y35" i="10"/>
  <c r="AA29" i="10"/>
  <c r="X25" i="10"/>
  <c r="Q22" i="10"/>
  <c r="AB22" i="10" s="1"/>
  <c r="AA21" i="10"/>
  <c r="Y49" i="10"/>
  <c r="Y48" i="10"/>
  <c r="AA47" i="10"/>
  <c r="Q46" i="10"/>
  <c r="AB46" i="10" s="1"/>
  <c r="Z45" i="10"/>
  <c r="AA45" i="10"/>
  <c r="Y31" i="10"/>
  <c r="X30" i="10"/>
  <c r="Q30" i="10"/>
  <c r="AB30" i="10" s="1"/>
  <c r="Z25" i="10"/>
  <c r="W24" i="10"/>
  <c r="X21" i="10"/>
  <c r="Z20" i="10"/>
  <c r="X15" i="10"/>
  <c r="Y27" i="10"/>
  <c r="AA51" i="10"/>
  <c r="W44" i="10"/>
  <c r="AA34" i="10"/>
  <c r="Q34" i="10"/>
  <c r="AB34" i="10" s="1"/>
  <c r="Y32" i="10"/>
  <c r="Z23" i="10"/>
  <c r="AA19" i="10"/>
  <c r="W17" i="10"/>
  <c r="Y16" i="10"/>
  <c r="Q14" i="10"/>
  <c r="AB14" i="10" s="1"/>
  <c r="C22" i="21"/>
  <c r="C21" i="21"/>
  <c r="W36" i="10"/>
  <c r="W15" i="10"/>
  <c r="W47" i="10"/>
  <c r="Y14" i="10"/>
  <c r="W45" i="10"/>
  <c r="AA31" i="10"/>
  <c r="Y24" i="10"/>
  <c r="W51" i="10"/>
  <c r="Q13" i="10"/>
  <c r="AA13" i="10"/>
  <c r="X49" i="10"/>
  <c r="X46" i="10"/>
  <c r="Y46" i="10"/>
  <c r="Q40" i="10"/>
  <c r="AB40" i="10" s="1"/>
  <c r="Q38" i="10"/>
  <c r="AB38" i="10" s="1"/>
  <c r="Q37" i="10"/>
  <c r="AB37" i="10" s="1"/>
  <c r="Q35" i="10"/>
  <c r="AB35" i="10" s="1"/>
  <c r="Z34" i="10"/>
  <c r="Y33" i="10"/>
  <c r="Z26" i="10"/>
  <c r="W26" i="10"/>
  <c r="AA24" i="10"/>
  <c r="W22" i="10"/>
  <c r="X20" i="10"/>
  <c r="X17" i="10"/>
  <c r="AA39" i="10"/>
  <c r="W29" i="10"/>
  <c r="Y34" i="10"/>
  <c r="Q48" i="10"/>
  <c r="AB48" i="10" s="1"/>
  <c r="AC48" i="10" s="1"/>
  <c r="AA17" i="10"/>
  <c r="AC17" i="10" s="1"/>
  <c r="Q44" i="10"/>
  <c r="AA26" i="10"/>
  <c r="AA43" i="10"/>
  <c r="AC43" i="10" s="1"/>
  <c r="Q49" i="10"/>
  <c r="AB49" i="10" s="1"/>
  <c r="AA49" i="10"/>
  <c r="Z46" i="10"/>
  <c r="Y43" i="10"/>
  <c r="X41" i="10"/>
  <c r="AA38" i="10"/>
  <c r="W38" i="10"/>
  <c r="AA35" i="10"/>
  <c r="X33" i="10"/>
  <c r="Q32" i="10"/>
  <c r="AB32" i="10" s="1"/>
  <c r="W32" i="10"/>
  <c r="Q31" i="10"/>
  <c r="AB31" i="10" s="1"/>
  <c r="AC31" i="10" s="1"/>
  <c r="X28" i="10"/>
  <c r="Z27" i="10"/>
  <c r="AA23" i="10"/>
  <c r="W20" i="10"/>
  <c r="AA18" i="10"/>
  <c r="W18" i="10"/>
  <c r="W16" i="10"/>
  <c r="AA20" i="10"/>
  <c r="W34" i="10"/>
  <c r="W43" i="10"/>
  <c r="Z50" i="10"/>
  <c r="W50" i="10"/>
  <c r="Q47" i="10"/>
  <c r="AB47" i="10" s="1"/>
  <c r="AC47" i="10" s="1"/>
  <c r="AA44" i="10"/>
  <c r="Z41" i="10"/>
  <c r="AA41" i="10"/>
  <c r="Z38" i="10"/>
  <c r="Y36" i="10"/>
  <c r="AA30" i="10"/>
  <c r="Y29" i="10"/>
  <c r="AA27" i="10"/>
  <c r="AC27" i="10" s="1"/>
  <c r="Q25" i="10"/>
  <c r="AB25" i="10" s="1"/>
  <c r="Z24" i="10"/>
  <c r="Z18" i="10"/>
  <c r="AA14" i="10"/>
  <c r="AC34" i="10"/>
  <c r="AA37" i="10"/>
  <c r="W14" i="10"/>
  <c r="AA22" i="10"/>
  <c r="AC22" i="10" s="1"/>
  <c r="AA40" i="10"/>
  <c r="AC40" i="10" s="1"/>
  <c r="W48" i="10"/>
  <c r="W27" i="10"/>
  <c r="W49" i="10"/>
  <c r="AA42" i="10"/>
  <c r="Q42" i="10"/>
  <c r="AB42" i="10" s="1"/>
  <c r="W30" i="10"/>
  <c r="Y17" i="10"/>
  <c r="Q26" i="10"/>
  <c r="AB26" i="10" s="1"/>
  <c r="AC26" i="10" s="1"/>
  <c r="AA50" i="10"/>
  <c r="AC50" i="10" s="1"/>
  <c r="W13" i="10"/>
  <c r="W46" i="10"/>
  <c r="Y40" i="10"/>
  <c r="W37" i="10"/>
  <c r="Z36" i="10"/>
  <c r="W33" i="10"/>
  <c r="Z29" i="10"/>
  <c r="W28" i="10"/>
  <c r="Z22" i="10"/>
  <c r="Y19" i="10"/>
  <c r="Z15" i="10"/>
  <c r="Z32" i="10"/>
  <c r="W25" i="10"/>
  <c r="AA25" i="10"/>
  <c r="W19" i="10"/>
  <c r="X22" i="10"/>
  <c r="W40" i="10"/>
  <c r="Q18" i="10"/>
  <c r="AB18" i="10" s="1"/>
  <c r="Q39" i="10"/>
  <c r="AB39" i="10" s="1"/>
  <c r="Q41" i="10"/>
  <c r="P55" i="10" s="1"/>
  <c r="P60" i="10" s="1"/>
  <c r="AA46" i="10"/>
  <c r="W35" i="10"/>
  <c r="Q21" i="10"/>
  <c r="AB21" i="10" s="1"/>
  <c r="Q45" i="10"/>
  <c r="AB45" i="10" s="1"/>
  <c r="AC45" i="10" s="1"/>
  <c r="Y47" i="10"/>
  <c r="Y39" i="10"/>
  <c r="X35" i="10"/>
  <c r="Q20" i="10"/>
  <c r="AB20" i="10" s="1"/>
  <c r="Q29" i="10"/>
  <c r="AB29" i="10" s="1"/>
  <c r="X24" i="10"/>
  <c r="Y18" i="10"/>
  <c r="W39" i="10"/>
  <c r="Y30" i="10"/>
  <c r="Q19" i="10"/>
  <c r="AB19" i="10" s="1"/>
  <c r="AC19" i="10" s="1"/>
  <c r="Q23" i="10"/>
  <c r="AB23" i="10" s="1"/>
  <c r="AC23" i="10" s="1"/>
  <c r="AA15" i="10"/>
  <c r="AC15" i="10" s="1"/>
  <c r="AA28" i="10"/>
  <c r="AC28" i="10" s="1"/>
  <c r="Y38" i="10"/>
  <c r="Q36" i="10"/>
  <c r="AB36" i="10" s="1"/>
  <c r="AA32" i="10"/>
  <c r="AC32" i="10" s="1"/>
  <c r="AA16" i="10"/>
  <c r="AC16" i="10" s="1"/>
  <c r="AD112" i="36"/>
  <c r="AF112" i="36" s="1"/>
  <c r="Z112" i="36"/>
  <c r="Z111" i="36"/>
  <c r="AB85" i="36"/>
  <c r="AD85" i="36"/>
  <c r="AA83" i="36"/>
  <c r="AD83" i="36"/>
  <c r="AF83" i="36" s="1"/>
  <c r="Z40" i="36"/>
  <c r="AD49" i="36"/>
  <c r="AD51" i="36"/>
  <c r="AC49" i="36"/>
  <c r="AD17" i="36"/>
  <c r="AF96" i="36"/>
  <c r="AD123" i="36"/>
  <c r="Z179" i="36"/>
  <c r="AD179" i="36"/>
  <c r="Z178" i="36"/>
  <c r="T178" i="36"/>
  <c r="AE178" i="36" s="1"/>
  <c r="AD176" i="36"/>
  <c r="Z176" i="36"/>
  <c r="AD174" i="36"/>
  <c r="Z157" i="36"/>
  <c r="AC154" i="36"/>
  <c r="T154" i="36"/>
  <c r="AE154" i="36" s="1"/>
  <c r="AD154" i="36"/>
  <c r="Z154" i="36"/>
  <c r="AD147" i="36"/>
  <c r="AF147" i="36" s="1"/>
  <c r="Z147" i="36"/>
  <c r="Z146" i="36"/>
  <c r="AB146" i="36"/>
  <c r="T146" i="36"/>
  <c r="AE146" i="36" s="1"/>
  <c r="Z145" i="36"/>
  <c r="AC145" i="36"/>
  <c r="AA144" i="36"/>
  <c r="AD144" i="36"/>
  <c r="AB144" i="36"/>
  <c r="Z144" i="36"/>
  <c r="AC141" i="36"/>
  <c r="AA141" i="36"/>
  <c r="Z132" i="36"/>
  <c r="Z131" i="36"/>
  <c r="T131" i="36"/>
  <c r="AE131" i="36" s="1"/>
  <c r="AD131" i="36"/>
  <c r="AB115" i="36"/>
  <c r="T115" i="36"/>
  <c r="AE115" i="36" s="1"/>
  <c r="T55" i="36"/>
  <c r="AE55" i="36" s="1"/>
  <c r="AB55" i="36"/>
  <c r="AF38" i="36"/>
  <c r="Z183" i="36"/>
  <c r="AB181" i="36"/>
  <c r="AD181" i="36"/>
  <c r="Z181" i="36"/>
  <c r="AD173" i="36"/>
  <c r="AF173" i="36" s="1"/>
  <c r="Z173" i="36"/>
  <c r="AD168" i="36"/>
  <c r="AF168" i="36" s="1"/>
  <c r="AC168" i="36"/>
  <c r="AB162" i="36"/>
  <c r="Z162" i="36"/>
  <c r="AC153" i="36"/>
  <c r="AA153" i="36"/>
  <c r="Z152" i="36"/>
  <c r="T152" i="36"/>
  <c r="AE152" i="36" s="1"/>
  <c r="AF152" i="36" s="1"/>
  <c r="Z143" i="36"/>
  <c r="Z135" i="36"/>
  <c r="T135" i="36"/>
  <c r="AE135" i="36" s="1"/>
  <c r="T123" i="36"/>
  <c r="AE123" i="36" s="1"/>
  <c r="AB123" i="36"/>
  <c r="Z122" i="36"/>
  <c r="AC122" i="36"/>
  <c r="AA122" i="36"/>
  <c r="AD78" i="36"/>
  <c r="Z78" i="36"/>
  <c r="AD16" i="36"/>
  <c r="AF16" i="36" s="1"/>
  <c r="Z79" i="36"/>
  <c r="AB135" i="36"/>
  <c r="AF45" i="36"/>
  <c r="AB121" i="36"/>
  <c r="T85" i="36"/>
  <c r="AE85" i="36" s="1"/>
  <c r="AF85" i="36" s="1"/>
  <c r="AF109" i="36"/>
  <c r="Z156" i="36"/>
  <c r="Z172" i="36"/>
  <c r="AB182" i="36"/>
  <c r="AD111" i="36"/>
  <c r="AD145" i="36"/>
  <c r="Z130" i="36"/>
  <c r="AD162" i="36"/>
  <c r="AB178" i="36"/>
  <c r="AB52" i="36"/>
  <c r="T162" i="36"/>
  <c r="AE162" i="36" s="1"/>
  <c r="T144" i="36"/>
  <c r="AE144" i="36" s="1"/>
  <c r="AA152" i="36"/>
  <c r="AB170" i="36"/>
  <c r="Z170" i="36"/>
  <c r="Z167" i="36"/>
  <c r="AB163" i="36"/>
  <c r="AD163" i="36"/>
  <c r="T163" i="36"/>
  <c r="AE163" i="36" s="1"/>
  <c r="AC159" i="36"/>
  <c r="AA159" i="36"/>
  <c r="AA158" i="36"/>
  <c r="AD158" i="36"/>
  <c r="AF158" i="36" s="1"/>
  <c r="AD148" i="36"/>
  <c r="AC142" i="36"/>
  <c r="T142" i="36"/>
  <c r="AE142" i="36" s="1"/>
  <c r="AF142" i="36" s="1"/>
  <c r="Z142" i="36"/>
  <c r="AD117" i="36"/>
  <c r="AF117" i="36" s="1"/>
  <c r="AD94" i="36"/>
  <c r="AF94" i="36" s="1"/>
  <c r="Z94" i="36"/>
  <c r="AF93" i="36"/>
  <c r="AD88" i="36"/>
  <c r="AF88" i="36" s="1"/>
  <c r="Z72" i="36"/>
  <c r="AA72" i="36"/>
  <c r="AA63" i="36"/>
  <c r="AD63" i="36"/>
  <c r="AD57" i="36"/>
  <c r="AB56" i="36"/>
  <c r="Z56" i="36"/>
  <c r="AD46" i="36"/>
  <c r="AF46" i="36" s="1"/>
  <c r="AA46" i="36"/>
  <c r="AF76" i="36"/>
  <c r="T139" i="36"/>
  <c r="AE139" i="36" s="1"/>
  <c r="T181" i="36"/>
  <c r="AE181" i="36" s="1"/>
  <c r="AF181" i="36" s="1"/>
  <c r="AD153" i="36"/>
  <c r="AF153" i="36" s="1"/>
  <c r="AD22" i="36"/>
  <c r="AF22" i="36" s="1"/>
  <c r="AD122" i="36"/>
  <c r="AF24" i="36"/>
  <c r="T78" i="36"/>
  <c r="AE78" i="36" s="1"/>
  <c r="AF78" i="36" s="1"/>
  <c r="Z85" i="36"/>
  <c r="AD121" i="36"/>
  <c r="AD77" i="36"/>
  <c r="AF77" i="36" s="1"/>
  <c r="Z138" i="36"/>
  <c r="AD169" i="36"/>
  <c r="AF169" i="36" s="1"/>
  <c r="AF60" i="36"/>
  <c r="AB169" i="36"/>
  <c r="AD178" i="36"/>
  <c r="AA168" i="36"/>
  <c r="T179" i="36"/>
  <c r="AE179" i="36" s="1"/>
  <c r="T176" i="36"/>
  <c r="AE176" i="36" s="1"/>
  <c r="AC173" i="36"/>
  <c r="T166" i="36"/>
  <c r="AE166" i="36" s="1"/>
  <c r="Z165" i="36"/>
  <c r="AD164" i="36"/>
  <c r="AB164" i="36"/>
  <c r="T161" i="36"/>
  <c r="AE161" i="36" s="1"/>
  <c r="AF161" i="36" s="1"/>
  <c r="Z161" i="36"/>
  <c r="AC160" i="36"/>
  <c r="T160" i="36"/>
  <c r="AE160" i="36" s="1"/>
  <c r="AF160" i="36" s="1"/>
  <c r="AD160" i="36"/>
  <c r="Z160" i="36"/>
  <c r="Z151" i="36"/>
  <c r="AB149" i="36"/>
  <c r="Z149" i="36"/>
  <c r="AD139" i="36"/>
  <c r="AA137" i="36"/>
  <c r="AD137" i="36"/>
  <c r="AF137" i="36" s="1"/>
  <c r="AC136" i="36"/>
  <c r="Z136" i="36"/>
  <c r="AC104" i="36"/>
  <c r="Z104" i="36"/>
  <c r="T104" i="36"/>
  <c r="AE104" i="36" s="1"/>
  <c r="AF104" i="36" s="1"/>
  <c r="AD102" i="36"/>
  <c r="Z77" i="36"/>
  <c r="T73" i="36"/>
  <c r="AE73" i="36" s="1"/>
  <c r="AC73" i="36"/>
  <c r="AD73" i="36"/>
  <c r="T49" i="36"/>
  <c r="AE49" i="36" s="1"/>
  <c r="AB49" i="36"/>
  <c r="Z48" i="36"/>
  <c r="T48" i="36"/>
  <c r="AE48" i="36" s="1"/>
  <c r="AF48" i="36" s="1"/>
  <c r="AD39" i="36"/>
  <c r="AF39" i="36" s="1"/>
  <c r="Z39" i="36"/>
  <c r="Z13" i="36"/>
  <c r="T182" i="36"/>
  <c r="AE182" i="36" s="1"/>
  <c r="AF182" i="36" s="1"/>
  <c r="AC180" i="36"/>
  <c r="AC177" i="36"/>
  <c r="T175" i="36"/>
  <c r="AE175" i="36" s="1"/>
  <c r="AF175" i="36" s="1"/>
  <c r="AA173" i="36"/>
  <c r="AB172" i="36"/>
  <c r="Z169" i="36"/>
  <c r="AD166" i="36"/>
  <c r="Z155" i="36"/>
  <c r="AC151" i="36"/>
  <c r="AD150" i="36"/>
  <c r="T150" i="36"/>
  <c r="AE150" i="36" s="1"/>
  <c r="AF150" i="36" s="1"/>
  <c r="AC148" i="36"/>
  <c r="AA147" i="36"/>
  <c r="Z118" i="36"/>
  <c r="AA115" i="36"/>
  <c r="AD115" i="36"/>
  <c r="AB112" i="36"/>
  <c r="AA107" i="36"/>
  <c r="AD107" i="36"/>
  <c r="AF107" i="36" s="1"/>
  <c r="AC102" i="36"/>
  <c r="AA102" i="36"/>
  <c r="AA101" i="36"/>
  <c r="AD101" i="36"/>
  <c r="AF101" i="36" s="1"/>
  <c r="T63" i="36"/>
  <c r="AE63" i="36" s="1"/>
  <c r="Z60" i="36"/>
  <c r="T58" i="36"/>
  <c r="AE58" i="36" s="1"/>
  <c r="AF58" i="36" s="1"/>
  <c r="T29" i="36"/>
  <c r="AE29" i="36" s="1"/>
  <c r="AB27" i="36"/>
  <c r="Z24" i="36"/>
  <c r="AB33" i="36"/>
  <c r="T33" i="36"/>
  <c r="AE33" i="36" s="1"/>
  <c r="AF33" i="36" s="1"/>
  <c r="AC13" i="36"/>
  <c r="T180" i="36"/>
  <c r="AE180" i="36" s="1"/>
  <c r="AF180" i="36" s="1"/>
  <c r="AA179" i="36"/>
  <c r="AC178" i="36"/>
  <c r="Z177" i="36"/>
  <c r="AC176" i="36"/>
  <c r="Z175" i="36"/>
  <c r="AB173" i="36"/>
  <c r="T171" i="36"/>
  <c r="AE171" i="36" s="1"/>
  <c r="AF171" i="36" s="1"/>
  <c r="AC170" i="36"/>
  <c r="AA167" i="36"/>
  <c r="AC164" i="36"/>
  <c r="T164" i="36"/>
  <c r="AE164" i="36" s="1"/>
  <c r="AC163" i="36"/>
  <c r="Z163" i="36"/>
  <c r="T159" i="36"/>
  <c r="AE159" i="36" s="1"/>
  <c r="AF159" i="36" s="1"/>
  <c r="AA157" i="36"/>
  <c r="AC156" i="36"/>
  <c r="T155" i="36"/>
  <c r="AE155" i="36" s="1"/>
  <c r="AF155" i="36" s="1"/>
  <c r="T148" i="36"/>
  <c r="AE148" i="36" s="1"/>
  <c r="AB147" i="36"/>
  <c r="T145" i="36"/>
  <c r="AE145" i="36" s="1"/>
  <c r="AA142" i="36"/>
  <c r="AD141" i="36"/>
  <c r="AF141" i="36" s="1"/>
  <c r="AC140" i="36"/>
  <c r="T138" i="36"/>
  <c r="AE138" i="36" s="1"/>
  <c r="AA136" i="36"/>
  <c r="AD135" i="36"/>
  <c r="AC131" i="36"/>
  <c r="AC129" i="36"/>
  <c r="AB124" i="36"/>
  <c r="Z115" i="36"/>
  <c r="Z110" i="36"/>
  <c r="Z107" i="36"/>
  <c r="AC92" i="36"/>
  <c r="T90" i="36"/>
  <c r="AE90" i="36" s="1"/>
  <c r="AF90" i="36" s="1"/>
  <c r="AD81" i="36"/>
  <c r="AC69" i="36"/>
  <c r="AD59" i="36"/>
  <c r="AF59" i="36" s="1"/>
  <c r="T51" i="36"/>
  <c r="AE51" i="36" s="1"/>
  <c r="AB51" i="36"/>
  <c r="T43" i="36"/>
  <c r="AE43" i="36" s="1"/>
  <c r="AF43" i="36" s="1"/>
  <c r="AC38" i="36"/>
  <c r="AB13" i="36"/>
  <c r="T183" i="36"/>
  <c r="AE183" i="36" s="1"/>
  <c r="AF183" i="36" s="1"/>
  <c r="AA177" i="36"/>
  <c r="T174" i="36"/>
  <c r="AE174" i="36" s="1"/>
  <c r="AA160" i="36"/>
  <c r="Z159" i="36"/>
  <c r="AA154" i="36"/>
  <c r="Z153" i="36"/>
  <c r="T151" i="36"/>
  <c r="AE151" i="36" s="1"/>
  <c r="AF151" i="36" s="1"/>
  <c r="Z141" i="36"/>
  <c r="AB140" i="36"/>
  <c r="AA139" i="36"/>
  <c r="T111" i="36"/>
  <c r="AE111" i="36" s="1"/>
  <c r="AC110" i="36"/>
  <c r="AA110" i="36"/>
  <c r="AB108" i="36"/>
  <c r="T108" i="36"/>
  <c r="AE108" i="36" s="1"/>
  <c r="T102" i="36"/>
  <c r="AE102" i="36" s="1"/>
  <c r="AD91" i="36"/>
  <c r="AF91" i="36" s="1"/>
  <c r="AC84" i="36"/>
  <c r="Z84" i="36"/>
  <c r="AC79" i="36"/>
  <c r="AC72" i="36"/>
  <c r="AC59" i="36"/>
  <c r="AB40" i="36"/>
  <c r="T40" i="36"/>
  <c r="AE40" i="36" s="1"/>
  <c r="AF40" i="36" s="1"/>
  <c r="Z35" i="36"/>
  <c r="AA26" i="36"/>
  <c r="AD21" i="36"/>
  <c r="AC17" i="36"/>
  <c r="AA126" i="36"/>
  <c r="AB126" i="36"/>
  <c r="Z124" i="36"/>
  <c r="T121" i="36"/>
  <c r="AE121" i="36" s="1"/>
  <c r="AA120" i="36"/>
  <c r="AA118" i="36"/>
  <c r="T118" i="36"/>
  <c r="AE118" i="36" s="1"/>
  <c r="AF118" i="36" s="1"/>
  <c r="AB114" i="36"/>
  <c r="AC103" i="36"/>
  <c r="T97" i="36"/>
  <c r="AE97" i="36" s="1"/>
  <c r="AF97" i="36" s="1"/>
  <c r="AB94" i="36"/>
  <c r="AA93" i="36"/>
  <c r="Z90" i="36"/>
  <c r="Z82" i="36"/>
  <c r="T79" i="36"/>
  <c r="AE79" i="36" s="1"/>
  <c r="AF79" i="36" s="1"/>
  <c r="AC76" i="36"/>
  <c r="AD75" i="36"/>
  <c r="AF75" i="36" s="1"/>
  <c r="T74" i="36"/>
  <c r="AE74" i="36" s="1"/>
  <c r="AF74" i="36" s="1"/>
  <c r="T71" i="36"/>
  <c r="AE71" i="36" s="1"/>
  <c r="AF71" i="36" s="1"/>
  <c r="Z70" i="36"/>
  <c r="AC68" i="36"/>
  <c r="AD67" i="36"/>
  <c r="AF67" i="36" s="1"/>
  <c r="T66" i="36"/>
  <c r="AE66" i="36" s="1"/>
  <c r="AF66" i="36" s="1"/>
  <c r="AA53" i="36"/>
  <c r="Z52" i="36"/>
  <c r="AC50" i="36"/>
  <c r="AC43" i="36"/>
  <c r="AD42" i="36"/>
  <c r="T42" i="36"/>
  <c r="AE42" i="36" s="1"/>
  <c r="AF42" i="36" s="1"/>
  <c r="AA37" i="36"/>
  <c r="AD35" i="36"/>
  <c r="AD34" i="36"/>
  <c r="AF34" i="36" s="1"/>
  <c r="AC32" i="36"/>
  <c r="Z22" i="36"/>
  <c r="AB19" i="36"/>
  <c r="AA17" i="36"/>
  <c r="T14" i="36"/>
  <c r="AE14" i="36" s="1"/>
  <c r="AF14" i="36" s="1"/>
  <c r="AC135" i="36"/>
  <c r="T134" i="36"/>
  <c r="AE134" i="36" s="1"/>
  <c r="AF134" i="36" s="1"/>
  <c r="Z133" i="36"/>
  <c r="AC132" i="36"/>
  <c r="T129" i="36"/>
  <c r="AE129" i="36" s="1"/>
  <c r="AF129" i="36" s="1"/>
  <c r="Z125" i="36"/>
  <c r="AC124" i="36"/>
  <c r="Z123" i="36"/>
  <c r="T119" i="36"/>
  <c r="AE119" i="36" s="1"/>
  <c r="AA117" i="36"/>
  <c r="AA109" i="36"/>
  <c r="AC105" i="36"/>
  <c r="T103" i="36"/>
  <c r="AE103" i="36" s="1"/>
  <c r="AC101" i="36"/>
  <c r="AA100" i="36"/>
  <c r="T95" i="36"/>
  <c r="AE95" i="36" s="1"/>
  <c r="AA92" i="36"/>
  <c r="AA88" i="36"/>
  <c r="AC86" i="36"/>
  <c r="AA84" i="36"/>
  <c r="T81" i="36"/>
  <c r="AE81" i="36" s="1"/>
  <c r="AF81" i="36" s="1"/>
  <c r="AB80" i="36"/>
  <c r="AA77" i="36"/>
  <c r="AC75" i="36"/>
  <c r="AC74" i="36"/>
  <c r="AB72" i="36"/>
  <c r="AC67" i="36"/>
  <c r="AC66" i="36"/>
  <c r="AD65" i="36"/>
  <c r="T65" i="36"/>
  <c r="AE65" i="36" s="1"/>
  <c r="AA60" i="36"/>
  <c r="T57" i="36"/>
  <c r="AE57" i="36" s="1"/>
  <c r="AA54" i="36"/>
  <c r="T54" i="36"/>
  <c r="AE54" i="36" s="1"/>
  <c r="Z53" i="36"/>
  <c r="AA48" i="36"/>
  <c r="AB41" i="36"/>
  <c r="Z37" i="36"/>
  <c r="T35" i="36"/>
  <c r="AE35" i="36" s="1"/>
  <c r="AC31" i="36"/>
  <c r="AA30" i="36"/>
  <c r="T30" i="36"/>
  <c r="AE30" i="36" s="1"/>
  <c r="AF30" i="36" s="1"/>
  <c r="T27" i="36"/>
  <c r="AE27" i="36" s="1"/>
  <c r="AF27" i="36" s="1"/>
  <c r="AB20" i="36"/>
  <c r="T32" i="36"/>
  <c r="AE32" i="36" s="1"/>
  <c r="T21" i="36"/>
  <c r="AE21" i="36" s="1"/>
  <c r="AA18" i="36"/>
  <c r="AC16" i="36"/>
  <c r="AF127" i="36"/>
  <c r="T156" i="36"/>
  <c r="AE156" i="36" s="1"/>
  <c r="AF156" i="36" s="1"/>
  <c r="T143" i="36"/>
  <c r="AE143" i="36" s="1"/>
  <c r="AF143" i="36" s="1"/>
  <c r="Z134" i="36"/>
  <c r="AD133" i="36"/>
  <c r="AF133" i="36" s="1"/>
  <c r="AD125" i="36"/>
  <c r="T116" i="36"/>
  <c r="AE116" i="36" s="1"/>
  <c r="AF116" i="36" s="1"/>
  <c r="Z116" i="36"/>
  <c r="AB100" i="36"/>
  <c r="Z100" i="36"/>
  <c r="T100" i="36"/>
  <c r="AE100" i="36" s="1"/>
  <c r="AF100" i="36" s="1"/>
  <c r="AC93" i="36"/>
  <c r="AD95" i="36"/>
  <c r="AA95" i="36"/>
  <c r="T87" i="36"/>
  <c r="AE87" i="36" s="1"/>
  <c r="AF87" i="36" s="1"/>
  <c r="AC87" i="36"/>
  <c r="T140" i="36"/>
  <c r="AE140" i="36" s="1"/>
  <c r="AF140" i="36" s="1"/>
  <c r="Z140" i="36"/>
  <c r="T130" i="36"/>
  <c r="AE130" i="36" s="1"/>
  <c r="AF130" i="36" s="1"/>
  <c r="AA127" i="36"/>
  <c r="T106" i="36"/>
  <c r="AE106" i="36" s="1"/>
  <c r="AF106" i="36" s="1"/>
  <c r="AD103" i="36"/>
  <c r="Z102" i="36"/>
  <c r="AB98" i="36"/>
  <c r="T132" i="36"/>
  <c r="AE132" i="36" s="1"/>
  <c r="AF132" i="36" s="1"/>
  <c r="T124" i="36"/>
  <c r="AE124" i="36" s="1"/>
  <c r="AF124" i="36" s="1"/>
  <c r="Z108" i="36"/>
  <c r="Z103" i="36"/>
  <c r="AA94" i="36"/>
  <c r="Z92" i="36"/>
  <c r="AB79" i="36"/>
  <c r="AB71" i="36"/>
  <c r="AD52" i="36"/>
  <c r="AF52" i="36" s="1"/>
  <c r="AA36" i="36"/>
  <c r="AA35" i="36"/>
  <c r="Z30" i="36"/>
  <c r="AC27" i="36"/>
  <c r="T19" i="36"/>
  <c r="AE19" i="36" s="1"/>
  <c r="AF19" i="36" s="1"/>
  <c r="Z86" i="36"/>
  <c r="Z74" i="36"/>
  <c r="Z66" i="36"/>
  <c r="Z43" i="36"/>
  <c r="Z26" i="36"/>
  <c r="Z16" i="36"/>
  <c r="Z58" i="36"/>
  <c r="AD32" i="25"/>
  <c r="AB32" i="25"/>
  <c r="AF58" i="25"/>
  <c r="AH58" i="25" s="1"/>
  <c r="AB58" i="25"/>
  <c r="AF120" i="25"/>
  <c r="AH120" i="25" s="1"/>
  <c r="AB121" i="25"/>
  <c r="AE17" i="25"/>
  <c r="AF50" i="25"/>
  <c r="AH50" i="25" s="1"/>
  <c r="AF28" i="25"/>
  <c r="AH28" i="25" s="1"/>
  <c r="AF75" i="25"/>
  <c r="AH75" i="25" s="1"/>
  <c r="AF20" i="25"/>
  <c r="AH20" i="25" s="1"/>
  <c r="AF67" i="25"/>
  <c r="AH67" i="25" s="1"/>
  <c r="AF45" i="25"/>
  <c r="AH45" i="25" s="1"/>
  <c r="AF89" i="25"/>
  <c r="AH89" i="25" s="1"/>
  <c r="AF21" i="25"/>
  <c r="AH21" i="25" s="1"/>
  <c r="AB88" i="25"/>
  <c r="AB16" i="25"/>
  <c r="AE25" i="25"/>
  <c r="AC25" i="25"/>
  <c r="AE27" i="25"/>
  <c r="AB27" i="25"/>
  <c r="AB34" i="25"/>
  <c r="AB35" i="25"/>
  <c r="AF54" i="25"/>
  <c r="AH54" i="25" s="1"/>
  <c r="AC59" i="25"/>
  <c r="AF59" i="25"/>
  <c r="AH59" i="25" s="1"/>
  <c r="AB60" i="25"/>
  <c r="AF61" i="25"/>
  <c r="AH61" i="25" s="1"/>
  <c r="AC61" i="25"/>
  <c r="AF64" i="25"/>
  <c r="AH64" i="25" s="1"/>
  <c r="AC64" i="25"/>
  <c r="AC66" i="25"/>
  <c r="AD66" i="25"/>
  <c r="AB66" i="25"/>
  <c r="AF73" i="25"/>
  <c r="AH73" i="25" s="1"/>
  <c r="AD86" i="25"/>
  <c r="AB86" i="25"/>
  <c r="AB98" i="25"/>
  <c r="AE98" i="25"/>
  <c r="AE188" i="25"/>
  <c r="AC188" i="25"/>
  <c r="AE36" i="25"/>
  <c r="AB36" i="25"/>
  <c r="AC65" i="25"/>
  <c r="AE65" i="25"/>
  <c r="AE67" i="25"/>
  <c r="AC67" i="25"/>
  <c r="AC184" i="25"/>
  <c r="AF184" i="25"/>
  <c r="AH184" i="25" s="1"/>
  <c r="AF40" i="25"/>
  <c r="AH40" i="25" s="1"/>
  <c r="AB87" i="25"/>
  <c r="AF15" i="25"/>
  <c r="AH15" i="25" s="1"/>
  <c r="AB49" i="25"/>
  <c r="AB61" i="25"/>
  <c r="AD67" i="25"/>
  <c r="AB110" i="25"/>
  <c r="AE15" i="25"/>
  <c r="AB37" i="25"/>
  <c r="AE37" i="25"/>
  <c r="AF38" i="25"/>
  <c r="AH38" i="25" s="1"/>
  <c r="AC38" i="25"/>
  <c r="AD51" i="25"/>
  <c r="AF51" i="25"/>
  <c r="AH51" i="25" s="1"/>
  <c r="AB63" i="25"/>
  <c r="AE63" i="25"/>
  <c r="AF79" i="25"/>
  <c r="AH79" i="25" s="1"/>
  <c r="AB79" i="25"/>
  <c r="AE82" i="25"/>
  <c r="AE207" i="25"/>
  <c r="AC207" i="25"/>
  <c r="AD196" i="25"/>
  <c r="AB196" i="25"/>
  <c r="AC18" i="25"/>
  <c r="AE18" i="25"/>
  <c r="AB48" i="25"/>
  <c r="AF48" i="25"/>
  <c r="AH48" i="25" s="1"/>
  <c r="AF93" i="25"/>
  <c r="AH93" i="25" s="1"/>
  <c r="AC93" i="25"/>
  <c r="AF118" i="25"/>
  <c r="AH118" i="25" s="1"/>
  <c r="AF121" i="25"/>
  <c r="AH121" i="25" s="1"/>
  <c r="AF99" i="25"/>
  <c r="AH99" i="25" s="1"/>
  <c r="AF60" i="25"/>
  <c r="AH60" i="25" s="1"/>
  <c r="AF32" i="25"/>
  <c r="AH32" i="25" s="1"/>
  <c r="AB20" i="25"/>
  <c r="AF56" i="25"/>
  <c r="AH56" i="25" s="1"/>
  <c r="AB50" i="25"/>
  <c r="AB18" i="25"/>
  <c r="AB53" i="25"/>
  <c r="AF94" i="25"/>
  <c r="AH94" i="25" s="1"/>
  <c r="AC71" i="25"/>
  <c r="AC110" i="25"/>
  <c r="AB94" i="25"/>
  <c r="AB75" i="25"/>
  <c r="AC15" i="25"/>
  <c r="AD19" i="25"/>
  <c r="AF37" i="25"/>
  <c r="AH37" i="25" s="1"/>
  <c r="AF57" i="25"/>
  <c r="AH57" i="25" s="1"/>
  <c r="AC60" i="25"/>
  <c r="AF65" i="25"/>
  <c r="AH65" i="25" s="1"/>
  <c r="AD65" i="25"/>
  <c r="AB65" i="25"/>
  <c r="AD70" i="25"/>
  <c r="AF72" i="25"/>
  <c r="AH72" i="25" s="1"/>
  <c r="AB85" i="25"/>
  <c r="AC86" i="25"/>
  <c r="AB97" i="25"/>
  <c r="AC100" i="25"/>
  <c r="AF100" i="25"/>
  <c r="AH100" i="25" s="1"/>
  <c r="AF86" i="25"/>
  <c r="AH86" i="25" s="1"/>
  <c r="AB99" i="25"/>
  <c r="AC106" i="25"/>
  <c r="AF110" i="25"/>
  <c r="AH110" i="25" s="1"/>
  <c r="AD209" i="25"/>
  <c r="AB207" i="25"/>
  <c r="AD203" i="25"/>
  <c r="AB203" i="25"/>
  <c r="AB199" i="25"/>
  <c r="AF186" i="25"/>
  <c r="AH186" i="25" s="1"/>
  <c r="AC179" i="25"/>
  <c r="AF179" i="25"/>
  <c r="AH179" i="25" s="1"/>
  <c r="AC176" i="25"/>
  <c r="AB172" i="25"/>
  <c r="AB171" i="25"/>
  <c r="AB148" i="25"/>
  <c r="AB145" i="25"/>
  <c r="AF144" i="25"/>
  <c r="AH144" i="25" s="1"/>
  <c r="AF137" i="25"/>
  <c r="AH137" i="25" s="1"/>
  <c r="AD131" i="25"/>
  <c r="AB125" i="25"/>
  <c r="AE122" i="25"/>
  <c r="AB120" i="25"/>
  <c r="AC111" i="25"/>
  <c r="AB111" i="25"/>
  <c r="AC205" i="25"/>
  <c r="AB200" i="25"/>
  <c r="AE194" i="25"/>
  <c r="AB192" i="25"/>
  <c r="AF191" i="25"/>
  <c r="AH191" i="25" s="1"/>
  <c r="AB187" i="25"/>
  <c r="AB179" i="25"/>
  <c r="AC174" i="25"/>
  <c r="AB144" i="25"/>
  <c r="AB138" i="25"/>
  <c r="AB137" i="25"/>
  <c r="AC134" i="25"/>
  <c r="AC123" i="25"/>
  <c r="AE26" i="25"/>
  <c r="AF109" i="25"/>
  <c r="AH109" i="25" s="1"/>
  <c r="AC109" i="25"/>
  <c r="AB208" i="25"/>
  <c r="AB191" i="25"/>
  <c r="AE176" i="25"/>
  <c r="AB176" i="25"/>
  <c r="AD166" i="25"/>
  <c r="AF166" i="25"/>
  <c r="AH166" i="25" s="1"/>
  <c r="AC165" i="25"/>
  <c r="AF165" i="25"/>
  <c r="AH165" i="25" s="1"/>
  <c r="AD150" i="25"/>
  <c r="AB130" i="25"/>
  <c r="AE123" i="25"/>
  <c r="AF112" i="25"/>
  <c r="AH112" i="25" s="1"/>
  <c r="AF47" i="30"/>
  <c r="AI47" i="30"/>
  <c r="AK47" i="30" s="1"/>
  <c r="AI14" i="30"/>
  <c r="AE63" i="30"/>
  <c r="AG33" i="30"/>
  <c r="AI53" i="30"/>
  <c r="AK53" i="30" s="1"/>
  <c r="AI75" i="30"/>
  <c r="AE84" i="30"/>
  <c r="AI65" i="30"/>
  <c r="AI28" i="30"/>
  <c r="AE61" i="30"/>
  <c r="AE33" i="30"/>
  <c r="AI13" i="30"/>
  <c r="AI89" i="30"/>
  <c r="AK89" i="30" s="1"/>
  <c r="W86" i="30"/>
  <c r="AJ86" i="30" s="1"/>
  <c r="AE71" i="30"/>
  <c r="AE65" i="30"/>
  <c r="AE60" i="30"/>
  <c r="AE59" i="30"/>
  <c r="W59" i="30"/>
  <c r="AJ59" i="30" s="1"/>
  <c r="AK59" i="30" s="1"/>
  <c r="AI45" i="30"/>
  <c r="AK45" i="30" s="1"/>
  <c r="W30" i="30"/>
  <c r="AJ30" i="30" s="1"/>
  <c r="AH27" i="30"/>
  <c r="AI23" i="30"/>
  <c r="AH17" i="30"/>
  <c r="W14" i="30"/>
  <c r="AJ14" i="30" s="1"/>
  <c r="AK14" i="30" s="1"/>
  <c r="AG77" i="30"/>
  <c r="W77" i="30"/>
  <c r="AJ77" i="30" s="1"/>
  <c r="AK77" i="30" s="1"/>
  <c r="AE77" i="30"/>
  <c r="W65" i="30"/>
  <c r="AG55" i="30"/>
  <c r="AE55" i="30"/>
  <c r="W55" i="30"/>
  <c r="AJ55" i="30" s="1"/>
  <c r="W20" i="30"/>
  <c r="AJ20" i="30" s="1"/>
  <c r="AK20" i="30" s="1"/>
  <c r="W28" i="30"/>
  <c r="AJ28" i="30" s="1"/>
  <c r="AI40" i="30"/>
  <c r="AI63" i="30"/>
  <c r="AK63" i="30" s="1"/>
  <c r="AI88" i="30"/>
  <c r="AI74" i="30"/>
  <c r="W16" i="30"/>
  <c r="AJ16" i="30" s="1"/>
  <c r="AI25" i="30"/>
  <c r="AE45" i="30"/>
  <c r="AI61" i="30"/>
  <c r="AE89" i="30"/>
  <c r="AI85" i="30"/>
  <c r="AK85" i="30" s="1"/>
  <c r="AI81" i="30"/>
  <c r="W80" i="30"/>
  <c r="AJ80" i="30" s="1"/>
  <c r="AF79" i="30"/>
  <c r="AI79" i="30"/>
  <c r="AK79" i="30" s="1"/>
  <c r="AG66" i="30"/>
  <c r="W66" i="30"/>
  <c r="AJ66" i="30" s="1"/>
  <c r="AK66" i="30" s="1"/>
  <c r="W62" i="30"/>
  <c r="AJ62" i="30" s="1"/>
  <c r="AF59" i="30"/>
  <c r="AE57" i="30"/>
  <c r="AE56" i="30"/>
  <c r="W56" i="30"/>
  <c r="AJ56" i="30" s="1"/>
  <c r="AK56" i="30" s="1"/>
  <c r="AE49" i="30"/>
  <c r="AE48" i="30"/>
  <c r="W48" i="30"/>
  <c r="AJ48" i="30" s="1"/>
  <c r="AK48" i="30" s="1"/>
  <c r="W43" i="30"/>
  <c r="AJ43" i="30" s="1"/>
  <c r="AK43" i="30" s="1"/>
  <c r="AE43" i="30"/>
  <c r="AH41" i="30"/>
  <c r="AE41" i="30"/>
  <c r="AI41" i="30"/>
  <c r="AK41" i="30" s="1"/>
  <c r="AG38" i="30"/>
  <c r="AE30" i="30"/>
  <c r="W19" i="30"/>
  <c r="AJ19" i="30" s="1"/>
  <c r="AK19" i="30" s="1"/>
  <c r="AH19" i="30"/>
  <c r="AI55" i="30"/>
  <c r="AE16" i="30"/>
  <c r="W74" i="30"/>
  <c r="AJ74" i="30" s="1"/>
  <c r="AK74" i="30" s="1"/>
  <c r="W25" i="30"/>
  <c r="AJ25" i="30" s="1"/>
  <c r="AK25" i="30" s="1"/>
  <c r="W61" i="30"/>
  <c r="AJ61" i="30" s="1"/>
  <c r="AK61" i="30" s="1"/>
  <c r="W81" i="30"/>
  <c r="AJ81" i="30" s="1"/>
  <c r="W87" i="30"/>
  <c r="AJ87" i="30" s="1"/>
  <c r="AE13" i="30"/>
  <c r="AI86" i="30"/>
  <c r="W88" i="30"/>
  <c r="AJ88" i="30" s="1"/>
  <c r="AF87" i="30"/>
  <c r="AI87" i="30"/>
  <c r="AF82" i="30"/>
  <c r="AE79" i="30"/>
  <c r="AG75" i="30"/>
  <c r="W75" i="30"/>
  <c r="AJ75" i="30" s="1"/>
  <c r="AK75" i="30" s="1"/>
  <c r="AF69" i="30"/>
  <c r="AI69" i="30"/>
  <c r="AK69" i="30" s="1"/>
  <c r="AI62" i="30"/>
  <c r="AF56" i="30"/>
  <c r="W54" i="30"/>
  <c r="AJ54" i="30" s="1"/>
  <c r="AH53" i="30"/>
  <c r="AE53" i="30"/>
  <c r="W51" i="30"/>
  <c r="AJ51" i="30" s="1"/>
  <c r="AK51" i="30" s="1"/>
  <c r="AE50" i="30"/>
  <c r="AF48" i="30"/>
  <c r="AG46" i="30"/>
  <c r="AH45" i="30"/>
  <c r="AF41" i="30"/>
  <c r="AG73" i="30"/>
  <c r="W73" i="30"/>
  <c r="AJ73" i="30" s="1"/>
  <c r="AF83" i="30"/>
  <c r="AF67" i="30"/>
  <c r="AF60" i="30"/>
  <c r="AF57" i="30"/>
  <c r="AF55" i="30"/>
  <c r="AG54" i="30"/>
  <c r="AF49" i="30"/>
  <c r="W40" i="30"/>
  <c r="AJ40" i="30" s="1"/>
  <c r="AE40" i="30"/>
  <c r="AE14" i="30"/>
  <c r="AK23" i="30" l="1"/>
  <c r="AK27" i="30"/>
  <c r="AK52" i="30"/>
  <c r="AK88" i="30"/>
  <c r="AK81" i="30"/>
  <c r="AK64" i="30"/>
  <c r="AK34" i="30"/>
  <c r="AK67" i="30"/>
  <c r="AK54" i="30"/>
  <c r="AK30" i="30"/>
  <c r="AE33" i="35"/>
  <c r="AE14" i="35"/>
  <c r="AE15" i="35"/>
  <c r="AE37" i="35"/>
  <c r="AE28" i="35"/>
  <c r="AD18" i="34"/>
  <c r="AD23" i="34"/>
  <c r="AD17" i="32"/>
  <c r="AH96" i="20"/>
  <c r="AH80" i="20"/>
  <c r="AH93" i="20"/>
  <c r="AH110" i="20"/>
  <c r="AH71" i="20"/>
  <c r="AH114" i="20"/>
  <c r="AH102" i="20"/>
  <c r="AH76" i="20"/>
  <c r="AH18" i="20"/>
  <c r="AH54" i="20"/>
  <c r="AH16" i="20"/>
  <c r="AH26" i="20"/>
  <c r="AH14" i="20"/>
  <c r="AH89" i="20"/>
  <c r="AB63" i="27"/>
  <c r="AB40" i="27"/>
  <c r="AB31" i="26"/>
  <c r="AB23" i="26"/>
  <c r="AI16" i="33"/>
  <c r="AI21" i="33"/>
  <c r="AI17" i="33"/>
  <c r="AI13" i="33"/>
  <c r="AB17" i="31"/>
  <c r="AB33" i="31"/>
  <c r="AB23" i="31"/>
  <c r="AE28" i="37"/>
  <c r="AE29" i="37"/>
  <c r="AE25" i="37"/>
  <c r="AE21" i="37"/>
  <c r="AC14" i="10"/>
  <c r="AC29" i="10"/>
  <c r="AC24" i="10"/>
  <c r="AC37" i="10"/>
  <c r="AC30" i="10"/>
  <c r="AC35" i="10"/>
  <c r="AC36" i="10"/>
  <c r="AC39" i="10"/>
  <c r="AB13" i="10"/>
  <c r="P54" i="10"/>
  <c r="P59" i="10" s="1"/>
  <c r="AC18" i="10"/>
  <c r="AC25" i="10"/>
  <c r="AC38" i="10"/>
  <c r="AB44" i="10"/>
  <c r="AC44" i="10" s="1"/>
  <c r="P56" i="10"/>
  <c r="P61" i="10" s="1"/>
  <c r="AF121" i="36"/>
  <c r="AF138" i="36"/>
  <c r="AF55" i="36"/>
  <c r="AF54" i="36"/>
  <c r="AF92" i="36"/>
  <c r="AF32" i="36"/>
  <c r="AF119" i="36"/>
  <c r="AF108" i="36"/>
  <c r="AF176" i="36"/>
  <c r="AF144" i="36"/>
  <c r="AF17" i="36"/>
  <c r="AF84" i="36"/>
  <c r="AK76" i="30"/>
  <c r="AK18" i="30"/>
  <c r="AK16" i="30"/>
  <c r="AK73" i="30"/>
  <c r="AK40" i="30"/>
  <c r="AK80" i="30"/>
  <c r="AK13" i="30"/>
  <c r="AE26" i="35"/>
  <c r="AE39" i="35"/>
  <c r="AE38" i="35"/>
  <c r="AE35" i="35"/>
  <c r="AE31" i="35"/>
  <c r="AE19" i="35"/>
  <c r="AE13" i="35"/>
  <c r="AE32" i="35"/>
  <c r="AE25" i="35"/>
  <c r="AE20" i="35"/>
  <c r="AE47" i="35"/>
  <c r="AE17" i="35"/>
  <c r="AE55" i="35"/>
  <c r="AE22" i="35"/>
  <c r="AE42" i="35"/>
  <c r="AE50" i="35"/>
  <c r="AE45" i="35"/>
  <c r="AE43" i="35"/>
  <c r="AE18" i="35"/>
  <c r="AE46" i="35"/>
  <c r="AE41" i="35"/>
  <c r="AE54" i="35"/>
  <c r="AE49" i="35"/>
  <c r="AD48" i="35"/>
  <c r="AE48" i="35" s="1"/>
  <c r="AE29" i="35"/>
  <c r="AD25" i="34"/>
  <c r="AD17" i="34"/>
  <c r="AD24" i="34"/>
  <c r="AD13" i="34"/>
  <c r="AD27" i="34"/>
  <c r="AD20" i="32"/>
  <c r="AC19" i="32"/>
  <c r="AD19" i="32" s="1"/>
  <c r="AD14" i="32"/>
  <c r="AD18" i="32"/>
  <c r="AH59" i="20"/>
  <c r="AH104" i="20"/>
  <c r="AH153" i="20"/>
  <c r="AH41" i="20"/>
  <c r="AH112" i="20"/>
  <c r="AH31" i="20"/>
  <c r="AH47" i="20"/>
  <c r="AH48" i="20"/>
  <c r="AH69" i="20"/>
  <c r="AH58" i="20"/>
  <c r="AH35" i="20"/>
  <c r="AH151" i="20"/>
  <c r="AH64" i="20"/>
  <c r="AG107" i="20"/>
  <c r="AH107" i="20" s="1"/>
  <c r="AB15" i="29"/>
  <c r="AB18" i="29"/>
  <c r="AB48" i="27"/>
  <c r="AB53" i="27"/>
  <c r="AB14" i="27"/>
  <c r="AB50" i="27"/>
  <c r="AB49" i="27"/>
  <c r="AB33" i="27"/>
  <c r="AB51" i="27"/>
  <c r="AB47" i="27"/>
  <c r="AB27" i="27"/>
  <c r="AB31" i="27"/>
  <c r="AB56" i="27"/>
  <c r="AB28" i="27"/>
  <c r="AB34" i="27"/>
  <c r="AB39" i="27"/>
  <c r="AB13" i="27"/>
  <c r="AB42" i="27"/>
  <c r="AB26" i="27"/>
  <c r="AB18" i="27"/>
  <c r="AB22" i="27"/>
  <c r="AB29" i="26"/>
  <c r="AB22" i="26"/>
  <c r="AB30" i="26"/>
  <c r="AB16" i="26"/>
  <c r="AB15" i="26"/>
  <c r="AB18" i="26"/>
  <c r="AB27" i="26"/>
  <c r="AB20" i="26"/>
  <c r="AB25" i="26"/>
  <c r="AB13" i="26"/>
  <c r="AB21" i="26"/>
  <c r="AB28" i="26"/>
  <c r="AI15" i="33"/>
  <c r="AI22" i="33"/>
  <c r="AD13" i="24"/>
  <c r="AE13" i="24" s="1"/>
  <c r="AB20" i="31"/>
  <c r="AB35" i="31"/>
  <c r="AB16" i="31"/>
  <c r="AB37" i="31"/>
  <c r="AB28" i="31"/>
  <c r="AB39" i="31"/>
  <c r="AB36" i="31"/>
  <c r="AE17" i="37"/>
  <c r="AD24" i="37"/>
  <c r="AE24" i="37" s="1"/>
  <c r="AF29" i="36"/>
  <c r="AF49" i="36"/>
  <c r="AF35" i="36"/>
  <c r="AF122" i="36"/>
  <c r="AF139" i="36"/>
  <c r="AF162" i="36"/>
  <c r="AF146" i="36"/>
  <c r="AF70" i="36"/>
  <c r="AF125" i="36"/>
  <c r="AF131" i="36"/>
  <c r="AF123" i="36"/>
  <c r="AC46" i="10"/>
  <c r="AC13" i="10"/>
  <c r="AC20" i="10"/>
  <c r="AC21" i="10"/>
  <c r="AC51" i="10"/>
  <c r="AC49" i="10"/>
  <c r="AB41" i="10"/>
  <c r="AC41" i="10" s="1"/>
  <c r="AC42" i="10"/>
  <c r="AF57" i="36"/>
  <c r="AF145" i="36"/>
  <c r="AF154" i="36"/>
  <c r="AF103" i="36"/>
  <c r="AF21" i="36"/>
  <c r="AF65" i="36"/>
  <c r="AF164" i="36"/>
  <c r="AF73" i="36"/>
  <c r="AF102" i="36"/>
  <c r="AF179" i="36"/>
  <c r="AF63" i="36"/>
  <c r="AF148" i="36"/>
  <c r="AF111" i="36"/>
  <c r="AF174" i="36"/>
  <c r="AF95" i="36"/>
  <c r="AF166" i="36"/>
  <c r="AF163" i="36"/>
  <c r="AF135" i="36"/>
  <c r="AF115" i="36"/>
  <c r="AF178" i="36"/>
  <c r="AF51" i="36"/>
  <c r="AK55" i="30"/>
  <c r="AJ65" i="30"/>
  <c r="AK65" i="30" s="1"/>
  <c r="AK62" i="30"/>
  <c r="AK87" i="30"/>
  <c r="AK28" i="30"/>
  <c r="AK86" i="3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Q9" authorId="0" shapeId="0" xr:uid="{00000000-0006-0000-0000-000003000000}">
      <text>
        <r>
          <rPr>
            <b/>
            <sz val="9"/>
            <color indexed="81"/>
            <rFont val="Calibri"/>
            <family val="2"/>
          </rPr>
          <t>user: e.g. 
Prodeltaic
Epicontinental Sea
Coastal Shelf
Shelf
Shelf-Slope break
Upper Bathyal
Bathyal
Abyssal</t>
        </r>
      </text>
    </comment>
    <comment ref="U9" authorId="0" shapeId="0" xr:uid="{00000000-0006-0000-0000-000004000000}">
      <text>
        <r>
          <rPr>
            <b/>
            <sz val="9"/>
            <color indexed="81"/>
            <rFont val="Calibri"/>
            <family val="2"/>
          </rPr>
          <t>user: Comment on data quality, e.g.:
BIT values
Carbonate preservation
Age uncertainty
etc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B3" authorId="0" shapeId="0" xr:uid="{00000000-0006-0000-0500-000001000000}">
      <text>
        <r>
          <rPr>
            <b/>
            <sz val="9"/>
            <color indexed="81"/>
            <rFont val="Calibri"/>
            <family val="2"/>
          </rPr>
          <t>user: Reference for the paleodepth / paleoenvironment. This may be the same as the proxy data source.</t>
        </r>
      </text>
    </comment>
    <comment ref="B6" authorId="0" shapeId="0" xr:uid="{00000000-0006-0000-0500-000002000000}">
      <text>
        <r>
          <rPr>
            <b/>
            <sz val="9"/>
            <color indexed="81"/>
            <rFont val="Calibri"/>
            <family val="2"/>
          </rPr>
          <t>user: best estimate of paleodepth; or indicative depth / paleoenvironment descriptor - e.g. "mid shelf". Ideally numbers if possible.</t>
        </r>
        <r>
          <rPr>
            <sz val="9"/>
            <color indexed="81"/>
            <rFont val="Calibri"/>
            <family val="2"/>
          </rPr>
          <t xml:space="preserve">
</t>
        </r>
      </text>
    </comment>
    <comment ref="C6" authorId="0" shapeId="0" xr:uid="{00000000-0006-0000-0500-000003000000}">
      <text>
        <r>
          <rPr>
            <b/>
            <sz val="9"/>
            <color indexed="81"/>
            <rFont val="Calibri"/>
            <family val="2"/>
          </rPr>
          <t>user: Reference for the paleodepth / paleoenvironment. This may be the same as the proxy data source.</t>
        </r>
      </text>
    </comment>
    <comment ref="B7" authorId="0" shapeId="0" xr:uid="{00000000-0006-0000-0500-000004000000}">
      <text>
        <r>
          <rPr>
            <b/>
            <sz val="9"/>
            <color indexed="81"/>
            <rFont val="Calibri"/>
            <family val="2"/>
          </rPr>
          <t>user: What is the age model based on? E.g. biostratigraphy (and group - calc. nanno, foram, dinos); cyclostratigraphy; magnetostrat.; radiometric dates.. Or a combination of these of others.</t>
        </r>
        <r>
          <rPr>
            <sz val="9"/>
            <color indexed="81"/>
            <rFont val="Calibri"/>
            <family val="2"/>
          </rPr>
          <t xml:space="preserve">
</t>
        </r>
      </text>
    </comment>
    <comment ref="C7" authorId="0" shapeId="0" xr:uid="{00000000-0006-0000-0500-000005000000}">
      <text>
        <r>
          <rPr>
            <b/>
            <sz val="9"/>
            <color indexed="81"/>
            <rFont val="Calibri"/>
            <family val="2"/>
          </rPr>
          <t>user: add a reference for the age model - if this comes from the primary source of proxy data, refence that here too.</t>
        </r>
        <r>
          <rPr>
            <sz val="9"/>
            <color indexed="81"/>
            <rFont val="Calibri"/>
            <family val="2"/>
          </rPr>
          <t xml:space="preserve">
</t>
        </r>
      </text>
    </comment>
    <comment ref="B8" authorId="0" shapeId="0" xr:uid="{00000000-0006-0000-0500-000006000000}">
      <text>
        <r>
          <rPr>
            <b/>
            <sz val="9"/>
            <color indexed="81"/>
            <rFont val="Calibri"/>
            <family val="2"/>
          </rPr>
          <t>user: Please note the timescale used in the age model above. Ideally quote to GTS2012 where there is an option between timescales.</t>
        </r>
        <r>
          <rPr>
            <sz val="9"/>
            <color indexed="81"/>
            <rFont val="Calibri"/>
            <family val="2"/>
          </rPr>
          <t xml:space="preserve">
</t>
        </r>
      </text>
    </comment>
    <comment ref="B9" authorId="0" shapeId="0" xr:uid="{00000000-0006-0000-0500-000007000000}">
      <text>
        <r>
          <rPr>
            <b/>
            <sz val="9"/>
            <color indexed="81"/>
            <rFont val="Calibri"/>
            <family val="2"/>
          </rPr>
          <t xml:space="preserve">user: Note the depth scale used. If possible include a note on the reference point (e.g. bgl for land based cores; "m above the PETM onset"; m relative to reference strata") OR DSDP / ODP / IODP - note whether mbsf, mcd, CSF, CCSF (etc. aagh!....). </t>
        </r>
      </text>
    </comment>
    <comment ref="C9" authorId="0" shapeId="0" xr:uid="{00000000-0006-0000-0500-000008000000}">
      <text>
        <r>
          <rPr>
            <b/>
            <sz val="9"/>
            <color indexed="81"/>
            <rFont val="Calibri"/>
            <family val="2"/>
          </rPr>
          <t>user: Reference for the depth scale used - this would most likely be same as the primary proxy data reference, but in some circumstances could change (depths updated after publication).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B3" authorId="0" shapeId="0" xr:uid="{00000000-0006-0000-0F00-000001000000}">
      <text>
        <r>
          <rPr>
            <b/>
            <sz val="9"/>
            <color indexed="81"/>
            <rFont val="Calibri"/>
            <family val="2"/>
          </rPr>
          <t>user: Reference for the depth scale used - this would most likely be same as the primary proxy data reference, but in some circumstances could change (depths updated after publication).</t>
        </r>
      </text>
    </comment>
    <comment ref="B6" authorId="0" shapeId="0" xr:uid="{00000000-0006-0000-0F00-000002000000}">
      <text>
        <r>
          <rPr>
            <b/>
            <sz val="9"/>
            <color indexed="81"/>
            <rFont val="Calibri"/>
            <family val="2"/>
          </rPr>
          <t>user: best estimate of paleodepth; or indicative depth / paleoenvironment descriptor - e.g. "mid shelf". Ideally numbers if possible.</t>
        </r>
        <r>
          <rPr>
            <sz val="9"/>
            <color indexed="81"/>
            <rFont val="Calibri"/>
            <family val="2"/>
          </rPr>
          <t xml:space="preserve">
</t>
        </r>
      </text>
    </comment>
    <comment ref="C6" authorId="0" shapeId="0" xr:uid="{00000000-0006-0000-0F00-000003000000}">
      <text>
        <r>
          <rPr>
            <b/>
            <sz val="9"/>
            <color indexed="81"/>
            <rFont val="Calibri"/>
            <family val="2"/>
          </rPr>
          <t>user: Reference for the paleodepth / paleoenvironment. This may be the same as the proxy data source.</t>
        </r>
      </text>
    </comment>
    <comment ref="B7" authorId="0" shapeId="0" xr:uid="{00000000-0006-0000-0F00-000004000000}">
      <text>
        <r>
          <rPr>
            <b/>
            <sz val="9"/>
            <color indexed="81"/>
            <rFont val="Calibri"/>
            <family val="2"/>
          </rPr>
          <t>user: What is the age model based on? E.g. biostratigraphy (and group - calc. nanno, foram, dinos); cyclostratigraphy; magnetostrat.; radiometric dates.. Or a combination of these of others.</t>
        </r>
        <r>
          <rPr>
            <sz val="9"/>
            <color indexed="81"/>
            <rFont val="Calibri"/>
            <family val="2"/>
          </rPr>
          <t xml:space="preserve">
</t>
        </r>
      </text>
    </comment>
    <comment ref="B8" authorId="0" shapeId="0" xr:uid="{00000000-0006-0000-0F00-000005000000}">
      <text>
        <r>
          <rPr>
            <b/>
            <sz val="9"/>
            <color indexed="81"/>
            <rFont val="Calibri"/>
            <family val="2"/>
          </rPr>
          <t>user: Please note the timescale used in the age model above. Ideally quote to GTS2012 where there is an option between timescales.</t>
        </r>
        <r>
          <rPr>
            <sz val="9"/>
            <color indexed="81"/>
            <rFont val="Calibri"/>
            <family val="2"/>
          </rPr>
          <t xml:space="preserve">
</t>
        </r>
      </text>
    </comment>
    <comment ref="B9" authorId="0" shapeId="0" xr:uid="{00000000-0006-0000-0F00-000006000000}">
      <text>
        <r>
          <rPr>
            <b/>
            <sz val="9"/>
            <color indexed="81"/>
            <rFont val="Calibri"/>
            <family val="2"/>
          </rPr>
          <t xml:space="preserve">user: Note the depth scale used. If possible include a note on the reference point (e.g. bgl for land based cores; "m above the PETM onset"; m relative to reference strata") OR DSDP / ODP / IODP - note whether mbsf, mcd, CSF, CCSF (etc. aagh!....). 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B6" authorId="0" shapeId="0" xr:uid="{00000000-0006-0000-0600-000001000000}">
      <text>
        <r>
          <rPr>
            <b/>
            <sz val="9"/>
            <color indexed="81"/>
            <rFont val="Calibri"/>
            <family val="2"/>
          </rPr>
          <t>user: best estimate of paleodepth; or indicative depth / paleoenvironment descriptor - e.g. "mid shelf". Ideally numbers if possible.</t>
        </r>
        <r>
          <rPr>
            <sz val="9"/>
            <color indexed="81"/>
            <rFont val="Calibri"/>
            <family val="2"/>
          </rPr>
          <t xml:space="preserve">
</t>
        </r>
      </text>
    </comment>
    <comment ref="C6" authorId="0" shapeId="0" xr:uid="{00000000-0006-0000-0600-000002000000}">
      <text>
        <r>
          <rPr>
            <b/>
            <sz val="9"/>
            <color indexed="81"/>
            <rFont val="Calibri"/>
            <family val="2"/>
          </rPr>
          <t>user: Reference for the paleodepth / paleoenvironment. This may be the same as the proxy data source.</t>
        </r>
      </text>
    </comment>
    <comment ref="B7" authorId="0" shapeId="0" xr:uid="{00000000-0006-0000-0600-000003000000}">
      <text>
        <r>
          <rPr>
            <b/>
            <sz val="9"/>
            <color indexed="81"/>
            <rFont val="Calibri"/>
            <family val="2"/>
          </rPr>
          <t>user: What is the age model based on? E.g. biostratigraphy (and group - calc. nanno, foram, dinos); cyclostratigraphy; magnetostrat.; radiometric dates.. Or a combination of these of others.</t>
        </r>
        <r>
          <rPr>
            <sz val="9"/>
            <color indexed="81"/>
            <rFont val="Calibri"/>
            <family val="2"/>
          </rPr>
          <t xml:space="preserve">
</t>
        </r>
      </text>
    </comment>
    <comment ref="C7" authorId="0" shapeId="0" xr:uid="{00000000-0006-0000-0600-000004000000}">
      <text>
        <r>
          <rPr>
            <b/>
            <sz val="9"/>
            <color indexed="81"/>
            <rFont val="Calibri"/>
            <family val="2"/>
          </rPr>
          <t>user: add a reference for the age model - if this comes from the primary source of proxy data, refence that here too.</t>
        </r>
        <r>
          <rPr>
            <sz val="9"/>
            <color indexed="81"/>
            <rFont val="Calibri"/>
            <family val="2"/>
          </rPr>
          <t xml:space="preserve">
</t>
        </r>
      </text>
    </comment>
    <comment ref="B8" authorId="0" shapeId="0" xr:uid="{00000000-0006-0000-0600-000005000000}">
      <text>
        <r>
          <rPr>
            <b/>
            <sz val="9"/>
            <color indexed="81"/>
            <rFont val="Calibri"/>
            <family val="2"/>
          </rPr>
          <t>user: Please note the timescale used in the age model above. Ideally quote to GTS2012 where there is an option between timescales.</t>
        </r>
        <r>
          <rPr>
            <sz val="9"/>
            <color indexed="81"/>
            <rFont val="Calibri"/>
            <family val="2"/>
          </rPr>
          <t xml:space="preserve">
</t>
        </r>
      </text>
    </comment>
    <comment ref="B9" authorId="0" shapeId="0" xr:uid="{00000000-0006-0000-0600-000006000000}">
      <text>
        <r>
          <rPr>
            <b/>
            <sz val="9"/>
            <color indexed="81"/>
            <rFont val="Calibri"/>
            <family val="2"/>
          </rPr>
          <t xml:space="preserve">user: Note the depth scale used. If possible include a note on the reference point (e.g. bgl for land based cores; "m above the PETM onset"; m relative to reference strata") OR DSDP / ODP / IODP - note whether mbsf, mcd, CSF, CCSF (etc. aagh!....). </t>
        </r>
      </text>
    </comment>
    <comment ref="C9" authorId="0" shapeId="0" xr:uid="{00000000-0006-0000-0600-000007000000}">
      <text>
        <r>
          <rPr>
            <b/>
            <sz val="9"/>
            <color indexed="81"/>
            <rFont val="Calibri"/>
            <family val="2"/>
          </rPr>
          <t>user: Reference for the depth scale used - this would most likely be same as the primary proxy data reference, but in some circumstances could change (depths updated after publication).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B6" authorId="0" shapeId="0" xr:uid="{00000000-0006-0000-0700-000001000000}">
      <text>
        <r>
          <rPr>
            <b/>
            <sz val="9"/>
            <color indexed="81"/>
            <rFont val="Calibri"/>
            <family val="2"/>
          </rPr>
          <t>user: best estimate of paleodepth; or indicative depth / paleoenvironment descriptor - e.g. "mid shelf". Ideally numbers if possible.</t>
        </r>
        <r>
          <rPr>
            <sz val="9"/>
            <color indexed="81"/>
            <rFont val="Calibri"/>
            <family val="2"/>
          </rPr>
          <t xml:space="preserve">
</t>
        </r>
      </text>
    </comment>
    <comment ref="C6" authorId="0" shapeId="0" xr:uid="{00000000-0006-0000-0700-000002000000}">
      <text>
        <r>
          <rPr>
            <b/>
            <sz val="9"/>
            <color indexed="81"/>
            <rFont val="Calibri"/>
            <family val="2"/>
          </rPr>
          <t>user: Reference for the paleodepth / paleoenvironment. This may be the same as the proxy data source.</t>
        </r>
      </text>
    </comment>
    <comment ref="B7" authorId="0" shapeId="0" xr:uid="{00000000-0006-0000-0700-000003000000}">
      <text>
        <r>
          <rPr>
            <b/>
            <sz val="9"/>
            <color indexed="81"/>
            <rFont val="Calibri"/>
            <family val="2"/>
          </rPr>
          <t>user: What is the age model based on? E.g. biostratigraphy (and group - calc. nanno, foram, dinos); cyclostratigraphy; magnetostrat.; radiometric dates.. Or a combination of these of others.</t>
        </r>
        <r>
          <rPr>
            <sz val="9"/>
            <color indexed="81"/>
            <rFont val="Calibri"/>
            <family val="2"/>
          </rPr>
          <t xml:space="preserve">
</t>
        </r>
      </text>
    </comment>
    <comment ref="C7" authorId="0" shapeId="0" xr:uid="{00000000-0006-0000-0700-000004000000}">
      <text>
        <r>
          <rPr>
            <b/>
            <sz val="9"/>
            <color indexed="81"/>
            <rFont val="Calibri"/>
            <family val="2"/>
          </rPr>
          <t>user: add a reference for the age model - if this comes from the primary source of proxy data, refence that here too.</t>
        </r>
        <r>
          <rPr>
            <sz val="9"/>
            <color indexed="81"/>
            <rFont val="Calibri"/>
            <family val="2"/>
          </rPr>
          <t xml:space="preserve">
</t>
        </r>
      </text>
    </comment>
    <comment ref="B8" authorId="0" shapeId="0" xr:uid="{00000000-0006-0000-0700-000005000000}">
      <text>
        <r>
          <rPr>
            <b/>
            <sz val="9"/>
            <color indexed="81"/>
            <rFont val="Calibri"/>
            <family val="2"/>
          </rPr>
          <t>user: Please note the timescale used in the age model above. Ideally quote to GTS2012 where there is an option between timescales.</t>
        </r>
        <r>
          <rPr>
            <sz val="9"/>
            <color indexed="81"/>
            <rFont val="Calibri"/>
            <family val="2"/>
          </rPr>
          <t xml:space="preserve">
</t>
        </r>
      </text>
    </comment>
    <comment ref="B9" authorId="0" shapeId="0" xr:uid="{00000000-0006-0000-0700-000006000000}">
      <text>
        <r>
          <rPr>
            <b/>
            <sz val="9"/>
            <color indexed="81"/>
            <rFont val="Calibri"/>
            <family val="2"/>
          </rPr>
          <t xml:space="preserve">user: Note the depth scale used. If possible include a note on the reference point (e.g. bgl for land based cores; "m above the PETM onset"; m relative to reference strata") OR DSDP / ODP / IODP - note whether mbsf, mcd, CSF, CCSF (etc. aagh!....). </t>
        </r>
      </text>
    </comment>
    <comment ref="C9" authorId="0" shapeId="0" xr:uid="{00000000-0006-0000-0700-000007000000}">
      <text>
        <r>
          <rPr>
            <b/>
            <sz val="9"/>
            <color indexed="81"/>
            <rFont val="Calibri"/>
            <family val="2"/>
          </rPr>
          <t>user: Reference for the depth scale used - this would most likely be same as the primary proxy data reference, but in some circumstances could change (depths updated after publication).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B6" authorId="0" shapeId="0" xr:uid="{00000000-0006-0000-0900-000001000000}">
      <text>
        <r>
          <rPr>
            <b/>
            <sz val="9"/>
            <color indexed="81"/>
            <rFont val="Calibri"/>
            <family val="2"/>
          </rPr>
          <t>user: best estimate of paleodepth; or indicative depth / paleoenvironment descriptor - e.g. "mid shelf". Ideally numbers if possible.</t>
        </r>
        <r>
          <rPr>
            <sz val="9"/>
            <color indexed="81"/>
            <rFont val="Calibri"/>
            <family val="2"/>
          </rPr>
          <t xml:space="preserve">
</t>
        </r>
      </text>
    </comment>
    <comment ref="C6" authorId="0" shapeId="0" xr:uid="{00000000-0006-0000-0900-000002000000}">
      <text>
        <r>
          <rPr>
            <b/>
            <sz val="9"/>
            <color indexed="81"/>
            <rFont val="Calibri"/>
            <family val="2"/>
          </rPr>
          <t>user: Reference for the paleodepth / paleoenvironment. This may be the same as the proxy data source.</t>
        </r>
      </text>
    </comment>
    <comment ref="B7" authorId="0" shapeId="0" xr:uid="{00000000-0006-0000-0900-000003000000}">
      <text>
        <r>
          <rPr>
            <b/>
            <sz val="9"/>
            <color indexed="81"/>
            <rFont val="Calibri"/>
            <family val="2"/>
          </rPr>
          <t>user: What is the age model based on? E.g. biostratigraphy (and group - calc. nanno, foram, dinos); cyclostratigraphy; magnetostrat.; radiometric dates.. Or a combination of these of others.</t>
        </r>
        <r>
          <rPr>
            <sz val="9"/>
            <color indexed="81"/>
            <rFont val="Calibri"/>
            <family val="2"/>
          </rPr>
          <t xml:space="preserve">
</t>
        </r>
      </text>
    </comment>
    <comment ref="C7" authorId="0" shapeId="0" xr:uid="{00000000-0006-0000-0900-000004000000}">
      <text>
        <r>
          <rPr>
            <b/>
            <sz val="9"/>
            <color indexed="81"/>
            <rFont val="Calibri"/>
            <family val="2"/>
          </rPr>
          <t>user: add a reference for the age model - if this comes from the primary source of proxy data, refence that here too.</t>
        </r>
        <r>
          <rPr>
            <sz val="9"/>
            <color indexed="81"/>
            <rFont val="Calibri"/>
            <family val="2"/>
          </rPr>
          <t xml:space="preserve">
</t>
        </r>
      </text>
    </comment>
    <comment ref="B8" authorId="0" shapeId="0" xr:uid="{00000000-0006-0000-0900-000005000000}">
      <text>
        <r>
          <rPr>
            <b/>
            <sz val="9"/>
            <color indexed="81"/>
            <rFont val="Calibri"/>
            <family val="2"/>
          </rPr>
          <t>user: Please note the timescale used in the age model above. Ideally quote to GTS2012 where there is an option between timescales.</t>
        </r>
        <r>
          <rPr>
            <sz val="9"/>
            <color indexed="81"/>
            <rFont val="Calibri"/>
            <family val="2"/>
          </rPr>
          <t xml:space="preserve">
</t>
        </r>
      </text>
    </comment>
    <comment ref="B9" authorId="0" shapeId="0" xr:uid="{00000000-0006-0000-0900-000006000000}">
      <text>
        <r>
          <rPr>
            <b/>
            <sz val="9"/>
            <color indexed="81"/>
            <rFont val="Calibri"/>
            <family val="2"/>
          </rPr>
          <t xml:space="preserve">user: Note the depth scale used. If possible include a note on the reference point (e.g. bgl for land based cores; "m above the PETM onset"; m relative to reference strata") OR DSDP / ODP / IODP - note whether mbsf, mcd, CSF, CCSF (etc. aagh!....). </t>
        </r>
      </text>
    </comment>
    <comment ref="C9" authorId="0" shapeId="0" xr:uid="{00000000-0006-0000-0900-000007000000}">
      <text>
        <r>
          <rPr>
            <b/>
            <sz val="9"/>
            <color indexed="81"/>
            <rFont val="Calibri"/>
            <family val="2"/>
          </rPr>
          <t>user: Reference for the depth scale used - this would most likely be same as the primary proxy data reference, but in some circumstances could change (depths updated after publication).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B3" authorId="0" shapeId="0" xr:uid="{00000000-0006-0000-1000-000001000000}">
      <text>
        <r>
          <rPr>
            <b/>
            <sz val="9"/>
            <color indexed="81"/>
            <rFont val="Calibri"/>
            <family val="2"/>
          </rPr>
          <t>user: Reference for the depth scale used - this would most likely be same as the primary proxy data reference, but in some circumstances could change (depths updated after publication).</t>
        </r>
      </text>
    </comment>
    <comment ref="B6" authorId="0" shapeId="0" xr:uid="{00000000-0006-0000-1000-000002000000}">
      <text>
        <r>
          <rPr>
            <b/>
            <sz val="9"/>
            <color indexed="81"/>
            <rFont val="Calibri"/>
            <family val="2"/>
          </rPr>
          <t>user: best estimate of paleodepth; or indicative depth / paleoenvironment descriptor - e.g. "mid shelf". Ideally numbers if possible.</t>
        </r>
        <r>
          <rPr>
            <sz val="9"/>
            <color indexed="81"/>
            <rFont val="Calibri"/>
            <family val="2"/>
          </rPr>
          <t xml:space="preserve">
</t>
        </r>
      </text>
    </comment>
    <comment ref="C6" authorId="0" shapeId="0" xr:uid="{00000000-0006-0000-1000-000003000000}">
      <text>
        <r>
          <rPr>
            <b/>
            <sz val="9"/>
            <color indexed="81"/>
            <rFont val="Calibri"/>
            <family val="2"/>
          </rPr>
          <t>user: Reference for the paleodepth / paleoenvironment. This may be the same as the proxy data source.</t>
        </r>
      </text>
    </comment>
    <comment ref="B7" authorId="0" shapeId="0" xr:uid="{00000000-0006-0000-1000-000004000000}">
      <text>
        <r>
          <rPr>
            <b/>
            <sz val="9"/>
            <color indexed="81"/>
            <rFont val="Calibri"/>
            <family val="2"/>
          </rPr>
          <t>user: What is the age model based on? E.g. biostratigraphy (and group - calc. nanno, foram, dinos); cyclostratigraphy; magnetostrat.; radiometric dates.. Or a combination of these of others.</t>
        </r>
        <r>
          <rPr>
            <sz val="9"/>
            <color indexed="81"/>
            <rFont val="Calibri"/>
            <family val="2"/>
          </rPr>
          <t xml:space="preserve">
</t>
        </r>
      </text>
    </comment>
    <comment ref="B8" authorId="0" shapeId="0" xr:uid="{00000000-0006-0000-1000-000006000000}">
      <text>
        <r>
          <rPr>
            <b/>
            <sz val="9"/>
            <color indexed="81"/>
            <rFont val="Calibri"/>
            <family val="2"/>
          </rPr>
          <t>user: Please note the timescale used in the age model above. Ideally quote to GTS2012 where there is an option between timescales.</t>
        </r>
        <r>
          <rPr>
            <sz val="9"/>
            <color indexed="81"/>
            <rFont val="Calibri"/>
            <family val="2"/>
          </rPr>
          <t xml:space="preserve">
</t>
        </r>
      </text>
    </comment>
    <comment ref="B9" authorId="0" shapeId="0" xr:uid="{00000000-0006-0000-1000-000007000000}">
      <text>
        <r>
          <rPr>
            <b/>
            <sz val="9"/>
            <color indexed="81"/>
            <rFont val="Calibri"/>
            <family val="2"/>
          </rPr>
          <t xml:space="preserve">user: Note the depth scale used. If possible include a note on the reference point (e.g. bgl for land based cores; "m above the PETM onset"; m relative to reference strata") OR DSDP / ODP / IODP - note whether mbsf, mcd, CSF, CCSF (etc. aagh!....). </t>
        </r>
      </text>
    </comment>
    <comment ref="C9" authorId="0" shapeId="0" xr:uid="{00000000-0006-0000-1000-000008000000}">
      <text>
        <r>
          <rPr>
            <b/>
            <sz val="9"/>
            <color indexed="81"/>
            <rFont val="Calibri"/>
            <family val="2"/>
          </rPr>
          <t>user: Reference for the depth scale used - this would most likely be same as the primary proxy data reference, but in some circumstances could change (depths updated after publication).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C1" authorId="0" shapeId="0" xr:uid="{00000000-0006-0000-0C00-000001000000}">
      <text>
        <r>
          <rPr>
            <b/>
            <sz val="9"/>
            <color indexed="81"/>
            <rFont val="Calibri"/>
            <family val="2"/>
          </rPr>
          <t>user: Reference for the paleodepth / paleoenvironment. This may be the same as the proxy data source.</t>
        </r>
      </text>
    </comment>
    <comment ref="B3" authorId="0" shapeId="0" xr:uid="{CD1B8E07-9922-4156-B8DF-337EF9D8B4D5}">
      <text>
        <r>
          <rPr>
            <b/>
            <sz val="9"/>
            <color indexed="81"/>
            <rFont val="Calibri"/>
            <family val="2"/>
          </rPr>
          <t>user: Reference for the paleodepth / paleoenvironment. This may be the same as the proxy data source.</t>
        </r>
      </text>
    </comment>
    <comment ref="B6" authorId="0" shapeId="0" xr:uid="{00000000-0006-0000-0C00-000002000000}">
      <text>
        <r>
          <rPr>
            <b/>
            <sz val="9"/>
            <color indexed="81"/>
            <rFont val="Calibri"/>
            <family val="2"/>
          </rPr>
          <t>user: best estimate of paleodepth; or indicative depth / paleoenvironment descriptor - e.g. "mid shelf". Ideally numbers if possible.</t>
        </r>
        <r>
          <rPr>
            <sz val="9"/>
            <color indexed="81"/>
            <rFont val="Calibri"/>
            <family val="2"/>
          </rPr>
          <t xml:space="preserve">
</t>
        </r>
      </text>
    </comment>
    <comment ref="C6" authorId="0" shapeId="0" xr:uid="{00000000-0006-0000-0C00-000003000000}">
      <text>
        <r>
          <rPr>
            <b/>
            <sz val="9"/>
            <color indexed="81"/>
            <rFont val="Calibri"/>
            <family val="2"/>
          </rPr>
          <t>user: Reference for the paleodepth / paleoenvironment. This may be the same as the proxy data source.</t>
        </r>
      </text>
    </comment>
    <comment ref="B7" authorId="0" shapeId="0" xr:uid="{00000000-0006-0000-0C00-000004000000}">
      <text>
        <r>
          <rPr>
            <b/>
            <sz val="9"/>
            <color indexed="81"/>
            <rFont val="Calibri"/>
            <family val="2"/>
          </rPr>
          <t>user: What is the age model based on? E.g. biostratigraphy (and group - calc. nanno, foram, dinos); cyclostratigraphy; magnetostrat.; radiometric dates.. Or a combination of these of others.</t>
        </r>
        <r>
          <rPr>
            <sz val="9"/>
            <color indexed="81"/>
            <rFont val="Calibri"/>
            <family val="2"/>
          </rPr>
          <t xml:space="preserve">
</t>
        </r>
      </text>
    </comment>
    <comment ref="B8" authorId="0" shapeId="0" xr:uid="{00000000-0006-0000-0C00-000005000000}">
      <text>
        <r>
          <rPr>
            <b/>
            <sz val="9"/>
            <color indexed="81"/>
            <rFont val="Calibri"/>
            <family val="2"/>
          </rPr>
          <t>user: Please note the timescale used in the age model above. Ideally quote to GTS2012 where there is an option between timescales.</t>
        </r>
        <r>
          <rPr>
            <sz val="9"/>
            <color indexed="81"/>
            <rFont val="Calibri"/>
            <family val="2"/>
          </rPr>
          <t xml:space="preserve">
</t>
        </r>
      </text>
    </comment>
    <comment ref="B9" authorId="0" shapeId="0" xr:uid="{00000000-0006-0000-0C00-000006000000}">
      <text>
        <r>
          <rPr>
            <b/>
            <sz val="9"/>
            <color indexed="81"/>
            <rFont val="Calibri"/>
            <family val="2"/>
          </rPr>
          <t xml:space="preserve">user: Note the depth scale used. If possible include a note on the reference point (e.g. bgl for land based cores; "m above the PETM onset"; m relative to reference strata") OR DSDP / ODP / IODP - note whether mbsf, mcd, CSF, CCSF (etc. aagh!....). </t>
        </r>
      </text>
    </comment>
    <comment ref="C9" authorId="0" shapeId="0" xr:uid="{00000000-0006-0000-0C00-000007000000}">
      <text>
        <r>
          <rPr>
            <b/>
            <sz val="9"/>
            <color indexed="81"/>
            <rFont val="Calibri"/>
            <family val="2"/>
          </rPr>
          <t>user: Reference for the depth scale used - this would most likely be same as the primary proxy data reference, but in some circumstances could change (depths updated after publication).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B3" authorId="0" shapeId="0" xr:uid="{00000000-0006-0000-0800-000001000000}">
      <text>
        <r>
          <rPr>
            <b/>
            <sz val="9"/>
            <color indexed="81"/>
            <rFont val="Calibri"/>
            <family val="2"/>
          </rPr>
          <t>user: Reference for the paleodepth / paleoenvironment. This may be the same as the proxy data source.</t>
        </r>
      </text>
    </comment>
    <comment ref="B6" authorId="0" shapeId="0" xr:uid="{00000000-0006-0000-0800-000002000000}">
      <text>
        <r>
          <rPr>
            <b/>
            <sz val="9"/>
            <color indexed="81"/>
            <rFont val="Calibri"/>
            <family val="2"/>
          </rPr>
          <t>user: best estimate of paleodepth; or indicative depth / paleoenvironment descriptor - e.g. "mid shelf". Ideally numbers if possible.</t>
        </r>
        <r>
          <rPr>
            <sz val="9"/>
            <color indexed="81"/>
            <rFont val="Calibri"/>
            <family val="2"/>
          </rPr>
          <t xml:space="preserve">
</t>
        </r>
      </text>
    </comment>
    <comment ref="C6" authorId="0" shapeId="0" xr:uid="{00000000-0006-0000-0800-000003000000}">
      <text>
        <r>
          <rPr>
            <b/>
            <sz val="9"/>
            <color indexed="81"/>
            <rFont val="Calibri"/>
            <family val="2"/>
          </rPr>
          <t>user: Reference for the paleodepth / paleoenvironment. This may be the same as the proxy data source.</t>
        </r>
      </text>
    </comment>
    <comment ref="B7" authorId="0" shapeId="0" xr:uid="{00000000-0006-0000-0800-000004000000}">
      <text>
        <r>
          <rPr>
            <b/>
            <sz val="9"/>
            <color indexed="81"/>
            <rFont val="Calibri"/>
            <family val="2"/>
          </rPr>
          <t>user: What is the age model based on? E.g. biostratigraphy (and group - calc. nanno, foram, dinos); cyclostratigraphy; magnetostrat.; radiometric dates.. Or a combination of these of others.</t>
        </r>
        <r>
          <rPr>
            <sz val="9"/>
            <color indexed="81"/>
            <rFont val="Calibri"/>
            <family val="2"/>
          </rPr>
          <t xml:space="preserve">
</t>
        </r>
      </text>
    </comment>
    <comment ref="B8" authorId="0" shapeId="0" xr:uid="{00000000-0006-0000-0800-000005000000}">
      <text>
        <r>
          <rPr>
            <b/>
            <sz val="9"/>
            <color indexed="81"/>
            <rFont val="Calibri"/>
            <family val="2"/>
          </rPr>
          <t>user: Please note the timescale used in the age model above. Ideally quote to GTS2012 where there is an option between timescales.</t>
        </r>
        <r>
          <rPr>
            <sz val="9"/>
            <color indexed="81"/>
            <rFont val="Calibri"/>
            <family val="2"/>
          </rPr>
          <t xml:space="preserve">
</t>
        </r>
      </text>
    </comment>
    <comment ref="B9" authorId="0" shapeId="0" xr:uid="{00000000-0006-0000-0800-000006000000}">
      <text>
        <r>
          <rPr>
            <b/>
            <sz val="9"/>
            <color indexed="81"/>
            <rFont val="Calibri"/>
            <family val="2"/>
          </rPr>
          <t xml:space="preserve">user: Note the depth scale used. If possible include a note on the reference point (e.g. bgl for land based cores; "m above the PETM onset"; m relative to reference strata") OR DSDP / ODP / IODP - note whether mbsf, mcd, CSF, CCSF (etc. aagh!....). </t>
        </r>
      </text>
    </comment>
    <comment ref="C9" authorId="0" shapeId="0" xr:uid="{00000000-0006-0000-0800-000007000000}">
      <text>
        <r>
          <rPr>
            <b/>
            <sz val="9"/>
            <color indexed="81"/>
            <rFont val="Calibri"/>
            <family val="2"/>
          </rPr>
          <t>user: Reference for the depth scale used - this would most likely be same as the primary proxy data reference, but in some circumstances could change (depths updated after publication).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B3" authorId="0" shapeId="0" xr:uid="{00000000-0006-0000-0300-000001000000}">
      <text>
        <r>
          <rPr>
            <b/>
            <sz val="9"/>
            <color indexed="81"/>
            <rFont val="Calibri"/>
            <family val="2"/>
          </rPr>
          <t>user: Reference for the paleodepth / paleoenvironment. This may be the same as the proxy data source.</t>
        </r>
      </text>
    </comment>
    <comment ref="C6" authorId="0" shapeId="0" xr:uid="{00000000-0006-0000-0300-000002000000}">
      <text>
        <r>
          <rPr>
            <b/>
            <sz val="9"/>
            <color indexed="81"/>
            <rFont val="Calibri"/>
            <family val="2"/>
          </rPr>
          <t>user: Reference for the paleodepth / paleoenvironment. This may be the same as the proxy data source.</t>
        </r>
      </text>
    </comment>
    <comment ref="B7" authorId="0" shapeId="0" xr:uid="{00000000-0006-0000-0300-000003000000}">
      <text>
        <r>
          <rPr>
            <b/>
            <sz val="9"/>
            <color indexed="81"/>
            <rFont val="Calibri"/>
            <family val="2"/>
          </rPr>
          <t>user: What is the age model based on? E.g. biostratigraphy (and group - calc. nanno, foram, dinos); cyclostratigraphy; magnetostrat.; radiometric dates.. Or a combination of these of others.</t>
        </r>
        <r>
          <rPr>
            <sz val="9"/>
            <color indexed="81"/>
            <rFont val="Calibri"/>
            <family val="2"/>
          </rPr>
          <t xml:space="preserve">
</t>
        </r>
      </text>
    </comment>
    <comment ref="B8" authorId="0" shapeId="0" xr:uid="{00000000-0006-0000-0300-000004000000}">
      <text>
        <r>
          <rPr>
            <b/>
            <sz val="9"/>
            <color indexed="81"/>
            <rFont val="Calibri"/>
            <family val="2"/>
          </rPr>
          <t>user: Please note the timescale used in the age model above. Ideally quote to GTS2012 where there is an option between timescales.</t>
        </r>
        <r>
          <rPr>
            <sz val="9"/>
            <color indexed="81"/>
            <rFont val="Calibri"/>
            <family val="2"/>
          </rPr>
          <t xml:space="preserve">
</t>
        </r>
      </text>
    </comment>
    <comment ref="B9" authorId="0" shapeId="0" xr:uid="{00000000-0006-0000-0300-000005000000}">
      <text>
        <r>
          <rPr>
            <b/>
            <sz val="9"/>
            <color indexed="81"/>
            <rFont val="Calibri"/>
            <family val="2"/>
          </rPr>
          <t xml:space="preserve">user: Note the depth scale used. If possible include a note on the reference point (e.g. bgl for land based cores; "m above the PETM onset"; m relative to reference strata") OR DSDP / ODP / IODP - note whether mbsf, mcd, CSF, CCSF (etc. aagh!....). </t>
        </r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B3" authorId="0" shapeId="0" xr:uid="{00000000-0006-0000-1300-000001000000}">
      <text>
        <r>
          <rPr>
            <b/>
            <sz val="9"/>
            <color indexed="81"/>
            <rFont val="Calibri"/>
            <family val="2"/>
          </rPr>
          <t>user: Reference for the depth scale used - this would most likely be same as the primary proxy data reference, but in some circumstances could change (depths updated after publication).</t>
        </r>
      </text>
    </comment>
    <comment ref="B6" authorId="0" shapeId="0" xr:uid="{00000000-0006-0000-1300-000002000000}">
      <text>
        <r>
          <rPr>
            <b/>
            <sz val="9"/>
            <color indexed="81"/>
            <rFont val="Calibri"/>
            <family val="2"/>
          </rPr>
          <t>user: Reference for the paleodepth / paleoenvironment. This may be the same as the proxy data source.</t>
        </r>
      </text>
    </comment>
    <comment ref="C6" authorId="0" shapeId="0" xr:uid="{00000000-0006-0000-1300-000003000000}">
      <text>
        <r>
          <rPr>
            <b/>
            <sz val="9"/>
            <color indexed="81"/>
            <rFont val="Calibri"/>
            <family val="2"/>
          </rPr>
          <t>user: Reference for the paleodepth / paleoenvironment. This may be the same as the proxy data source.</t>
        </r>
      </text>
    </comment>
    <comment ref="B7" authorId="0" shapeId="0" xr:uid="{00000000-0006-0000-1300-000004000000}">
      <text>
        <r>
          <rPr>
            <b/>
            <sz val="9"/>
            <color indexed="81"/>
            <rFont val="Calibri"/>
            <family val="2"/>
          </rPr>
          <t>user: What is the age model based on? E.g. biostratigraphy (and group - calc. nanno, foram, dinos); cyclostratigraphy; magnetostrat.; radiometric dates.. Or a combination of these of others.</t>
        </r>
        <r>
          <rPr>
            <sz val="9"/>
            <color indexed="81"/>
            <rFont val="Calibri"/>
            <family val="2"/>
          </rPr>
          <t xml:space="preserve">
</t>
        </r>
      </text>
    </comment>
    <comment ref="C7" authorId="0" shapeId="0" xr:uid="{00000000-0006-0000-1300-000005000000}">
      <text>
        <r>
          <rPr>
            <b/>
            <sz val="9"/>
            <color indexed="81"/>
            <rFont val="Calibri"/>
            <family val="2"/>
          </rPr>
          <t>user: add a reference for the age model - if this comes from the primary source of proxy data, refence that here too.</t>
        </r>
        <r>
          <rPr>
            <sz val="9"/>
            <color indexed="81"/>
            <rFont val="Calibri"/>
            <family val="2"/>
          </rPr>
          <t xml:space="preserve">
</t>
        </r>
      </text>
    </comment>
    <comment ref="B8" authorId="0" shapeId="0" xr:uid="{00000000-0006-0000-1300-000006000000}">
      <text>
        <r>
          <rPr>
            <b/>
            <sz val="9"/>
            <color indexed="81"/>
            <rFont val="Calibri"/>
            <family val="2"/>
          </rPr>
          <t>user: add a reference for the age model - if this comes from the primary source of proxy data, refence that here too.</t>
        </r>
        <r>
          <rPr>
            <sz val="9"/>
            <color indexed="81"/>
            <rFont val="Calibri"/>
            <family val="2"/>
          </rPr>
          <t xml:space="preserve">
</t>
        </r>
      </text>
    </comment>
    <comment ref="C8" authorId="0" shapeId="0" xr:uid="{00000000-0006-0000-1300-000007000000}">
      <text>
        <r>
          <rPr>
            <b/>
            <sz val="9"/>
            <color indexed="81"/>
            <rFont val="Calibri"/>
            <family val="2"/>
          </rPr>
          <t>user: add a reference for the age model - if this comes from the primary source of proxy data, refence that here too.</t>
        </r>
        <r>
          <rPr>
            <sz val="9"/>
            <color indexed="81"/>
            <rFont val="Calibri"/>
            <family val="2"/>
          </rPr>
          <t xml:space="preserve">
</t>
        </r>
      </text>
    </comment>
    <comment ref="B9" authorId="0" shapeId="0" xr:uid="{00000000-0006-0000-1300-000008000000}">
      <text>
        <r>
          <rPr>
            <b/>
            <sz val="9"/>
            <color indexed="81"/>
            <rFont val="Calibri"/>
            <family val="2"/>
          </rPr>
          <t>user: Reference for the depth scale used - this would most likely be same as the primary proxy data reference, but in some circumstances could change (depths updated after publication).</t>
        </r>
      </text>
    </comment>
    <comment ref="C9" authorId="0" shapeId="0" xr:uid="{00000000-0006-0000-1300-000009000000}">
      <text>
        <r>
          <rPr>
            <b/>
            <sz val="9"/>
            <color indexed="81"/>
            <rFont val="Calibri"/>
            <family val="2"/>
          </rPr>
          <t>user: Reference for the depth scale used - this would most likely be same as the primary proxy data reference, but in some circumstances could change (depths updated after publication).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B6" authorId="0" shapeId="0" xr:uid="{00000000-0006-0000-1200-000001000000}">
      <text>
        <r>
          <rPr>
            <b/>
            <sz val="9"/>
            <color indexed="81"/>
            <rFont val="Calibri"/>
            <family val="2"/>
          </rPr>
          <t>user: Reference for the paleodepth / paleoenvironment. This may be the same as the proxy data source.</t>
        </r>
      </text>
    </comment>
    <comment ref="B7" authorId="0" shapeId="0" xr:uid="{00000000-0006-0000-1200-000002000000}">
      <text>
        <r>
          <rPr>
            <b/>
            <sz val="9"/>
            <color indexed="81"/>
            <rFont val="Calibri"/>
            <family val="2"/>
          </rPr>
          <t>user: What is the age model based on? E.g. biostratigraphy (and group - calc. nanno, foram, dinos); cyclostratigraphy; magnetostrat.; radiometric dates.. Or a combination of these of others.</t>
        </r>
        <r>
          <rPr>
            <sz val="9"/>
            <color indexed="81"/>
            <rFont val="Calibri"/>
            <family val="2"/>
          </rPr>
          <t xml:space="preserve">
</t>
        </r>
      </text>
    </comment>
    <comment ref="B8" authorId="0" shapeId="0" xr:uid="{00000000-0006-0000-1200-000003000000}">
      <text>
        <r>
          <rPr>
            <b/>
            <sz val="9"/>
            <color indexed="81"/>
            <rFont val="Calibri"/>
            <family val="2"/>
          </rPr>
          <t>user: Please note the timescale used in the age model above. Ideally quote to GTS2012 where there is an option between timescales.</t>
        </r>
        <r>
          <rPr>
            <sz val="9"/>
            <color indexed="81"/>
            <rFont val="Calibri"/>
            <family val="2"/>
          </rPr>
          <t xml:space="preserve">
</t>
        </r>
      </text>
    </comment>
    <comment ref="B9" authorId="0" shapeId="0" xr:uid="{00000000-0006-0000-1200-000004000000}">
      <text>
        <r>
          <rPr>
            <b/>
            <sz val="9"/>
            <color indexed="81"/>
            <rFont val="Calibri"/>
            <family val="2"/>
          </rPr>
          <t xml:space="preserve">user: Note the depth scale used. If possible include a note on the reference point (e.g. bgl for land based cores; "m above the PETM onset"; m relative to reference strata") OR DSDP / ODP / IODP - note whether mbsf, mcd, CSF, CCSF (etc. aagh!....). </t>
        </r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B3" authorId="0" shapeId="0" xr:uid="{00000000-0006-0000-1100-000001000000}">
      <text>
        <r>
          <rPr>
            <b/>
            <sz val="9"/>
            <color indexed="81"/>
            <rFont val="Calibri"/>
            <family val="2"/>
          </rPr>
          <t>user: Reference for the depth scale used - this would most likely be same as the primary proxy data reference, but in some circumstances could change (depths updated after publication).</t>
        </r>
      </text>
    </comment>
    <comment ref="B6" authorId="0" shapeId="0" xr:uid="{00000000-0006-0000-1100-000002000000}">
      <text>
        <r>
          <rPr>
            <b/>
            <sz val="9"/>
            <color indexed="81"/>
            <rFont val="Calibri"/>
            <family val="2"/>
          </rPr>
          <t>user: Reference for the paleodepth / paleoenvironment. This may be the same as the proxy data source.</t>
        </r>
      </text>
    </comment>
    <comment ref="C6" authorId="0" shapeId="0" xr:uid="{00000000-0006-0000-1100-000003000000}">
      <text>
        <r>
          <rPr>
            <b/>
            <sz val="9"/>
            <color indexed="81"/>
            <rFont val="Calibri"/>
            <family val="2"/>
          </rPr>
          <t>user: Reference for the paleodepth / paleoenvironment. This may be the same as the proxy data source.</t>
        </r>
      </text>
    </comment>
    <comment ref="B7" authorId="0" shapeId="0" xr:uid="{00000000-0006-0000-1100-000004000000}">
      <text>
        <r>
          <rPr>
            <b/>
            <sz val="9"/>
            <color indexed="81"/>
            <rFont val="Calibri"/>
            <family val="2"/>
          </rPr>
          <t>user: What is the age model based on? E.g. biostratigraphy (and group - calc. nanno, foram, dinos); cyclostratigraphy; magnetostrat.; radiometric dates.. Or a combination of these of others.</t>
        </r>
        <r>
          <rPr>
            <sz val="9"/>
            <color indexed="81"/>
            <rFont val="Calibri"/>
            <family val="2"/>
          </rPr>
          <t xml:space="preserve">
</t>
        </r>
      </text>
    </comment>
    <comment ref="C7" authorId="0" shapeId="0" xr:uid="{00000000-0006-0000-1100-000005000000}">
      <text>
        <r>
          <rPr>
            <b/>
            <sz val="9"/>
            <color indexed="81"/>
            <rFont val="Calibri"/>
            <family val="2"/>
          </rPr>
          <t>user: add a reference for the age model - if this comes from the primary source of proxy data, refence that here too.</t>
        </r>
        <r>
          <rPr>
            <sz val="9"/>
            <color indexed="81"/>
            <rFont val="Calibri"/>
            <family val="2"/>
          </rPr>
          <t xml:space="preserve">
</t>
        </r>
      </text>
    </comment>
    <comment ref="B8" authorId="0" shapeId="0" xr:uid="{00000000-0006-0000-1100-000006000000}">
      <text>
        <r>
          <rPr>
            <b/>
            <sz val="9"/>
            <color indexed="81"/>
            <rFont val="Calibri"/>
            <family val="2"/>
          </rPr>
          <t>user: add a reference for the age model - if this comes from the primary source of proxy data, refence that here too.</t>
        </r>
        <r>
          <rPr>
            <sz val="9"/>
            <color indexed="81"/>
            <rFont val="Calibri"/>
            <family val="2"/>
          </rPr>
          <t xml:space="preserve">
</t>
        </r>
      </text>
    </comment>
    <comment ref="C8" authorId="0" shapeId="0" xr:uid="{00000000-0006-0000-1100-000007000000}">
      <text>
        <r>
          <rPr>
            <b/>
            <sz val="9"/>
            <color indexed="81"/>
            <rFont val="Calibri"/>
            <family val="2"/>
          </rPr>
          <t>user: add a reference for the age model - if this comes from the primary source of proxy data, refence that here too.</t>
        </r>
        <r>
          <rPr>
            <sz val="9"/>
            <color indexed="81"/>
            <rFont val="Calibri"/>
            <family val="2"/>
          </rPr>
          <t xml:space="preserve">
</t>
        </r>
      </text>
    </comment>
    <comment ref="B9" authorId="0" shapeId="0" xr:uid="{00000000-0006-0000-1100-000008000000}">
      <text>
        <r>
          <rPr>
            <b/>
            <sz val="9"/>
            <color indexed="81"/>
            <rFont val="Calibri"/>
            <family val="2"/>
          </rPr>
          <t>user: Reference for the depth scale used - this would most likely be same as the primary proxy data reference, but in some circumstances could change (depths updated after publication).</t>
        </r>
      </text>
    </comment>
    <comment ref="C9" authorId="0" shapeId="0" xr:uid="{00000000-0006-0000-1100-000009000000}">
      <text>
        <r>
          <rPr>
            <b/>
            <sz val="9"/>
            <color indexed="81"/>
            <rFont val="Calibri"/>
            <family val="2"/>
          </rPr>
          <t>user: Reference for the depth scale used - this would most likely be same as the primary proxy data reference, but in some circumstances could change (depths updated after publication).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C1" authorId="0" shapeId="0" xr:uid="{00000000-0006-0000-0D00-000001000000}">
      <text>
        <r>
          <rPr>
            <b/>
            <sz val="9"/>
            <color indexed="81"/>
            <rFont val="Calibri"/>
            <family val="2"/>
          </rPr>
          <t>user: Reference for the paleodepth / paleoenvironment. This may be the same as the proxy data source.</t>
        </r>
      </text>
    </comment>
    <comment ref="B3" authorId="0" shapeId="0" xr:uid="{C7064785-63A2-42FA-80AD-E81DA83A7ADD}">
      <text>
        <r>
          <rPr>
            <b/>
            <sz val="9"/>
            <color indexed="81"/>
            <rFont val="Calibri"/>
            <family val="2"/>
          </rPr>
          <t>user: Reference for the paleodepth / paleoenvironment. This may be the same as the proxy data source.</t>
        </r>
      </text>
    </comment>
    <comment ref="B6" authorId="0" shapeId="0" xr:uid="{00000000-0006-0000-0D00-000002000000}">
      <text>
        <r>
          <rPr>
            <b/>
            <sz val="9"/>
            <color indexed="81"/>
            <rFont val="Calibri"/>
            <family val="2"/>
          </rPr>
          <t>user: best estimate of paleodepth; or indicative depth / paleoenvironment descriptor - e.g. "mid shelf". Ideally numbers if possible.</t>
        </r>
        <r>
          <rPr>
            <sz val="9"/>
            <color indexed="81"/>
            <rFont val="Calibri"/>
            <family val="2"/>
          </rPr>
          <t xml:space="preserve">
</t>
        </r>
      </text>
    </comment>
    <comment ref="C6" authorId="0" shapeId="0" xr:uid="{00000000-0006-0000-0D00-000003000000}">
      <text>
        <r>
          <rPr>
            <b/>
            <sz val="9"/>
            <color indexed="81"/>
            <rFont val="Calibri"/>
            <family val="2"/>
          </rPr>
          <t>user: Reference for the paleodepth / paleoenvironment. This may be the same as the proxy data source.</t>
        </r>
      </text>
    </comment>
    <comment ref="B7" authorId="0" shapeId="0" xr:uid="{00000000-0006-0000-0D00-000004000000}">
      <text>
        <r>
          <rPr>
            <b/>
            <sz val="9"/>
            <color indexed="81"/>
            <rFont val="Calibri"/>
            <family val="2"/>
          </rPr>
          <t>user: What is the age model based on? E.g. biostratigraphy (and group - calc. nanno, foram, dinos); cyclostratigraphy; magnetostrat.; radiometric dates.. Or a combination of these of others.</t>
        </r>
        <r>
          <rPr>
            <sz val="9"/>
            <color indexed="81"/>
            <rFont val="Calibri"/>
            <family val="2"/>
          </rPr>
          <t xml:space="preserve">
</t>
        </r>
      </text>
    </comment>
    <comment ref="B8" authorId="0" shapeId="0" xr:uid="{00000000-0006-0000-0D00-000005000000}">
      <text>
        <r>
          <rPr>
            <b/>
            <sz val="9"/>
            <color indexed="81"/>
            <rFont val="Calibri"/>
            <family val="2"/>
          </rPr>
          <t>user: Please note the timescale used in the age model above. Ideally quote to GTS2012 where there is an option between timescales.</t>
        </r>
        <r>
          <rPr>
            <sz val="9"/>
            <color indexed="81"/>
            <rFont val="Calibri"/>
            <family val="2"/>
          </rPr>
          <t xml:space="preserve">
</t>
        </r>
      </text>
    </comment>
    <comment ref="B9" authorId="0" shapeId="0" xr:uid="{00000000-0006-0000-0D00-000006000000}">
      <text>
        <r>
          <rPr>
            <b/>
            <sz val="9"/>
            <color indexed="81"/>
            <rFont val="Calibri"/>
            <family val="2"/>
          </rPr>
          <t xml:space="preserve">user: Note the depth scale used. If possible include a note on the reference point (e.g. bgl for land based cores; "m above the PETM onset"; m relative to reference strata") OR DSDP / ODP / IODP - note whether mbsf, mcd, CSF, CCSF (etc. aagh!....). </t>
        </r>
      </text>
    </comment>
    <comment ref="C9" authorId="0" shapeId="0" xr:uid="{00000000-0006-0000-0D00-000007000000}">
      <text>
        <r>
          <rPr>
            <b/>
            <sz val="9"/>
            <color indexed="81"/>
            <rFont val="Calibri"/>
            <family val="2"/>
          </rPr>
          <t>user: Reference for the depth scale used - this would most likely be same as the primary proxy data reference, but in some circumstances could change (depths updated after publication).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B3" authorId="0" shapeId="0" xr:uid="{09E10F5E-03B8-4347-A150-E3EAD2C47787}">
      <text>
        <r>
          <rPr>
            <b/>
            <sz val="9"/>
            <color indexed="81"/>
            <rFont val="Calibri"/>
            <family val="2"/>
          </rPr>
          <t>user: Reference for the paleodepth / paleoenvironment. This may be the same as the proxy data source.</t>
        </r>
      </text>
    </comment>
    <comment ref="B6" authorId="0" shapeId="0" xr:uid="{00000000-0006-0000-0200-000002000000}">
      <text>
        <r>
          <rPr>
            <b/>
            <sz val="9"/>
            <color indexed="81"/>
            <rFont val="Calibri"/>
            <family val="2"/>
          </rPr>
          <t>user: best estimate of paleodepth; or indicative depth / paleoenvironment descriptor - e.g. "mid shelf". Ideally numbers if possible.</t>
        </r>
        <r>
          <rPr>
            <sz val="9"/>
            <color indexed="81"/>
            <rFont val="Calibri"/>
            <family val="2"/>
          </rPr>
          <t xml:space="preserve">
</t>
        </r>
      </text>
    </comment>
    <comment ref="C6" authorId="0" shapeId="0" xr:uid="{00000000-0006-0000-0200-000003000000}">
      <text>
        <r>
          <rPr>
            <b/>
            <sz val="9"/>
            <color indexed="81"/>
            <rFont val="Calibri"/>
            <family val="2"/>
          </rPr>
          <t>user: Reference for the paleodepth / paleoenvironment. This may be the same as the proxy data source.</t>
        </r>
      </text>
    </comment>
    <comment ref="B7" authorId="0" shapeId="0" xr:uid="{00000000-0006-0000-0200-000004000000}">
      <text>
        <r>
          <rPr>
            <b/>
            <sz val="9"/>
            <color indexed="81"/>
            <rFont val="Calibri"/>
            <family val="2"/>
          </rPr>
          <t>user: What is the age model based on? E.g. biostratigraphy (and group - calc. nanno, foram, dinos); cyclostratigraphy; magnetostrat.; radiometric dates.. Or a combination of these of others.</t>
        </r>
        <r>
          <rPr>
            <sz val="9"/>
            <color indexed="81"/>
            <rFont val="Calibri"/>
            <family val="2"/>
          </rPr>
          <t xml:space="preserve">
</t>
        </r>
      </text>
    </comment>
    <comment ref="C7" authorId="0" shapeId="0" xr:uid="{00000000-0006-0000-0200-000005000000}">
      <text>
        <r>
          <rPr>
            <b/>
            <sz val="9"/>
            <color indexed="81"/>
            <rFont val="Calibri"/>
            <family val="2"/>
          </rPr>
          <t>user: add a reference for the age model - if this comes from the primary source of proxy data, refence that here too.</t>
        </r>
        <r>
          <rPr>
            <sz val="9"/>
            <color indexed="81"/>
            <rFont val="Calibri"/>
            <family val="2"/>
          </rPr>
          <t xml:space="preserve">
</t>
        </r>
      </text>
    </comment>
    <comment ref="B8" authorId="0" shapeId="0" xr:uid="{00000000-0006-0000-0200-000006000000}">
      <text>
        <r>
          <rPr>
            <b/>
            <sz val="9"/>
            <color indexed="81"/>
            <rFont val="Calibri"/>
            <family val="2"/>
          </rPr>
          <t>user: Please note the timescale used in the age model above. Ideally quote to GTS2012 where there is an option between timescales.</t>
        </r>
        <r>
          <rPr>
            <sz val="9"/>
            <color indexed="81"/>
            <rFont val="Calibri"/>
            <family val="2"/>
          </rPr>
          <t xml:space="preserve">
</t>
        </r>
      </text>
    </comment>
    <comment ref="B9" authorId="0" shapeId="0" xr:uid="{00000000-0006-0000-0200-000007000000}">
      <text>
        <r>
          <rPr>
            <b/>
            <sz val="9"/>
            <color indexed="81"/>
            <rFont val="Calibri"/>
            <family val="2"/>
          </rPr>
          <t xml:space="preserve">user: Note the depth scale used. If possible include a note on the reference point (e.g. bgl for land based cores; "m above the PETM onset"; m relative to reference strata") OR DSDP / ODP / IODP - note whether mbsf, mcd, CSF, CCSF (etc. aagh!....). </t>
        </r>
      </text>
    </comment>
    <comment ref="C9" authorId="0" shapeId="0" xr:uid="{00000000-0006-0000-0200-000008000000}">
      <text>
        <r>
          <rPr>
            <b/>
            <sz val="9"/>
            <color indexed="81"/>
            <rFont val="Calibri"/>
            <family val="2"/>
          </rPr>
          <t>user: Reference for the depth scale used - this would most likely be same as the primary proxy data reference, but in some circumstances could change (depths updated after publication).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B3" authorId="0" shapeId="0" xr:uid="{00000000-0006-0000-0B00-000001000000}">
      <text>
        <r>
          <rPr>
            <b/>
            <sz val="9"/>
            <color indexed="81"/>
            <rFont val="Calibri"/>
            <family val="2"/>
          </rPr>
          <t>user: Reference for the paleodepth / paleoenvironment. This may be the same as the proxy data source.</t>
        </r>
      </text>
    </comment>
    <comment ref="B6" authorId="0" shapeId="0" xr:uid="{00000000-0006-0000-0B00-000002000000}">
      <text>
        <r>
          <rPr>
            <b/>
            <sz val="9"/>
            <color indexed="81"/>
            <rFont val="Calibri"/>
            <family val="2"/>
          </rPr>
          <t>user: best estimate of paleodepth; or indicative depth / paleoenvironment descriptor - e.g. "mid shelf". Ideally numbers if possible.</t>
        </r>
        <r>
          <rPr>
            <sz val="9"/>
            <color indexed="81"/>
            <rFont val="Calibri"/>
            <family val="2"/>
          </rPr>
          <t xml:space="preserve">
</t>
        </r>
      </text>
    </comment>
    <comment ref="C6" authorId="0" shapeId="0" xr:uid="{00000000-0006-0000-0B00-000003000000}">
      <text>
        <r>
          <rPr>
            <b/>
            <sz val="9"/>
            <color indexed="81"/>
            <rFont val="Calibri"/>
            <family val="2"/>
          </rPr>
          <t>user: Reference for the paleodepth / paleoenvironment. This may be the same as the proxy data source.</t>
        </r>
      </text>
    </comment>
    <comment ref="B7" authorId="0" shapeId="0" xr:uid="{00000000-0006-0000-0B00-000004000000}">
      <text>
        <r>
          <rPr>
            <b/>
            <sz val="9"/>
            <color indexed="81"/>
            <rFont val="Calibri"/>
            <family val="2"/>
          </rPr>
          <t>user: What is the age model based on? E.g. biostratigraphy (and group - calc. nanno, foram, dinos); cyclostratigraphy; magnetostrat.; radiometric dates.. Or a combination of these of others.</t>
        </r>
        <r>
          <rPr>
            <sz val="9"/>
            <color indexed="81"/>
            <rFont val="Calibri"/>
            <family val="2"/>
          </rPr>
          <t xml:space="preserve">
</t>
        </r>
      </text>
    </comment>
    <comment ref="C7" authorId="0" shapeId="0" xr:uid="{00000000-0006-0000-0B00-000005000000}">
      <text>
        <r>
          <rPr>
            <b/>
            <sz val="9"/>
            <color indexed="81"/>
            <rFont val="Calibri"/>
            <family val="2"/>
          </rPr>
          <t>user: add a reference for the age model - if this comes from the primary source of proxy data, refence that here too.</t>
        </r>
        <r>
          <rPr>
            <sz val="9"/>
            <color indexed="81"/>
            <rFont val="Calibri"/>
            <family val="2"/>
          </rPr>
          <t xml:space="preserve">
</t>
        </r>
      </text>
    </comment>
    <comment ref="B8" authorId="0" shapeId="0" xr:uid="{00000000-0006-0000-0B00-000006000000}">
      <text>
        <r>
          <rPr>
            <b/>
            <sz val="9"/>
            <color indexed="81"/>
            <rFont val="Calibri"/>
            <family val="2"/>
          </rPr>
          <t>user: Please note the timescale used in the age model above. Ideally quote to GTS2012 where there is an option between timescales.</t>
        </r>
        <r>
          <rPr>
            <sz val="9"/>
            <color indexed="81"/>
            <rFont val="Calibri"/>
            <family val="2"/>
          </rPr>
          <t xml:space="preserve">
</t>
        </r>
      </text>
    </comment>
    <comment ref="B9" authorId="0" shapeId="0" xr:uid="{00000000-0006-0000-0B00-000007000000}">
      <text>
        <r>
          <rPr>
            <b/>
            <sz val="9"/>
            <color indexed="81"/>
            <rFont val="Calibri"/>
            <family val="2"/>
          </rPr>
          <t xml:space="preserve">user: Note the depth scale used. If possible include a note on the reference point (e.g. bgl for land based cores; "m above the PETM onset"; m relative to reference strata") OR DSDP / ODP / IODP - note whether mbsf, mcd, CSF, CCSF (etc. aagh!....). </t>
        </r>
      </text>
    </comment>
    <comment ref="C9" authorId="0" shapeId="0" xr:uid="{00000000-0006-0000-0B00-000008000000}">
      <text>
        <r>
          <rPr>
            <b/>
            <sz val="9"/>
            <color indexed="81"/>
            <rFont val="Calibri"/>
            <family val="2"/>
          </rPr>
          <t>user: Reference for the depth scale used - this would most likely be same as the primary proxy data reference, but in some circumstances could change (depths updated after publication).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B3" authorId="0" shapeId="0" xr:uid="{00000000-0006-0000-0E00-000001000000}">
      <text>
        <r>
          <rPr>
            <b/>
            <sz val="9"/>
            <color indexed="81"/>
            <rFont val="Calibri"/>
            <family val="2"/>
          </rPr>
          <t>user: Reference for the paleodepth / paleoenvironment. This may be the same as the proxy data source.</t>
        </r>
      </text>
    </comment>
    <comment ref="B6" authorId="0" shapeId="0" xr:uid="{00000000-0006-0000-0E00-000002000000}">
      <text>
        <r>
          <rPr>
            <b/>
            <sz val="9"/>
            <color indexed="81"/>
            <rFont val="Calibri"/>
            <family val="2"/>
          </rPr>
          <t>user: best estimate of paleodepth; or indicative depth / paleoenvironment descriptor - e.g. "mid shelf". Ideally numbers if possible.</t>
        </r>
        <r>
          <rPr>
            <sz val="9"/>
            <color indexed="81"/>
            <rFont val="Calibri"/>
            <family val="2"/>
          </rPr>
          <t xml:space="preserve">
</t>
        </r>
      </text>
    </comment>
    <comment ref="C6" authorId="0" shapeId="0" xr:uid="{00000000-0006-0000-0E00-000003000000}">
      <text>
        <r>
          <rPr>
            <b/>
            <sz val="9"/>
            <color indexed="81"/>
            <rFont val="Calibri"/>
            <family val="2"/>
          </rPr>
          <t>user: Reference for the paleodepth / paleoenvironment. This may be the same as the proxy data source.</t>
        </r>
      </text>
    </comment>
    <comment ref="B7" authorId="0" shapeId="0" xr:uid="{00000000-0006-0000-0E00-000004000000}">
      <text>
        <r>
          <rPr>
            <b/>
            <sz val="9"/>
            <color indexed="81"/>
            <rFont val="Calibri"/>
            <family val="2"/>
          </rPr>
          <t>user: What is the age model based on? E.g. biostratigraphy (and group - calc. nanno, foram, dinos); cyclostratigraphy; magnetostrat.; radiometric dates.. Or a combination of these of others.</t>
        </r>
        <r>
          <rPr>
            <sz val="9"/>
            <color indexed="81"/>
            <rFont val="Calibri"/>
            <family val="2"/>
          </rPr>
          <t xml:space="preserve">
</t>
        </r>
      </text>
    </comment>
    <comment ref="B8" authorId="0" shapeId="0" xr:uid="{00000000-0006-0000-0E00-000005000000}">
      <text>
        <r>
          <rPr>
            <b/>
            <sz val="9"/>
            <color indexed="81"/>
            <rFont val="Calibri"/>
            <family val="2"/>
          </rPr>
          <t>user: Please note the timescale used in the age model above. Ideally quote to GTS2012 where there is an option between timescales.</t>
        </r>
        <r>
          <rPr>
            <sz val="9"/>
            <color indexed="81"/>
            <rFont val="Calibri"/>
            <family val="2"/>
          </rPr>
          <t xml:space="preserve">
</t>
        </r>
      </text>
    </comment>
    <comment ref="B9" authorId="0" shapeId="0" xr:uid="{00000000-0006-0000-0E00-000006000000}">
      <text>
        <r>
          <rPr>
            <b/>
            <sz val="9"/>
            <color indexed="81"/>
            <rFont val="Calibri"/>
            <family val="2"/>
          </rPr>
          <t xml:space="preserve">user: Note the depth scale used. If possible include a note on the reference point (e.g. bgl for land based cores; "m above the PETM onset"; m relative to reference strata") OR DSDP / ODP / IODP - note whether mbsf, mcd, CSF, CCSF (etc. aagh!....). </t>
        </r>
      </text>
    </comment>
    <comment ref="C9" authorId="0" shapeId="0" xr:uid="{00000000-0006-0000-0E00-000007000000}">
      <text>
        <r>
          <rPr>
            <b/>
            <sz val="9"/>
            <color indexed="81"/>
            <rFont val="Calibri"/>
            <family val="2"/>
          </rPr>
          <t>user: Reference for the depth scale used - this would most likely be same as the primary proxy data reference, but in some circumstances could change (depths updated after publication).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E1" authorId="0" shapeId="0" xr:uid="{00000000-0006-0000-0100-000001000000}">
      <text>
        <r>
          <rPr>
            <b/>
            <sz val="9"/>
            <color indexed="81"/>
            <rFont val="Calibri"/>
            <family val="2"/>
          </rPr>
          <t>user: Reference for the paleodepth / paleoenvironment. This may be the same as the proxy data source.</t>
        </r>
      </text>
    </comment>
    <comment ref="D3" authorId="0" shapeId="0" xr:uid="{10EEFBE2-ABE9-4044-8F56-A934191E9C63}">
      <text>
        <r>
          <rPr>
            <b/>
            <sz val="9"/>
            <color indexed="81"/>
            <rFont val="Calibri"/>
            <family val="2"/>
          </rPr>
          <t>user: Reference for the paleodepth / paleoenvironment. This may be the same as the proxy data source.</t>
        </r>
      </text>
    </comment>
    <comment ref="D6" authorId="0" shapeId="0" xr:uid="{00000000-0006-0000-0100-000002000000}">
      <text>
        <r>
          <rPr>
            <b/>
            <sz val="9"/>
            <color indexed="81"/>
            <rFont val="Calibri"/>
            <family val="2"/>
          </rPr>
          <t>user: best estimate of paleodepth; or indicative depth / paleoenvironment descriptor - e.g. "mid shelf". Ideally numbers if possible.</t>
        </r>
        <r>
          <rPr>
            <sz val="9"/>
            <color indexed="81"/>
            <rFont val="Calibri"/>
            <family val="2"/>
          </rPr>
          <t xml:space="preserve">
</t>
        </r>
      </text>
    </comment>
    <comment ref="E6" authorId="0" shapeId="0" xr:uid="{00000000-0006-0000-0100-000003000000}">
      <text>
        <r>
          <rPr>
            <b/>
            <sz val="9"/>
            <color indexed="81"/>
            <rFont val="Calibri"/>
            <family val="2"/>
          </rPr>
          <t>user: Reference for the paleodepth / paleoenvironment. This may be the same as the proxy data source.</t>
        </r>
      </text>
    </comment>
    <comment ref="D7" authorId="0" shapeId="0" xr:uid="{00000000-0006-0000-0100-000004000000}">
      <text>
        <r>
          <rPr>
            <b/>
            <sz val="9"/>
            <color indexed="81"/>
            <rFont val="Calibri"/>
            <family val="2"/>
          </rPr>
          <t>user: What is the age model based on? E.g. biostratigraphy (and group - calc. nanno, foram, dinos); cyclostratigraphy; magnetostrat.; radiometric dates.. Or a combination of these of others.</t>
        </r>
        <r>
          <rPr>
            <sz val="9"/>
            <color indexed="81"/>
            <rFont val="Calibri"/>
            <family val="2"/>
          </rPr>
          <t xml:space="preserve">
</t>
        </r>
      </text>
    </comment>
    <comment ref="D8" authorId="0" shapeId="0" xr:uid="{00000000-0006-0000-0100-000005000000}">
      <text>
        <r>
          <rPr>
            <b/>
            <sz val="9"/>
            <color indexed="81"/>
            <rFont val="Calibri"/>
            <family val="2"/>
          </rPr>
          <t>user: Please note the timescale used in the age model above. Ideally quote to GTS2012 where there is an option between timescales.</t>
        </r>
        <r>
          <rPr>
            <sz val="9"/>
            <color indexed="81"/>
            <rFont val="Calibri"/>
            <family val="2"/>
          </rPr>
          <t xml:space="preserve">
</t>
        </r>
      </text>
    </comment>
    <comment ref="D9" authorId="0" shapeId="0" xr:uid="{00000000-0006-0000-0100-000006000000}">
      <text>
        <r>
          <rPr>
            <b/>
            <sz val="9"/>
            <color indexed="81"/>
            <rFont val="Calibri"/>
            <family val="2"/>
          </rPr>
          <t xml:space="preserve">user: Note the depth scale used. If possible include a note on the reference point (e.g. bgl for land based cores; "m above the PETM onset"; m relative to reference strata") OR DSDP / ODP / IODP - note whether mbsf, mcd, CSF, CCSF (etc. aagh!....). </t>
        </r>
      </text>
    </comment>
    <comment ref="E9" authorId="0" shapeId="0" xr:uid="{00000000-0006-0000-0100-000007000000}">
      <text>
        <r>
          <rPr>
            <b/>
            <sz val="9"/>
            <color indexed="81"/>
            <rFont val="Calibri"/>
            <family val="2"/>
          </rPr>
          <t>user: Reference for the depth scale used - this would most likely be same as the primary proxy data reference, but in some circumstances could change (depths updated after publication).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B3" authorId="0" shapeId="0" xr:uid="{00000000-0006-0000-0A00-000001000000}">
      <text>
        <r>
          <rPr>
            <b/>
            <sz val="9"/>
            <color indexed="81"/>
            <rFont val="Calibri"/>
            <family val="2"/>
          </rPr>
          <t>user: Reference for the paleodepth / paleoenvironment. This may be the same as the proxy data source.</t>
        </r>
      </text>
    </comment>
    <comment ref="B6" authorId="0" shapeId="0" xr:uid="{00000000-0006-0000-0A00-000002000000}">
      <text>
        <r>
          <rPr>
            <b/>
            <sz val="9"/>
            <color indexed="81"/>
            <rFont val="Calibri"/>
            <family val="2"/>
          </rPr>
          <t>user: best estimate of paleodepth; or indicative depth / paleoenvironment descriptor - e.g. "mid shelf". Ideally numbers if possible.</t>
        </r>
        <r>
          <rPr>
            <sz val="9"/>
            <color indexed="81"/>
            <rFont val="Calibri"/>
            <family val="2"/>
          </rPr>
          <t xml:space="preserve">
</t>
        </r>
      </text>
    </comment>
    <comment ref="D6" authorId="0" shapeId="0" xr:uid="{00000000-0006-0000-0A00-000003000000}">
      <text>
        <r>
          <rPr>
            <b/>
            <sz val="9"/>
            <color indexed="81"/>
            <rFont val="Calibri"/>
            <family val="2"/>
          </rPr>
          <t>user: Reference for the paleodepth / paleoenvironment. This may be the same as the proxy data source.</t>
        </r>
      </text>
    </comment>
    <comment ref="B7" authorId="0" shapeId="0" xr:uid="{00000000-0006-0000-0A00-000004000000}">
      <text>
        <r>
          <rPr>
            <b/>
            <sz val="9"/>
            <color indexed="81"/>
            <rFont val="Calibri"/>
            <family val="2"/>
          </rPr>
          <t>user: What is the age model based on? E.g. biostratigraphy (and group - calc. nanno, foram, dinos); cyclostratigraphy; magnetostrat.; radiometric dates.. Or a combination of these of others.</t>
        </r>
        <r>
          <rPr>
            <sz val="9"/>
            <color indexed="81"/>
            <rFont val="Calibri"/>
            <family val="2"/>
          </rPr>
          <t xml:space="preserve">
</t>
        </r>
      </text>
    </comment>
    <comment ref="B8" authorId="0" shapeId="0" xr:uid="{00000000-0006-0000-0A00-000005000000}">
      <text>
        <r>
          <rPr>
            <b/>
            <sz val="9"/>
            <color indexed="81"/>
            <rFont val="Calibri"/>
            <family val="2"/>
          </rPr>
          <t>user: Please note the timescale used in the age model above. Ideally quote to GTS2012 where there is an option between timescales.</t>
        </r>
        <r>
          <rPr>
            <sz val="9"/>
            <color indexed="81"/>
            <rFont val="Calibri"/>
            <family val="2"/>
          </rPr>
          <t xml:space="preserve">
</t>
        </r>
      </text>
    </comment>
    <comment ref="B9" authorId="0" shapeId="0" xr:uid="{00000000-0006-0000-0A00-000006000000}">
      <text>
        <r>
          <rPr>
            <b/>
            <sz val="9"/>
            <color indexed="81"/>
            <rFont val="Calibri"/>
            <family val="2"/>
          </rPr>
          <t xml:space="preserve">user: Note the depth scale used. If possible include a note on the reference point (e.g. bgl for land based cores; "m above the PETM onset"; m relative to reference strata") OR DSDP / ODP / IODP - note whether mbsf, mcd, CSF, CCSF (etc. aagh!....). </t>
        </r>
      </text>
    </comment>
    <comment ref="D9" authorId="0" shapeId="0" xr:uid="{00000000-0006-0000-0A00-000007000000}">
      <text>
        <r>
          <rPr>
            <b/>
            <sz val="9"/>
            <color indexed="81"/>
            <rFont val="Calibri"/>
            <family val="2"/>
          </rPr>
          <t>user: Reference for the depth scale used - this would most likely be same as the primary proxy data reference, but in some circumstances could change (depths updated after publication).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B3" authorId="0" shapeId="0" xr:uid="{00000000-0006-0000-0400-000001000000}">
      <text>
        <r>
          <rPr>
            <b/>
            <sz val="9"/>
            <color indexed="81"/>
            <rFont val="Calibri"/>
            <family val="2"/>
          </rPr>
          <t>user: Reference for the paleodepth / paleoenvironment. This may be the same as the proxy data source.</t>
        </r>
      </text>
    </comment>
    <comment ref="B6" authorId="0" shapeId="0" xr:uid="{00000000-0006-0000-0400-000002000000}">
      <text>
        <r>
          <rPr>
            <b/>
            <sz val="9"/>
            <color indexed="81"/>
            <rFont val="Calibri"/>
            <family val="2"/>
          </rPr>
          <t>user: best estimate of paleodepth; or indicative depth / paleoenvironment descriptor - e.g. "mid shelf". Ideally numbers if possible.</t>
        </r>
        <r>
          <rPr>
            <sz val="9"/>
            <color indexed="81"/>
            <rFont val="Calibri"/>
            <family val="2"/>
          </rPr>
          <t xml:space="preserve">
</t>
        </r>
      </text>
    </comment>
    <comment ref="C6" authorId="0" shapeId="0" xr:uid="{00000000-0006-0000-0400-000003000000}">
      <text>
        <r>
          <rPr>
            <b/>
            <sz val="9"/>
            <color indexed="81"/>
            <rFont val="Calibri"/>
            <family val="2"/>
          </rPr>
          <t>user: Reference for the paleodepth / paleoenvironment. This may be the same as the proxy data source.</t>
        </r>
      </text>
    </comment>
    <comment ref="B7" authorId="0" shapeId="0" xr:uid="{00000000-0006-0000-0400-000004000000}">
      <text>
        <r>
          <rPr>
            <b/>
            <sz val="9"/>
            <color indexed="81"/>
            <rFont val="Calibri"/>
            <family val="2"/>
          </rPr>
          <t>user: What is the age model based on? E.g. biostratigraphy (and group - calc. nanno, foram, dinos); cyclostratigraphy; magnetostrat.; radiometric dates.. Or a combination of these of others.</t>
        </r>
        <r>
          <rPr>
            <sz val="9"/>
            <color indexed="81"/>
            <rFont val="Calibri"/>
            <family val="2"/>
          </rPr>
          <t xml:space="preserve">
</t>
        </r>
      </text>
    </comment>
    <comment ref="C7" authorId="0" shapeId="0" xr:uid="{00000000-0006-0000-0400-000005000000}">
      <text>
        <r>
          <rPr>
            <b/>
            <sz val="9"/>
            <color indexed="81"/>
            <rFont val="Calibri"/>
            <family val="2"/>
          </rPr>
          <t>user: add a reference for the age model - if this comes from the primary source of proxy data, refence that here too.</t>
        </r>
        <r>
          <rPr>
            <sz val="9"/>
            <color indexed="81"/>
            <rFont val="Calibri"/>
            <family val="2"/>
          </rPr>
          <t xml:space="preserve">
</t>
        </r>
      </text>
    </comment>
    <comment ref="B8" authorId="0" shapeId="0" xr:uid="{00000000-0006-0000-0400-000006000000}">
      <text>
        <r>
          <rPr>
            <b/>
            <sz val="9"/>
            <color indexed="81"/>
            <rFont val="Calibri"/>
            <family val="2"/>
          </rPr>
          <t>user: Please note the timescale used in the age model above. Ideally quote to GTS2012 where there is an option between timescales.</t>
        </r>
        <r>
          <rPr>
            <sz val="9"/>
            <color indexed="81"/>
            <rFont val="Calibri"/>
            <family val="2"/>
          </rPr>
          <t xml:space="preserve">
</t>
        </r>
      </text>
    </comment>
    <comment ref="B9" authorId="0" shapeId="0" xr:uid="{00000000-0006-0000-0400-000007000000}">
      <text>
        <r>
          <rPr>
            <b/>
            <sz val="9"/>
            <color indexed="81"/>
            <rFont val="Calibri"/>
            <family val="2"/>
          </rPr>
          <t xml:space="preserve">user: Note the depth scale used. If possible include a note on the reference point (e.g. bgl for land based cores; "m above the PETM onset"; m relative to reference strata") OR DSDP / ODP / IODP - note whether mbsf, mcd, CSF, CCSF (etc. aagh!....). </t>
        </r>
      </text>
    </comment>
    <comment ref="C9" authorId="0" shapeId="0" xr:uid="{00000000-0006-0000-0400-000008000000}">
      <text>
        <r>
          <rPr>
            <b/>
            <sz val="9"/>
            <color indexed="81"/>
            <rFont val="Calibri"/>
            <family val="2"/>
          </rPr>
          <t>user: Reference for the depth scale used - this would most likely be same as the primary proxy data reference, but in some circumstances could change (depths updated after publication).</t>
        </r>
      </text>
    </comment>
  </commentList>
</comments>
</file>

<file path=xl/sharedStrings.xml><?xml version="1.0" encoding="utf-8"?>
<sst xmlns="http://schemas.openxmlformats.org/spreadsheetml/2006/main" count="6493" uniqueCount="696">
  <si>
    <t>Depth scale:</t>
    <phoneticPr fontId="28" type="noConversion"/>
  </si>
  <si>
    <t>Site</t>
    <phoneticPr fontId="28" type="noConversion"/>
  </si>
  <si>
    <t>Hole</t>
    <phoneticPr fontId="28" type="noConversion"/>
  </si>
  <si>
    <t>Core</t>
    <phoneticPr fontId="28" type="noConversion"/>
  </si>
  <si>
    <t>Interval (cm)</t>
    <phoneticPr fontId="28" type="noConversion"/>
  </si>
  <si>
    <t>GTS2012</t>
    <phoneticPr fontId="28" type="noConversion"/>
  </si>
  <si>
    <t>Depth scale:</t>
    <phoneticPr fontId="28" type="noConversion"/>
  </si>
  <si>
    <t>Section</t>
    <phoneticPr fontId="28" type="noConversion"/>
  </si>
  <si>
    <t>Depth</t>
    <phoneticPr fontId="28" type="noConversion"/>
  </si>
  <si>
    <t>Setting</t>
    <phoneticPr fontId="28" type="noConversion"/>
  </si>
  <si>
    <t>Comments</t>
    <phoneticPr fontId="28" type="noConversion"/>
  </si>
  <si>
    <t>Site:</t>
    <phoneticPr fontId="28" type="noConversion"/>
  </si>
  <si>
    <t>Modern latitude (decimal º):</t>
    <phoneticPr fontId="28" type="noConversion"/>
  </si>
  <si>
    <t>Modern longitude (decimal º):</t>
    <phoneticPr fontId="28" type="noConversion"/>
  </si>
  <si>
    <t>Site:</t>
    <phoneticPr fontId="28" type="noConversion"/>
  </si>
  <si>
    <t>Paleodepth:</t>
    <phoneticPr fontId="28" type="noConversion"/>
  </si>
  <si>
    <t>Age model notes:</t>
    <phoneticPr fontId="28" type="noConversion"/>
  </si>
  <si>
    <t>Timescale:</t>
    <phoneticPr fontId="28" type="noConversion"/>
  </si>
  <si>
    <t>Timescale:</t>
    <phoneticPr fontId="28" type="noConversion"/>
  </si>
  <si>
    <t>post-PETM</t>
  </si>
  <si>
    <t>Latitude</t>
    <phoneticPr fontId="28" type="noConversion"/>
  </si>
  <si>
    <t>Longitude</t>
    <phoneticPr fontId="28" type="noConversion"/>
  </si>
  <si>
    <t>Relative abundance</t>
  </si>
  <si>
    <t>Fractional abundance</t>
  </si>
  <si>
    <t>Depth</t>
  </si>
  <si>
    <t>Age</t>
  </si>
  <si>
    <t>Site</t>
  </si>
  <si>
    <t>4'</t>
  </si>
  <si>
    <t>TEX</t>
  </si>
  <si>
    <t>BIT</t>
  </si>
  <si>
    <t>Age (GTS2012)</t>
  </si>
  <si>
    <t>PETM</t>
  </si>
  <si>
    <t>pre-PETM</t>
  </si>
  <si>
    <t>Source</t>
  </si>
  <si>
    <t>Shelf</t>
  </si>
  <si>
    <t>prePETM</t>
  </si>
  <si>
    <t>EECO</t>
  </si>
  <si>
    <t xml:space="preserve">Age </t>
  </si>
  <si>
    <t>Early Eocene</t>
  </si>
  <si>
    <t>Frieling et al. 2014</t>
  </si>
  <si>
    <t>West Siberian Sea</t>
  </si>
  <si>
    <t>pre- , PETM, post-PETM intervals based on C-isotope and dinocyst stratigraphy</t>
  </si>
  <si>
    <t>GTS2012</t>
  </si>
  <si>
    <t>Fur (Denmark)</t>
  </si>
  <si>
    <t>Shelf (100-200m)</t>
  </si>
  <si>
    <t>pre- , PETM based on C-isotope, radiometric date(s) and dinocyst stratigraphy</t>
  </si>
  <si>
    <t>n/a</t>
  </si>
  <si>
    <t>m</t>
  </si>
  <si>
    <t>m relative to reference strata</t>
  </si>
  <si>
    <t>Depth (m)</t>
  </si>
  <si>
    <t>Schoon et al., 2015</t>
  </si>
  <si>
    <t>pre- , PETM based on C-isotope, and dinocyst stratigraphy</t>
  </si>
  <si>
    <t>Upper bathyal or outer neritic</t>
  </si>
  <si>
    <t>Store Baelt (Denmark)</t>
  </si>
  <si>
    <t>mbsf</t>
  </si>
  <si>
    <t>Keating-Bitonti et al, 2011</t>
  </si>
  <si>
    <t>early Eocene based on biostratigraphy  (planktic forams) and radiometric dates (strontium)</t>
  </si>
  <si>
    <t>54-52</t>
  </si>
  <si>
    <t>Age (Ma)</t>
  </si>
  <si>
    <t>Notes: sediment obtained from WITHIN bivalves</t>
  </si>
  <si>
    <t>Keating-Bitonti et al., 2011</t>
  </si>
  <si>
    <t>%GDGT-0</t>
  </si>
  <si>
    <t>GDGT-2/GDGT-3</t>
  </si>
  <si>
    <t>cren'/cren'+cren</t>
  </si>
  <si>
    <t>ODP 959</t>
  </si>
  <si>
    <t>Oboh-Ikuenobe et al., 1997; Frieling et al., 2018</t>
  </si>
  <si>
    <t>A</t>
  </si>
  <si>
    <t>D</t>
  </si>
  <si>
    <t>1 (CC)</t>
  </si>
  <si>
    <t>3 (CC)</t>
  </si>
  <si>
    <t>60 - 62</t>
  </si>
  <si>
    <t>58 - 60</t>
  </si>
  <si>
    <t>63 - 65</t>
  </si>
  <si>
    <t>71 - 72</t>
  </si>
  <si>
    <t>50 - 52</t>
  </si>
  <si>
    <t>40 - 41.5</t>
  </si>
  <si>
    <t>53 - 55</t>
  </si>
  <si>
    <t>13 - 15</t>
  </si>
  <si>
    <t>52 - 54</t>
  </si>
  <si>
    <t>48 - 50</t>
  </si>
  <si>
    <t>9.5 - 11</t>
  </si>
  <si>
    <t>42 - 44</t>
  </si>
  <si>
    <t>40 - 42</t>
  </si>
  <si>
    <t>12 - 14</t>
  </si>
  <si>
    <t>23 - 25</t>
  </si>
  <si>
    <t>0 - 2.5</t>
  </si>
  <si>
    <t>2 - 4</t>
  </si>
  <si>
    <t>10 - 12</t>
  </si>
  <si>
    <t>6.5 - 8.5</t>
  </si>
  <si>
    <t>11 - 13</t>
  </si>
  <si>
    <t>81 - 83</t>
  </si>
  <si>
    <t>82 - 84</t>
  </si>
  <si>
    <t>47 - 49</t>
  </si>
  <si>
    <t>33 - 35</t>
  </si>
  <si>
    <t>78 - 80</t>
  </si>
  <si>
    <t>76 - 78</t>
  </si>
  <si>
    <t>77 - 79</t>
  </si>
  <si>
    <t>93 - 95</t>
  </si>
  <si>
    <t>25 - 28</t>
  </si>
  <si>
    <t>125 - 127</t>
  </si>
  <si>
    <t>5 - 7</t>
  </si>
  <si>
    <t>70 - 72</t>
  </si>
  <si>
    <t>108 - 110</t>
  </si>
  <si>
    <t>140 - 142</t>
  </si>
  <si>
    <t>15 - 17</t>
  </si>
  <si>
    <t>112 - 114</t>
  </si>
  <si>
    <t>85 - 87</t>
  </si>
  <si>
    <t>28 - 30</t>
  </si>
  <si>
    <t>61 - 65</t>
  </si>
  <si>
    <t>25 - 27</t>
  </si>
  <si>
    <t>146 - 148</t>
  </si>
  <si>
    <t>57 - 59</t>
  </si>
  <si>
    <t>14 - 16</t>
  </si>
  <si>
    <t>97 - 99</t>
  </si>
  <si>
    <t>121 - 123</t>
  </si>
  <si>
    <t>88 - 90</t>
  </si>
  <si>
    <t>119.5 - 121.5</t>
  </si>
  <si>
    <t>74 - 76</t>
  </si>
  <si>
    <t>89 - 91</t>
  </si>
  <si>
    <t>114 - 116</t>
  </si>
  <si>
    <t>90 - 92</t>
  </si>
  <si>
    <t>110 - 112</t>
  </si>
  <si>
    <t>20 - 22</t>
  </si>
  <si>
    <t>21 - 23</t>
  </si>
  <si>
    <t>56 - 58</t>
  </si>
  <si>
    <t>124 - 126</t>
  </si>
  <si>
    <t>30 - 32</t>
  </si>
  <si>
    <t>44 - 46</t>
  </si>
  <si>
    <t>46 - 48</t>
  </si>
  <si>
    <t>43 - 45</t>
  </si>
  <si>
    <t>105 - 107</t>
  </si>
  <si>
    <t>26 - 28</t>
  </si>
  <si>
    <t>35 - 37</t>
  </si>
  <si>
    <t>69 - 73</t>
  </si>
  <si>
    <t>128 - 130</t>
  </si>
  <si>
    <t>51 - 53</t>
  </si>
  <si>
    <t>79 - 81.5</t>
  </si>
  <si>
    <t>104 - 106</t>
  </si>
  <si>
    <t>73 - 75</t>
  </si>
  <si>
    <t>138 - 140</t>
  </si>
  <si>
    <t>72 - 75</t>
  </si>
  <si>
    <t>27 - 29</t>
  </si>
  <si>
    <t>7 - 10</t>
  </si>
  <si>
    <t>100 - 103</t>
  </si>
  <si>
    <t>n.a</t>
  </si>
  <si>
    <t>Frieling et al., 2018; Cramwinckel et al., 2018</t>
  </si>
  <si>
    <t>Frieling et al. 2018</t>
  </si>
  <si>
    <t>Cramwinckel et al., 2018</t>
  </si>
  <si>
    <t>47 - 48</t>
  </si>
  <si>
    <t>58 - 59</t>
  </si>
  <si>
    <t>69 - 70</t>
  </si>
  <si>
    <t>87 - 88</t>
  </si>
  <si>
    <t>93 - 94</t>
  </si>
  <si>
    <t>98 - 99</t>
  </si>
  <si>
    <t>115 - 116</t>
  </si>
  <si>
    <t>116 - 117</t>
  </si>
  <si>
    <t>118 - 119</t>
  </si>
  <si>
    <t>128 - 129</t>
  </si>
  <si>
    <t>147 - 148</t>
  </si>
  <si>
    <t>16 - 17</t>
  </si>
  <si>
    <t>37 - 38</t>
  </si>
  <si>
    <t>38 - 39</t>
  </si>
  <si>
    <t>42 - 43</t>
  </si>
  <si>
    <t>45 - 46</t>
  </si>
  <si>
    <t>76  - 77</t>
  </si>
  <si>
    <t>82 -83</t>
  </si>
  <si>
    <t>119 -  120</t>
  </si>
  <si>
    <t>3 - 5</t>
  </si>
  <si>
    <t>8 - 10</t>
  </si>
  <si>
    <t>51 - 52</t>
  </si>
  <si>
    <t>66 - 68</t>
  </si>
  <si>
    <t>79 - 80</t>
  </si>
  <si>
    <t>94 - 96</t>
  </si>
  <si>
    <t>103 - 105</t>
  </si>
  <si>
    <t>112 - 113</t>
  </si>
  <si>
    <t>131 - 133</t>
  </si>
  <si>
    <t>10 -  11</t>
  </si>
  <si>
    <t>12 - 13</t>
  </si>
  <si>
    <t>148  - 149</t>
  </si>
  <si>
    <t>IB10A (Nigeria)</t>
  </si>
  <si>
    <t>Unknown</t>
  </si>
  <si>
    <t>Biostratigraphy (dinocysts, coccoliths), chemostratigraphy and C-isotopes</t>
  </si>
  <si>
    <t>Biostratigraphy (forams) and C-isotopes</t>
  </si>
  <si>
    <t>Frieling et al,. 2017</t>
  </si>
  <si>
    <t>IB10B (Nigeria)</t>
  </si>
  <si>
    <t>IB10B</t>
  </si>
  <si>
    <t>Frieling et al,. 2017; J. Frieling pers. comm</t>
  </si>
  <si>
    <t>Late Paleocene (?)</t>
  </si>
  <si>
    <t>mbs</t>
  </si>
  <si>
    <t>late Paleocene</t>
  </si>
  <si>
    <t>CC</t>
  </si>
  <si>
    <t>interval bottom</t>
  </si>
  <si>
    <t>interval top</t>
  </si>
  <si>
    <t>85-87</t>
  </si>
  <si>
    <t>Bijl et al,. 2013</t>
  </si>
  <si>
    <t>Bijl et al., 2009; Bijl et al., 2013</t>
  </si>
  <si>
    <t>10-12 cm</t>
  </si>
  <si>
    <t>104.5-106.5 cm</t>
  </si>
  <si>
    <t>interval (cm)</t>
  </si>
  <si>
    <t>ODP 1172</t>
  </si>
  <si>
    <t>Sluijs et al,. 2011</t>
  </si>
  <si>
    <t>0-2</t>
  </si>
  <si>
    <t>20-22</t>
  </si>
  <si>
    <t>40-41</t>
  </si>
  <si>
    <t>60-61</t>
  </si>
  <si>
    <t>69-70</t>
  </si>
  <si>
    <t>80-82</t>
  </si>
  <si>
    <t>89-91</t>
  </si>
  <si>
    <t>99-100</t>
  </si>
  <si>
    <t>110-112</t>
  </si>
  <si>
    <t>119-120</t>
  </si>
  <si>
    <t>131-132</t>
  </si>
  <si>
    <t>135-136</t>
  </si>
  <si>
    <t>146-147</t>
  </si>
  <si>
    <t>5-7</t>
  </si>
  <si>
    <t>13-15</t>
  </si>
  <si>
    <t>19-21</t>
  </si>
  <si>
    <t>23-25</t>
  </si>
  <si>
    <t>27-28</t>
  </si>
  <si>
    <t>29-30</t>
  </si>
  <si>
    <t>31-32</t>
  </si>
  <si>
    <t>33-34</t>
  </si>
  <si>
    <t>35-37</t>
  </si>
  <si>
    <t>38-39</t>
  </si>
  <si>
    <t>42-43</t>
  </si>
  <si>
    <t>44-45</t>
  </si>
  <si>
    <t>46-47</t>
  </si>
  <si>
    <t>48-49</t>
  </si>
  <si>
    <t>50-51</t>
  </si>
  <si>
    <t>52-53</t>
  </si>
  <si>
    <t>55-56</t>
  </si>
  <si>
    <t>59-60</t>
  </si>
  <si>
    <t>79-80</t>
  </si>
  <si>
    <t>85-86</t>
  </si>
  <si>
    <t>90-91</t>
  </si>
  <si>
    <t>94-96</t>
  </si>
  <si>
    <t>104-106</t>
  </si>
  <si>
    <t>110-111</t>
  </si>
  <si>
    <t>120-121</t>
  </si>
  <si>
    <t>130-131</t>
  </si>
  <si>
    <t>139-141</t>
  </si>
  <si>
    <t>10-12</t>
  </si>
  <si>
    <t>30-32</t>
  </si>
  <si>
    <t>50-52</t>
  </si>
  <si>
    <t>70-72</t>
  </si>
  <si>
    <t>90-92</t>
  </si>
  <si>
    <t>130-132</t>
  </si>
  <si>
    <t>49-51</t>
  </si>
  <si>
    <t xml:space="preserve">109-111 </t>
  </si>
  <si>
    <t>106.5-108.5</t>
  </si>
  <si>
    <t>114-116</t>
  </si>
  <si>
    <t>31-35</t>
  </si>
  <si>
    <t>135-137</t>
  </si>
  <si>
    <t xml:space="preserve">100-102 </t>
  </si>
  <si>
    <t xml:space="preserve">10-12 </t>
  </si>
  <si>
    <t>65-67</t>
  </si>
  <si>
    <t xml:space="preserve">90-92 </t>
  </si>
  <si>
    <t xml:space="preserve">110-112 </t>
  </si>
  <si>
    <t xml:space="preserve">45-47 </t>
  </si>
  <si>
    <t xml:space="preserve">40-42 </t>
  </si>
  <si>
    <t>120-122</t>
  </si>
  <si>
    <t xml:space="preserve">85-87 </t>
  </si>
  <si>
    <t xml:space="preserve">70-72 </t>
  </si>
  <si>
    <t xml:space="preserve">35-39 </t>
  </si>
  <si>
    <t>106-109</t>
  </si>
  <si>
    <t xml:space="preserve">106-109 </t>
  </si>
  <si>
    <t>115-117</t>
  </si>
  <si>
    <t xml:space="preserve">104-106 </t>
  </si>
  <si>
    <t>105-107</t>
  </si>
  <si>
    <t>112-114</t>
  </si>
  <si>
    <t xml:space="preserve">60-62 </t>
  </si>
  <si>
    <t>113-116</t>
  </si>
  <si>
    <t xml:space="preserve">113-116 </t>
  </si>
  <si>
    <t xml:space="preserve">30-32 </t>
  </si>
  <si>
    <t xml:space="preserve">135-139 </t>
  </si>
  <si>
    <t>Bijl et al., 2009 &amp; 2013; Sluijs et al, 2011</t>
  </si>
  <si>
    <t>Biostratigraphy (dinos) and magnetostratigraphy</t>
  </si>
  <si>
    <t>Sagamu Quarry (Nigeria)</t>
  </si>
  <si>
    <t>Well 10 (West Siberian Sea)</t>
  </si>
  <si>
    <t>Wilson Lake (USA)</t>
  </si>
  <si>
    <t>Bass River (USA)</t>
  </si>
  <si>
    <t>South Dover Bridge (USA)</t>
  </si>
  <si>
    <t>Mid-Waipara (NZ)</t>
  </si>
  <si>
    <t>Hampden Beach (NZ)</t>
  </si>
  <si>
    <t>Tanzania</t>
  </si>
  <si>
    <t>Harrell Core</t>
  </si>
  <si>
    <t>Harrell Core (USA)</t>
  </si>
  <si>
    <t>Sluijs et al,. 2014</t>
  </si>
  <si>
    <t>Inner shelf environment</t>
  </si>
  <si>
    <t>Pearson et al., 2007</t>
  </si>
  <si>
    <t xml:space="preserve">Pearson et al., 2007; P. Pearson pers. comm. </t>
  </si>
  <si>
    <t>Biostratigraphy (forams, nannos)</t>
  </si>
  <si>
    <t>TDP12</t>
  </si>
  <si>
    <t>TDP4</t>
  </si>
  <si>
    <t>TDP13</t>
  </si>
  <si>
    <t>TDP2</t>
  </si>
  <si>
    <t>TDP3</t>
  </si>
  <si>
    <t>TDP7A</t>
  </si>
  <si>
    <t>Pearson et al., 2007; P. Pearson pers. comm.</t>
  </si>
  <si>
    <t>500m</t>
  </si>
  <si>
    <t>Pearson et al., 2004; 2006; Nichols et al., 2006</t>
  </si>
  <si>
    <t>?</t>
  </si>
  <si>
    <t>Liu et al., 2009; Inglis et al, 2015</t>
  </si>
  <si>
    <t>50-53.5</t>
  </si>
  <si>
    <t>E</t>
  </si>
  <si>
    <t>ODP 929</t>
  </si>
  <si>
    <t>53-57</t>
  </si>
  <si>
    <t>50.5-54</t>
  </si>
  <si>
    <t>49-54</t>
  </si>
  <si>
    <t>50-57</t>
  </si>
  <si>
    <t>54-59</t>
  </si>
  <si>
    <t>51-55</t>
  </si>
  <si>
    <t>58-63</t>
  </si>
  <si>
    <t>51.5-55.5</t>
  </si>
  <si>
    <t>55-60</t>
  </si>
  <si>
    <t>Pearson and Chaisson, 1997</t>
  </si>
  <si>
    <t>Liu et al,. 2009</t>
  </si>
  <si>
    <t>Pearson and Chaisson, 1997, but updated to GTS2012</t>
  </si>
  <si>
    <t>Biostratigraphy (forams)</t>
  </si>
  <si>
    <t>Deep (close to CCD)</t>
  </si>
  <si>
    <t>Stratigraphic height (m)</t>
  </si>
  <si>
    <t>Hollis et al., 2012</t>
  </si>
  <si>
    <t>Hollis et al., 2009; Hollis et al., 2012</t>
  </si>
  <si>
    <t>Hollis et al,. 2009; Hollis et al, 2012</t>
  </si>
  <si>
    <t>Biostratigraphy (forams, dinos and forams)</t>
  </si>
  <si>
    <t>55.88 (PETM?)</t>
  </si>
  <si>
    <t>55.94(PETM?)</t>
  </si>
  <si>
    <t>Hampden Beach</t>
  </si>
  <si>
    <t>Inglis et al. 2015</t>
  </si>
  <si>
    <t>IODP 302 (ACEX)</t>
  </si>
  <si>
    <t>4A</t>
  </si>
  <si>
    <t>cc</t>
  </si>
  <si>
    <t>98-100</t>
  </si>
  <si>
    <t>40-42</t>
  </si>
  <si>
    <t>1-2</t>
  </si>
  <si>
    <t>0-1</t>
  </si>
  <si>
    <t>10-11</t>
  </si>
  <si>
    <t>20-21</t>
  </si>
  <si>
    <t>30-31</t>
  </si>
  <si>
    <t>65-66</t>
  </si>
  <si>
    <t>68-70</t>
  </si>
  <si>
    <t>72-73</t>
  </si>
  <si>
    <t>81-82</t>
  </si>
  <si>
    <t>83-84</t>
  </si>
  <si>
    <t>88-89</t>
  </si>
  <si>
    <t>94-95</t>
  </si>
  <si>
    <t>101-102</t>
  </si>
  <si>
    <t>104-105</t>
  </si>
  <si>
    <t>108-109</t>
  </si>
  <si>
    <t>115-116</t>
  </si>
  <si>
    <t>118-119</t>
  </si>
  <si>
    <t>122-123</t>
  </si>
  <si>
    <t>132-134</t>
  </si>
  <si>
    <t>134-135</t>
  </si>
  <si>
    <t>139-140</t>
  </si>
  <si>
    <t>144-145</t>
  </si>
  <si>
    <t>148-149</t>
  </si>
  <si>
    <t>4-5</t>
  </si>
  <si>
    <t>12-14</t>
  </si>
  <si>
    <t>14-15</t>
  </si>
  <si>
    <t>19-20</t>
  </si>
  <si>
    <t>23-24</t>
  </si>
  <si>
    <t>28-29</t>
  </si>
  <si>
    <t>80-81</t>
  </si>
  <si>
    <t>140-141</t>
  </si>
  <si>
    <t>149-150</t>
  </si>
  <si>
    <t>18-20</t>
  </si>
  <si>
    <t>100-102</t>
  </si>
  <si>
    <t>138-139</t>
  </si>
  <si>
    <t>150-151</t>
  </si>
  <si>
    <t>16-17</t>
  </si>
  <si>
    <t>22-23</t>
  </si>
  <si>
    <t>40</t>
  </si>
  <si>
    <t>41-42</t>
  </si>
  <si>
    <t>61-62</t>
  </si>
  <si>
    <t>1-3</t>
  </si>
  <si>
    <t>21-23</t>
  </si>
  <si>
    <t>41-43</t>
  </si>
  <si>
    <t>62-63</t>
  </si>
  <si>
    <t>81-83</t>
  </si>
  <si>
    <t>101-103</t>
  </si>
  <si>
    <t>121-122</t>
  </si>
  <si>
    <t>141-142</t>
  </si>
  <si>
    <t>21-22</t>
  </si>
  <si>
    <t>Sluijs et al., 2006; 2008; 2009</t>
  </si>
  <si>
    <t>Sluijs et al, 2006; 2008; 2009</t>
  </si>
  <si>
    <t>ETM2</t>
  </si>
  <si>
    <t>Depth (mbsf)</t>
  </si>
  <si>
    <t>Biostratigraphy (dinos), C-isotopes and paleomag</t>
  </si>
  <si>
    <t>Sluijs et al. 2014</t>
  </si>
  <si>
    <t>11-12</t>
  </si>
  <si>
    <t>51-52</t>
  </si>
  <si>
    <t>71-72</t>
  </si>
  <si>
    <t>103-104</t>
  </si>
  <si>
    <t>111-112</t>
  </si>
  <si>
    <t>142-143</t>
  </si>
  <si>
    <t>91-92</t>
  </si>
  <si>
    <t>71-73</t>
  </si>
  <si>
    <t>61-63</t>
  </si>
  <si>
    <t>Moran et al., 2006</t>
  </si>
  <si>
    <t>~200m</t>
  </si>
  <si>
    <t>South Dover Bridge</t>
  </si>
  <si>
    <t>Inglis et al., 2015</t>
  </si>
  <si>
    <t>Depth (feet)</t>
  </si>
  <si>
    <t>feet</t>
  </si>
  <si>
    <t>30 to 300m</t>
  </si>
  <si>
    <t>Self-Trail et al., 2012</t>
  </si>
  <si>
    <t>Biostratigraphy (calc. nannos)</t>
  </si>
  <si>
    <t>Depth (m):</t>
  </si>
  <si>
    <t>Wilson Lake</t>
  </si>
  <si>
    <t>Zachos 2006</t>
  </si>
  <si>
    <t>Sluijs 2007</t>
  </si>
  <si>
    <t>Zachos et al., 2006; Sluijs et al,. 2007</t>
  </si>
  <si>
    <t>Gibson et al,. 2000</t>
  </si>
  <si>
    <t>Shelf (25-100m)</t>
  </si>
  <si>
    <t>Biostratigraphy (forams), C-isotopes (bulk and dinos)</t>
  </si>
  <si>
    <t>Sluijs et al., 2007</t>
  </si>
  <si>
    <t>Bass River</t>
  </si>
  <si>
    <t>John et al, 2008</t>
  </si>
  <si>
    <t>TDP (Tanzania)</t>
  </si>
  <si>
    <t>IODP 302</t>
  </si>
  <si>
    <t>x</t>
  </si>
  <si>
    <t>Sluijs et al,. 2007</t>
  </si>
  <si>
    <t>Upper bathyal</t>
  </si>
  <si>
    <t>∆RI</t>
  </si>
  <si>
    <t>Ring Index</t>
  </si>
  <si>
    <t>Ring Index-TEX</t>
  </si>
  <si>
    <t>Quality control</t>
  </si>
  <si>
    <t>Methane Index</t>
  </si>
  <si>
    <t>Schoon et al. 2014</t>
  </si>
  <si>
    <t>Raw GDGTs unavailable</t>
  </si>
  <si>
    <t>Keating-Bitonti et al. 2011</t>
  </si>
  <si>
    <t>Outermost shelf</t>
  </si>
  <si>
    <t>TEX86 Source</t>
  </si>
  <si>
    <t>Passed quality checks</t>
  </si>
  <si>
    <t>Hollis et al. 2012</t>
  </si>
  <si>
    <t>Pearson et al. 2007</t>
  </si>
  <si>
    <t>Mid-to-outer shelf</t>
  </si>
  <si>
    <t>Zachos et al., 2006; Sluijs et al, 2007</t>
  </si>
  <si>
    <t>Zachos et al., 2006 dataset passed quality checks. Raw GDGTs unavailable for Sluijs et al. 2007 dataset.</t>
  </si>
  <si>
    <t>Liu et al, 2009</t>
  </si>
  <si>
    <t>Cramwinckel et al, 2018</t>
  </si>
  <si>
    <r>
      <rPr>
        <b/>
        <sz val="11"/>
        <color theme="1"/>
        <rFont val="Calibri Light"/>
        <family val="2"/>
        <scheme val="major"/>
      </rPr>
      <t>BIT</t>
    </r>
    <r>
      <rPr>
        <sz val="11"/>
        <color theme="1"/>
        <rFont val="Calibri Light"/>
        <family val="2"/>
        <scheme val="major"/>
      </rPr>
      <t xml:space="preserve"> exceeds &gt; 0.4 in 2 samples</t>
    </r>
  </si>
  <si>
    <r>
      <rPr>
        <b/>
        <i/>
        <sz val="11"/>
        <color theme="1"/>
        <rFont val="Calibri Light"/>
        <family val="2"/>
        <scheme val="major"/>
      </rPr>
      <t>f</t>
    </r>
    <r>
      <rPr>
        <b/>
        <sz val="11"/>
        <color theme="1"/>
        <rFont val="Calibri Light"/>
        <family val="2"/>
        <scheme val="major"/>
      </rPr>
      <t xml:space="preserve">cren' </t>
    </r>
    <r>
      <rPr>
        <sz val="11"/>
        <color theme="1"/>
        <rFont val="Calibri Light"/>
        <family val="2"/>
        <scheme val="major"/>
      </rPr>
      <t>exceeds 0.25 in 3 samples</t>
    </r>
  </si>
  <si>
    <r>
      <rPr>
        <b/>
        <sz val="11"/>
        <color theme="1"/>
        <rFont val="Calibri Light"/>
        <family val="2"/>
        <scheme val="major"/>
      </rPr>
      <t>∆RI and</t>
    </r>
    <r>
      <rPr>
        <b/>
        <i/>
        <sz val="11"/>
        <color theme="1"/>
        <rFont val="Calibri Light"/>
        <family val="2"/>
        <scheme val="major"/>
      </rPr>
      <t xml:space="preserve"> f</t>
    </r>
    <r>
      <rPr>
        <b/>
        <sz val="11"/>
        <color theme="1"/>
        <rFont val="Calibri Light"/>
        <family val="2"/>
        <scheme val="major"/>
      </rPr>
      <t xml:space="preserve">cren' </t>
    </r>
    <r>
      <rPr>
        <sz val="11"/>
        <color theme="1"/>
        <rFont val="Calibri Light"/>
        <family val="2"/>
        <scheme val="major"/>
      </rPr>
      <t>exceed treshold values in 1 sample</t>
    </r>
  </si>
  <si>
    <t>Abyssal</t>
  </si>
  <si>
    <t>Bathyal</t>
  </si>
  <si>
    <r>
      <rPr>
        <b/>
        <sz val="11"/>
        <color theme="1"/>
        <rFont val="Calibri Light"/>
        <family val="2"/>
        <scheme val="major"/>
      </rPr>
      <t>BIT</t>
    </r>
    <r>
      <rPr>
        <sz val="11"/>
        <color theme="1"/>
        <rFont val="Calibri Light"/>
        <family val="2"/>
        <scheme val="major"/>
      </rPr>
      <t xml:space="preserve"> exceeds &gt; 0.4 in 2 samples. Raw GDGTs unavailable</t>
    </r>
  </si>
  <si>
    <r>
      <rPr>
        <b/>
        <sz val="11"/>
        <color theme="1"/>
        <rFont val="Calibri Light"/>
        <family val="2"/>
        <scheme val="major"/>
      </rPr>
      <t>BIT</t>
    </r>
    <r>
      <rPr>
        <sz val="11"/>
        <color theme="1"/>
        <rFont val="Calibri Light"/>
        <family val="2"/>
        <scheme val="major"/>
      </rPr>
      <t xml:space="preserve"> exceeds &gt; 0.4 in 3 samples. Raw GDGTs unavailable</t>
    </r>
  </si>
  <si>
    <t>Sluijs et al., 2011; Bijl et al., 2009</t>
  </si>
  <si>
    <t>Quality controls:</t>
  </si>
  <si>
    <t>Index</t>
  </si>
  <si>
    <t>References</t>
  </si>
  <si>
    <t>Branched and Isoprenoid Tetraether (BIT) Index</t>
  </si>
  <si>
    <t>Sinninghe Damsté et al. (2012)</t>
  </si>
  <si>
    <t>Methane Index (MI)</t>
  </si>
  <si>
    <t>Zhang et al. (2011)</t>
  </si>
  <si>
    <t>ΔRing Index (RI)</t>
  </si>
  <si>
    <t>Zhang et al. (2016)</t>
  </si>
  <si>
    <r>
      <rPr>
        <b/>
        <sz val="11"/>
        <color theme="1"/>
        <rFont val="Calibri Light"/>
        <family val="2"/>
        <scheme val="major"/>
      </rPr>
      <t xml:space="preserve">∆RI </t>
    </r>
    <r>
      <rPr>
        <sz val="11"/>
        <color theme="1"/>
        <rFont val="Calibri Light"/>
        <family val="2"/>
        <scheme val="major"/>
      </rPr>
      <t>exceeds |0.3| in 2 samples</t>
    </r>
  </si>
  <si>
    <r>
      <rPr>
        <b/>
        <sz val="11"/>
        <color theme="1"/>
        <rFont val="Calibri Light"/>
        <family val="2"/>
        <scheme val="major"/>
      </rPr>
      <t>BIT, MI and %GDGT-0, fcren'</t>
    </r>
    <r>
      <rPr>
        <sz val="11"/>
        <color theme="1"/>
        <rFont val="Calibri Light"/>
        <family val="2"/>
        <scheme val="major"/>
      </rPr>
      <t xml:space="preserve"> </t>
    </r>
    <r>
      <rPr>
        <b/>
        <sz val="11"/>
        <color theme="1"/>
        <rFont val="Calibri Light"/>
        <family val="2"/>
        <scheme val="major"/>
      </rPr>
      <t>∆RI</t>
    </r>
    <r>
      <rPr>
        <sz val="11"/>
        <color theme="1"/>
        <rFont val="Calibri Light"/>
        <family val="2"/>
        <scheme val="major"/>
      </rPr>
      <t xml:space="preserve"> exceed threshold values during pre-PETM</t>
    </r>
  </si>
  <si>
    <r>
      <rPr>
        <b/>
        <sz val="11"/>
        <color theme="1"/>
        <rFont val="Calibri Light"/>
        <family val="2"/>
        <scheme val="major"/>
      </rPr>
      <t xml:space="preserve">∆RI </t>
    </r>
    <r>
      <rPr>
        <sz val="11"/>
        <color theme="1"/>
        <rFont val="Calibri Light"/>
        <family val="2"/>
        <scheme val="major"/>
      </rPr>
      <t>exceeds |0.3| in all samples</t>
    </r>
  </si>
  <si>
    <r>
      <rPr>
        <b/>
        <sz val="11"/>
        <color theme="1"/>
        <rFont val="Calibri Light"/>
        <family val="2"/>
        <scheme val="major"/>
      </rPr>
      <t xml:space="preserve">∆RI </t>
    </r>
    <r>
      <rPr>
        <sz val="11"/>
        <color theme="1"/>
        <rFont val="Calibri Light"/>
        <family val="2"/>
        <scheme val="major"/>
      </rPr>
      <t>exceeds |0.3| in 1  sample</t>
    </r>
  </si>
  <si>
    <r>
      <rPr>
        <b/>
        <sz val="11"/>
        <color theme="1"/>
        <rFont val="Calibri Light"/>
        <family val="2"/>
        <scheme val="major"/>
      </rPr>
      <t xml:space="preserve">∆RI </t>
    </r>
    <r>
      <rPr>
        <sz val="11"/>
        <color theme="1"/>
        <rFont val="Calibri Light"/>
        <family val="2"/>
        <scheme val="major"/>
      </rPr>
      <t>exceeds |0.3|  in 1 sample. Raw GDGTs unavailable for PETM samples.</t>
    </r>
  </si>
  <si>
    <r>
      <rPr>
        <b/>
        <sz val="11"/>
        <color theme="1"/>
        <rFont val="Calibri Light"/>
        <family val="2"/>
        <scheme val="major"/>
      </rPr>
      <t xml:space="preserve">∆RI </t>
    </r>
    <r>
      <rPr>
        <sz val="11"/>
        <color theme="1"/>
        <rFont val="Calibri Light"/>
        <family val="2"/>
        <scheme val="major"/>
      </rPr>
      <t>exceeds |0.3| in 1 sample</t>
    </r>
  </si>
  <si>
    <r>
      <rPr>
        <b/>
        <sz val="11"/>
        <color theme="1"/>
        <rFont val="Calibri Light"/>
        <family val="2"/>
        <scheme val="major"/>
      </rPr>
      <t xml:space="preserve">∆RI </t>
    </r>
    <r>
      <rPr>
        <sz val="11"/>
        <color theme="1"/>
        <rFont val="Calibri Light"/>
        <family val="2"/>
        <scheme val="major"/>
      </rPr>
      <t>exceeds |0.3|  in 2 samples</t>
    </r>
  </si>
  <si>
    <r>
      <rPr>
        <b/>
        <sz val="11"/>
        <color theme="1"/>
        <rFont val="Calibri Light"/>
        <family val="2"/>
        <scheme val="major"/>
      </rPr>
      <t xml:space="preserve">∆RI </t>
    </r>
    <r>
      <rPr>
        <sz val="11"/>
        <color theme="1"/>
        <rFont val="Calibri Light"/>
        <family val="2"/>
        <scheme val="major"/>
      </rPr>
      <t>exceeds |0.3| in 8 samples</t>
    </r>
  </si>
  <si>
    <r>
      <rPr>
        <b/>
        <sz val="11"/>
        <color theme="1"/>
        <rFont val="Calibri Light"/>
        <family val="2"/>
        <scheme val="major"/>
      </rPr>
      <t xml:space="preserve">∆RI </t>
    </r>
    <r>
      <rPr>
        <sz val="11"/>
        <color theme="1"/>
        <rFont val="Calibri Light"/>
        <family val="2"/>
        <scheme val="major"/>
      </rPr>
      <t>exceeds |0.3| in 6 samples. Raw GDGTs unavailable for Sluijs et al. 2011 dataset.</t>
    </r>
  </si>
  <si>
    <r>
      <rPr>
        <b/>
        <sz val="11"/>
        <color theme="1"/>
        <rFont val="Calibri Light"/>
        <family val="2"/>
        <scheme val="major"/>
      </rPr>
      <t>BIT, MI and %GDGT-0, fcren'</t>
    </r>
    <r>
      <rPr>
        <sz val="11"/>
        <color theme="1"/>
        <rFont val="Calibri Light"/>
        <family val="2"/>
        <scheme val="major"/>
      </rPr>
      <t xml:space="preserve"> </t>
    </r>
    <r>
      <rPr>
        <b/>
        <sz val="11"/>
        <color theme="1"/>
        <rFont val="Calibri Light"/>
        <family val="2"/>
        <scheme val="major"/>
      </rPr>
      <t>∆RI</t>
    </r>
    <r>
      <rPr>
        <sz val="11"/>
        <color theme="1"/>
        <rFont val="Calibri Light"/>
        <family val="2"/>
        <scheme val="major"/>
      </rPr>
      <t xml:space="preserve"> exceed threshold values in &gt; 30 samples</t>
    </r>
  </si>
  <si>
    <r>
      <rPr>
        <b/>
        <sz val="11"/>
        <color theme="1"/>
        <rFont val="Calibri Light"/>
        <family val="2"/>
        <scheme val="major"/>
      </rPr>
      <t xml:space="preserve">∆RI </t>
    </r>
    <r>
      <rPr>
        <sz val="11"/>
        <color theme="1"/>
        <rFont val="Calibri Light"/>
        <family val="2"/>
        <scheme val="major"/>
      </rPr>
      <t>exceeds |0.3| in 3 samples</t>
    </r>
  </si>
  <si>
    <t>fCren′:Cren′ + Cren</t>
  </si>
  <si>
    <t>O'Brien et al,. 2017</t>
  </si>
  <si>
    <t xml:space="preserve">Threshold </t>
  </si>
  <si>
    <t>&gt; 0.4</t>
  </si>
  <si>
    <t>&gt; 67%</t>
  </si>
  <si>
    <t>&gt; 0.5</t>
  </si>
  <si>
    <t> &gt; | 0.3 |</t>
  </si>
  <si>
    <t> &gt; 0.25</t>
  </si>
  <si>
    <t>SST from BAYSPAR (Tierney &amp; Tingley, 2015)</t>
  </si>
  <si>
    <t>BAYSPAR settings:</t>
  </si>
  <si>
    <t>mean 28 std 10 tol 0.15 iters 2500</t>
  </si>
  <si>
    <t>mean 20 std 10 tol 0.15 iters 2500</t>
  </si>
  <si>
    <t>mean 30 std 10 tol 0.2 iters 2500</t>
  </si>
  <si>
    <t>mean 28 std 10 tol 0.2 iters 2500</t>
  </si>
  <si>
    <t>mean 18 std 10 tol 0.15 iters 2500</t>
  </si>
  <si>
    <t>LP</t>
  </si>
  <si>
    <t>Mean</t>
  </si>
  <si>
    <t>Sample</t>
  </si>
  <si>
    <t>HB42n</t>
  </si>
  <si>
    <t>HB42j</t>
  </si>
  <si>
    <t>HB29</t>
  </si>
  <si>
    <t>HB28</t>
  </si>
  <si>
    <t>HB27</t>
  </si>
  <si>
    <t>HB26</t>
  </si>
  <si>
    <t>HB25</t>
  </si>
  <si>
    <t>HB24</t>
  </si>
  <si>
    <t>HB22</t>
  </si>
  <si>
    <t>HB21</t>
  </si>
  <si>
    <t>HB20</t>
  </si>
  <si>
    <t>HB19</t>
  </si>
  <si>
    <t>HB18</t>
  </si>
  <si>
    <t>HB17</t>
  </si>
  <si>
    <t>HB15</t>
  </si>
  <si>
    <t>HB14</t>
  </si>
  <si>
    <t>HB13D</t>
  </si>
  <si>
    <t>HB13C</t>
  </si>
  <si>
    <t>HB13B</t>
  </si>
  <si>
    <t>HB13A</t>
  </si>
  <si>
    <t>HB13</t>
  </si>
  <si>
    <t>HB12</t>
  </si>
  <si>
    <t>HB11</t>
  </si>
  <si>
    <t>HB10</t>
  </si>
  <si>
    <t>HB09B</t>
  </si>
  <si>
    <t>HB09A</t>
  </si>
  <si>
    <t>HB09</t>
  </si>
  <si>
    <t>HB08</t>
  </si>
  <si>
    <t>HB98</t>
  </si>
  <si>
    <t>HB94</t>
  </si>
  <si>
    <t>HB90</t>
  </si>
  <si>
    <t>HB86</t>
  </si>
  <si>
    <t>HB82</t>
  </si>
  <si>
    <t>HB78</t>
  </si>
  <si>
    <t>HB66</t>
  </si>
  <si>
    <t>HB62</t>
  </si>
  <si>
    <t>HB54</t>
  </si>
  <si>
    <t>HB50</t>
  </si>
  <si>
    <t>HB46</t>
  </si>
  <si>
    <t>HB42</t>
  </si>
  <si>
    <t>HB38</t>
  </si>
  <si>
    <t>HB34</t>
  </si>
  <si>
    <t>HB30</t>
  </si>
  <si>
    <t>NZ stages recalibrated in Raine et al. 2015</t>
  </si>
  <si>
    <t>NZ stage</t>
  </si>
  <si>
    <t>Ab</t>
  </si>
  <si>
    <t>Dp</t>
  </si>
  <si>
    <t>Dh</t>
  </si>
  <si>
    <t>Dw</t>
  </si>
  <si>
    <t>Dm</t>
  </si>
  <si>
    <t>T-slice</t>
  </si>
  <si>
    <r>
      <t>Notes on what is included in the spreadsheet</t>
    </r>
    <r>
      <rPr>
        <sz val="11"/>
        <color indexed="8"/>
        <rFont val="Calibri Light"/>
        <family val="2"/>
        <scheme val="major"/>
      </rPr>
      <t xml:space="preserve">: </t>
    </r>
    <r>
      <rPr>
        <sz val="11"/>
        <color theme="1"/>
        <rFont val="Calibri Light"/>
        <family val="2"/>
        <scheme val="major"/>
      </rPr>
      <t>The following spreadsheet includes TEX86 values for LP, PETM and EECO time slices. Where possible, the raw GDGTs have been reported</t>
    </r>
  </si>
  <si>
    <t>Min</t>
  </si>
  <si>
    <t>Max</t>
  </si>
  <si>
    <t>Count</t>
  </si>
  <si>
    <t>SST summaries for DeepMIP timeslices</t>
  </si>
  <si>
    <t>Interval</t>
  </si>
  <si>
    <t>PETM-body</t>
  </si>
  <si>
    <t>PETM-recovery</t>
  </si>
  <si>
    <t>PETM-onset</t>
  </si>
  <si>
    <t>Pre-EECO</t>
  </si>
  <si>
    <t>post-EECO</t>
  </si>
  <si>
    <t>IODP U1356</t>
  </si>
  <si>
    <t>Dallanave et al. 2016</t>
  </si>
  <si>
    <t>Biostratigraphy &amp; pmag</t>
  </si>
  <si>
    <t>GTS2012(B)</t>
  </si>
  <si>
    <t>GTS2012(D)</t>
  </si>
  <si>
    <t>B&amp;2013</t>
  </si>
  <si>
    <t>D&amp;2016</t>
  </si>
  <si>
    <t>C&amp;2018</t>
  </si>
  <si>
    <r>
      <t xml:space="preserve">Notes: </t>
    </r>
    <r>
      <rPr>
        <b/>
        <sz val="11"/>
        <color theme="1"/>
        <rFont val="Calibri Light"/>
        <family val="2"/>
        <scheme val="major"/>
      </rPr>
      <t>The following  summaries include are the mean values for data points for screened data for each time slice. Samples that fail the qualtiy control tests have are not included</t>
    </r>
    <r>
      <rPr>
        <b/>
        <sz val="11"/>
        <color indexed="8"/>
        <rFont val="Calibri Light"/>
        <family val="2"/>
        <scheme val="major"/>
      </rPr>
      <t>. Samples for PETM include body only, not onset or recovery intervals (where differentiation is possible)</t>
    </r>
  </si>
  <si>
    <t>Bijl et al, 2013; Dallanave et al. 2016; Cramwinckel et al. 2018</t>
  </si>
  <si>
    <t>M34/f869</t>
  </si>
  <si>
    <t>M34/f868</t>
  </si>
  <si>
    <t>M34/f867</t>
  </si>
  <si>
    <t>M34/f864</t>
  </si>
  <si>
    <t>M34/f861</t>
  </si>
  <si>
    <t>M34/f860</t>
  </si>
  <si>
    <t>M34/f858</t>
  </si>
  <si>
    <t>M34/f855</t>
  </si>
  <si>
    <t>M34/f852</t>
  </si>
  <si>
    <t>M34/f849</t>
  </si>
  <si>
    <t>M34/f846</t>
  </si>
  <si>
    <t>M34/f843</t>
  </si>
  <si>
    <t>M34/f840</t>
  </si>
  <si>
    <t>M34/f837</t>
  </si>
  <si>
    <t>M34/f834</t>
  </si>
  <si>
    <t>M34/f831</t>
  </si>
  <si>
    <t>M34/f828</t>
  </si>
  <si>
    <t>M34/f825</t>
  </si>
  <si>
    <t>M34/f823</t>
  </si>
  <si>
    <t>M34/f822</t>
  </si>
  <si>
    <t>M34/f889</t>
  </si>
  <si>
    <t>M34/f895</t>
  </si>
  <si>
    <t>M34/f899</t>
  </si>
  <si>
    <t>M34/f678</t>
  </si>
  <si>
    <t>M34/f677</t>
  </si>
  <si>
    <t>Supplementary Data File 6: TEX86</t>
  </si>
  <si>
    <t>Region:</t>
  </si>
  <si>
    <t>Arctic</t>
  </si>
  <si>
    <t>Reference</t>
  </si>
  <si>
    <t>Latitude (decimal º):</t>
  </si>
  <si>
    <t>Longitude (decimal º):</t>
  </si>
  <si>
    <t>Well 10</t>
  </si>
  <si>
    <t>Reference:</t>
  </si>
  <si>
    <t>Denmark</t>
  </si>
  <si>
    <t>Fur</t>
  </si>
  <si>
    <t>Store Baelt</t>
  </si>
  <si>
    <t>Eastern USA</t>
  </si>
  <si>
    <t>Hatchetigbee</t>
  </si>
  <si>
    <t xml:space="preserve">Hatchetigbee </t>
  </si>
  <si>
    <t>Central Atlantic</t>
  </si>
  <si>
    <t>IB10A Drillhole</t>
  </si>
  <si>
    <t>Nigeria</t>
  </si>
  <si>
    <t>IB10B Drillhole</t>
  </si>
  <si>
    <t xml:space="preserve">Sagamu  Quarry </t>
  </si>
  <si>
    <t>Sagamu  Quarry</t>
  </si>
  <si>
    <t>TDP drillholes</t>
  </si>
  <si>
    <t>SW Pacific</t>
  </si>
  <si>
    <t>Mid-Waipara River</t>
  </si>
  <si>
    <t>Antarctica</t>
  </si>
  <si>
    <t>Hole</t>
  </si>
  <si>
    <t>U1356A</t>
  </si>
  <si>
    <t>East Tasman Plateau</t>
  </si>
  <si>
    <t>Time slice</t>
  </si>
  <si>
    <t>Frieling et al,. 2014</t>
  </si>
  <si>
    <t>Location (decimal º)</t>
  </si>
  <si>
    <t>Paleolocation, 52 Ma (mantle)</t>
  </si>
  <si>
    <t>Paleolocation, 52 Ma (pmag)</t>
  </si>
  <si>
    <t>Hatchetigbee (USA)</t>
  </si>
  <si>
    <t>PE</t>
  </si>
  <si>
    <t>EE</t>
  </si>
  <si>
    <t>Average</t>
  </si>
  <si>
    <t>M34/f0999</t>
  </si>
  <si>
    <t>M34/f0998</t>
  </si>
  <si>
    <t>M34/f0995</t>
  </si>
  <si>
    <t>M34/f0994</t>
  </si>
  <si>
    <t>M34/f0993</t>
  </si>
  <si>
    <t>M34/f0991</t>
  </si>
  <si>
    <t>M34/f0989</t>
  </si>
  <si>
    <t>M34/f0988</t>
  </si>
  <si>
    <t>M34/f0985</t>
  </si>
  <si>
    <t>M34/f0983</t>
  </si>
  <si>
    <t>M34/f0981</t>
  </si>
  <si>
    <t>M34/f0979</t>
  </si>
  <si>
    <t>M34/f0978</t>
  </si>
  <si>
    <t>M34/f0977</t>
  </si>
  <si>
    <t>M34/f0975</t>
  </si>
  <si>
    <t>M34/f0973</t>
  </si>
  <si>
    <t>M34/f0971</t>
  </si>
  <si>
    <t>M34/f0969</t>
  </si>
  <si>
    <t>M34/f0967</t>
  </si>
  <si>
    <t>M34/f0963</t>
  </si>
  <si>
    <t>M34/f0962</t>
  </si>
  <si>
    <t>M34/f0961</t>
  </si>
  <si>
    <t>M34/f0959</t>
  </si>
  <si>
    <t>M34/f0957</t>
  </si>
  <si>
    <t>M34/f0955</t>
  </si>
  <si>
    <t>M34/f0953</t>
  </si>
  <si>
    <t>M34/f0951</t>
  </si>
  <si>
    <t>M34/f0949</t>
  </si>
  <si>
    <t>M34/f0947</t>
  </si>
  <si>
    <t>M34/f0946</t>
  </si>
  <si>
    <t>M34/f0945</t>
  </si>
  <si>
    <t>M34/f0943</t>
  </si>
  <si>
    <t>M34/f0940</t>
  </si>
  <si>
    <t>M34/f0939</t>
  </si>
  <si>
    <t>M34/f0937</t>
  </si>
  <si>
    <t>M34/f0936</t>
  </si>
  <si>
    <t>M34/f0935</t>
  </si>
  <si>
    <t>M34/f0934</t>
  </si>
  <si>
    <t>M34/f0932</t>
  </si>
  <si>
    <t>M34/f0931</t>
  </si>
  <si>
    <t>M34/f0930</t>
  </si>
  <si>
    <t>M34/f890</t>
  </si>
  <si>
    <t>M34/f891</t>
  </si>
  <si>
    <t>M34/f892</t>
  </si>
  <si>
    <t>M34/f893</t>
  </si>
  <si>
    <t>M34/f894</t>
  </si>
  <si>
    <t>M34/f896</t>
  </si>
  <si>
    <t>M34/f897</t>
  </si>
  <si>
    <t>M34/f898</t>
  </si>
  <si>
    <t>f536</t>
  </si>
  <si>
    <t>f537</t>
  </si>
  <si>
    <t>f538</t>
  </si>
  <si>
    <t>f539</t>
  </si>
  <si>
    <t>f541</t>
  </si>
  <si>
    <t>f232</t>
  </si>
  <si>
    <t>f218</t>
  </si>
  <si>
    <t>f215</t>
  </si>
  <si>
    <t>f213</t>
  </si>
  <si>
    <t>f209</t>
  </si>
  <si>
    <t>f202</t>
  </si>
  <si>
    <t>f199</t>
  </si>
  <si>
    <t>f554</t>
  </si>
  <si>
    <t>f197</t>
  </si>
  <si>
    <t>f556</t>
  </si>
  <si>
    <t>f558</t>
  </si>
  <si>
    <t>f559</t>
  </si>
  <si>
    <t>f560</t>
  </si>
  <si>
    <t>f561</t>
  </si>
  <si>
    <t>f175</t>
  </si>
  <si>
    <t>f172</t>
  </si>
  <si>
    <t>f170</t>
  </si>
  <si>
    <t>f168</t>
  </si>
  <si>
    <t>f165</t>
  </si>
  <si>
    <t>f161</t>
  </si>
  <si>
    <t>f562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</si>
</sst>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"/>
    <numFmt numFmtId="165" formatCode="0.000"/>
  </numFmts>
  <fonts count="75">
    <font>
      <sz val="11"/>
      <color theme="1"/>
      <name val="Calibri"/>
      <family val="2"/>
      <scheme val="minor"/>
    </font>
    <font>
      <sz val="10"/>
      <name val="Verdana"/>
      <family val="2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Verdana"/>
      <family val="2"/>
    </font>
    <font>
      <sz val="11"/>
      <color rgb="FF9C650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sz val="10"/>
      <name val="MS Sans Serif"/>
    </font>
    <font>
      <sz val="10"/>
      <name val="MS Sans Serif"/>
    </font>
    <font>
      <sz val="8"/>
      <name val="Verdana"/>
      <family val="2"/>
    </font>
    <font>
      <sz val="11"/>
      <color indexed="8"/>
      <name val="Calibri"/>
      <family val="2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sz val="10"/>
      <name val="Arial"/>
      <family val="2"/>
    </font>
    <font>
      <sz val="10"/>
      <name val="Verdana"/>
      <family val="2"/>
    </font>
    <font>
      <sz val="10"/>
      <name val="Geneva"/>
      <family val="2"/>
    </font>
    <font>
      <sz val="10"/>
      <name val="MS Sans Serif"/>
      <family val="2"/>
    </font>
    <font>
      <u/>
      <sz val="12"/>
      <color theme="1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sz val="12"/>
      <color rgb="FF9C0006"/>
      <name val="Calibri"/>
      <family val="2"/>
      <scheme val="minor"/>
    </font>
    <font>
      <sz val="11"/>
      <name val="Calibri Light"/>
      <family val="2"/>
      <scheme val="major"/>
    </font>
    <font>
      <sz val="12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 Light"/>
      <family val="2"/>
      <scheme val="major"/>
    </font>
    <font>
      <b/>
      <i/>
      <sz val="11"/>
      <color theme="1"/>
      <name val="Calibri Light"/>
      <family val="2"/>
      <scheme val="major"/>
    </font>
    <font>
      <b/>
      <sz val="11"/>
      <color indexed="8"/>
      <name val="Calibri Light"/>
      <family val="2"/>
      <scheme val="major"/>
    </font>
    <font>
      <sz val="11"/>
      <color indexed="8"/>
      <name val="Calibri Light"/>
      <family val="2"/>
      <scheme val="major"/>
    </font>
    <font>
      <sz val="12"/>
      <name val="Times New Roman"/>
      <family val="1"/>
    </font>
    <font>
      <sz val="12"/>
      <name val="Times New Roman"/>
      <family val="1"/>
    </font>
    <font>
      <b/>
      <sz val="12"/>
      <color theme="1"/>
      <name val="Calibri"/>
      <family val="2"/>
      <scheme val="minor"/>
    </font>
    <font>
      <b/>
      <sz val="10"/>
      <color indexed="8"/>
      <name val="Calibri"/>
      <family val="2"/>
    </font>
    <font>
      <sz val="10"/>
      <name val="Calibri"/>
      <family val="2"/>
    </font>
    <font>
      <sz val="10"/>
      <color indexed="8"/>
      <name val="Calibri"/>
      <family val="2"/>
    </font>
    <font>
      <sz val="10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name val="Calibri"/>
      <family val="2"/>
    </font>
    <font>
      <b/>
      <sz val="10"/>
      <color indexed="8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indexed="8"/>
      <name val="Calibri"/>
      <family val="2"/>
    </font>
    <font>
      <b/>
      <sz val="12"/>
      <name val="Calibri"/>
      <family val="2"/>
    </font>
    <font>
      <b/>
      <sz val="12"/>
      <color indexed="8"/>
      <name val="Calibri"/>
      <family val="2"/>
      <scheme val="minor"/>
    </font>
    <font>
      <b/>
      <sz val="12"/>
      <name val="Calibri"/>
      <family val="2"/>
      <scheme val="minor"/>
    </font>
    <font>
      <sz val="10"/>
      <color indexed="10"/>
      <name val="Calibri"/>
      <family val="2"/>
      <scheme val="minor"/>
    </font>
    <font>
      <sz val="10"/>
      <color theme="1"/>
      <name val="Calibri Light"/>
      <family val="2"/>
      <scheme val="major"/>
    </font>
    <font>
      <sz val="10"/>
      <name val="Calibri Light"/>
      <family val="2"/>
      <scheme val="major"/>
    </font>
    <font>
      <b/>
      <sz val="10"/>
      <color theme="1"/>
      <name val="Calibri Light"/>
      <family val="2"/>
      <scheme val="major"/>
    </font>
    <font>
      <b/>
      <sz val="10"/>
      <name val="Calibri Light"/>
      <family val="2"/>
      <scheme val="major"/>
    </font>
    <font>
      <sz val="10"/>
      <color rgb="FF000000"/>
      <name val="Calibri Light"/>
      <family val="2"/>
      <scheme val="maj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</font>
    <font>
      <sz val="10"/>
      <color indexed="10"/>
      <name val="Calibri"/>
      <family val="2"/>
    </font>
    <font>
      <sz val="10"/>
      <color rgb="FF000000"/>
      <name val="Calibri"/>
      <family val="2"/>
    </font>
    <font>
      <sz val="10"/>
      <color rgb="FFFF0000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4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</fills>
  <borders count="3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thin">
        <color indexed="64"/>
      </bottom>
      <diagonal/>
    </border>
  </borders>
  <cellStyleXfs count="115">
    <xf numFmtId="0" fontId="0" fillId="0" borderId="0"/>
    <xf numFmtId="0" fontId="2" fillId="0" borderId="0" applyNumberFormat="0" applyFill="0" applyBorder="0" applyAlignment="0" applyProtection="0"/>
    <xf numFmtId="0" fontId="6" fillId="0" borderId="0"/>
    <xf numFmtId="0" fontId="6" fillId="0" borderId="0"/>
    <xf numFmtId="0" fontId="8" fillId="0" borderId="0" applyNumberFormat="0" applyFill="0" applyBorder="0" applyAlignment="0" applyProtection="0"/>
    <xf numFmtId="0" fontId="9" fillId="0" borderId="16" applyNumberFormat="0" applyFill="0" applyAlignment="0" applyProtection="0"/>
    <xf numFmtId="0" fontId="10" fillId="0" borderId="17" applyNumberFormat="0" applyFill="0" applyAlignment="0" applyProtection="0"/>
    <xf numFmtId="0" fontId="11" fillId="0" borderId="18" applyNumberFormat="0" applyFill="0" applyAlignment="0" applyProtection="0"/>
    <xf numFmtId="0" fontId="11" fillId="0" borderId="0" applyNumberFormat="0" applyFill="0" applyBorder="0" applyAlignment="0" applyProtection="0"/>
    <xf numFmtId="0" fontId="12" fillId="2" borderId="0" applyNumberFormat="0" applyBorder="0" applyAlignment="0" applyProtection="0"/>
    <xf numFmtId="0" fontId="13" fillId="3" borderId="0" applyNumberFormat="0" applyBorder="0" applyAlignment="0" applyProtection="0"/>
    <xf numFmtId="0" fontId="14" fillId="5" borderId="19" applyNumberFormat="0" applyAlignment="0" applyProtection="0"/>
    <xf numFmtId="0" fontId="15" fillId="6" borderId="20" applyNumberFormat="0" applyAlignment="0" applyProtection="0"/>
    <xf numFmtId="0" fontId="16" fillId="6" borderId="19" applyNumberFormat="0" applyAlignment="0" applyProtection="0"/>
    <xf numFmtId="0" fontId="17" fillId="0" borderId="21" applyNumberFormat="0" applyFill="0" applyAlignment="0" applyProtection="0"/>
    <xf numFmtId="0" fontId="18" fillId="7" borderId="22" applyNumberFormat="0" applyAlignment="0" applyProtection="0"/>
    <xf numFmtId="0" fontId="19" fillId="0" borderId="0" applyNumberFormat="0" applyFill="0" applyBorder="0" applyAlignment="0" applyProtection="0"/>
    <xf numFmtId="0" fontId="7" fillId="8" borderId="23" applyNumberFormat="0" applyFont="0" applyAlignment="0" applyProtection="0"/>
    <xf numFmtId="0" fontId="3" fillId="0" borderId="24" applyNumberFormat="0" applyFill="0" applyAlignment="0" applyProtection="0"/>
    <xf numFmtId="0" fontId="20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20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20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20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20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20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21" fillId="0" borderId="0"/>
    <xf numFmtId="0" fontId="7" fillId="0" borderId="0"/>
    <xf numFmtId="0" fontId="23" fillId="4" borderId="0" applyNumberFormat="0" applyBorder="0" applyAlignment="0" applyProtection="0"/>
    <xf numFmtId="0" fontId="20" fillId="12" borderId="0" applyNumberFormat="0" applyBorder="0" applyAlignment="0" applyProtection="0"/>
    <xf numFmtId="0" fontId="20" fillId="16" borderId="0" applyNumberFormat="0" applyBorder="0" applyAlignment="0" applyProtection="0"/>
    <xf numFmtId="0" fontId="20" fillId="20" borderId="0" applyNumberFormat="0" applyBorder="0" applyAlignment="0" applyProtection="0"/>
    <xf numFmtId="0" fontId="20" fillId="24" borderId="0" applyNumberFormat="0" applyBorder="0" applyAlignment="0" applyProtection="0"/>
    <xf numFmtId="0" fontId="20" fillId="28" borderId="0" applyNumberFormat="0" applyBorder="0" applyAlignment="0" applyProtection="0"/>
    <xf numFmtId="0" fontId="20" fillId="32" borderId="0" applyNumberFormat="0" applyBorder="0" applyAlignment="0" applyProtection="0"/>
    <xf numFmtId="0" fontId="26" fillId="0" borderId="0"/>
    <xf numFmtId="0" fontId="22" fillId="0" borderId="0"/>
    <xf numFmtId="0" fontId="4" fillId="0" borderId="0"/>
    <xf numFmtId="0" fontId="7" fillId="0" borderId="0"/>
    <xf numFmtId="0" fontId="22" fillId="0" borderId="0"/>
    <xf numFmtId="0" fontId="27" fillId="0" borderId="0"/>
    <xf numFmtId="0" fontId="29" fillId="0" borderId="0"/>
    <xf numFmtId="0" fontId="34" fillId="0" borderId="0"/>
    <xf numFmtId="0" fontId="7" fillId="0" borderId="0"/>
    <xf numFmtId="0" fontId="32" fillId="0" borderId="0"/>
    <xf numFmtId="0" fontId="32" fillId="0" borderId="0"/>
    <xf numFmtId="0" fontId="21" fillId="0" borderId="0"/>
    <xf numFmtId="0" fontId="21" fillId="0" borderId="0"/>
    <xf numFmtId="0" fontId="33" fillId="0" borderId="0"/>
    <xf numFmtId="0" fontId="1" fillId="0" borderId="0"/>
    <xf numFmtId="0" fontId="1" fillId="0" borderId="0"/>
    <xf numFmtId="0" fontId="26" fillId="0" borderId="0"/>
    <xf numFmtId="0" fontId="21" fillId="0" borderId="0"/>
    <xf numFmtId="0" fontId="33" fillId="0" borderId="0"/>
    <xf numFmtId="0" fontId="32" fillId="0" borderId="0"/>
    <xf numFmtId="0" fontId="33" fillId="0" borderId="0"/>
    <xf numFmtId="0" fontId="35" fillId="0" borderId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3" borderId="0" applyNumberFormat="0" applyBorder="0" applyAlignment="0" applyProtection="0"/>
    <xf numFmtId="0" fontId="41" fillId="0" borderId="0" applyNumberFormat="0" applyFill="0" applyBorder="0" applyAlignment="0" applyProtection="0"/>
    <xf numFmtId="0" fontId="7" fillId="0" borderId="0"/>
    <xf numFmtId="0" fontId="2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2" fillId="2" borderId="0" applyNumberFormat="0" applyBorder="0" applyAlignment="0" applyProtection="0"/>
    <xf numFmtId="0" fontId="13" fillId="3" borderId="0" applyNumberFormat="0" applyBorder="0" applyAlignment="0" applyProtection="0"/>
    <xf numFmtId="0" fontId="14" fillId="5" borderId="19" applyNumberFormat="0" applyAlignment="0" applyProtection="0"/>
    <xf numFmtId="0" fontId="15" fillId="6" borderId="20" applyNumberFormat="0" applyAlignment="0" applyProtection="0"/>
    <xf numFmtId="0" fontId="16" fillId="6" borderId="19" applyNumberFormat="0" applyAlignment="0" applyProtection="0"/>
    <xf numFmtId="0" fontId="17" fillId="0" borderId="21" applyNumberFormat="0" applyFill="0" applyAlignment="0" applyProtection="0"/>
    <xf numFmtId="0" fontId="18" fillId="7" borderId="22" applyNumberFormat="0" applyAlignment="0" applyProtection="0"/>
    <xf numFmtId="0" fontId="19" fillId="0" borderId="0" applyNumberFormat="0" applyFill="0" applyBorder="0" applyAlignment="0" applyProtection="0"/>
    <xf numFmtId="0" fontId="7" fillId="8" borderId="23" applyNumberFormat="0" applyFont="0" applyAlignment="0" applyProtection="0"/>
    <xf numFmtId="0" fontId="3" fillId="0" borderId="24" applyNumberFormat="0" applyFill="0" applyAlignment="0" applyProtection="0"/>
    <xf numFmtId="0" fontId="20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20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20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20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20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20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43" fontId="7" fillId="0" borderId="0" applyFont="0" applyFill="0" applyBorder="0" applyAlignment="0" applyProtection="0"/>
    <xf numFmtId="0" fontId="33" fillId="0" borderId="0"/>
    <xf numFmtId="0" fontId="33" fillId="0" borderId="0"/>
    <xf numFmtId="0" fontId="32" fillId="0" borderId="0"/>
    <xf numFmtId="0" fontId="46" fillId="0" borderId="0"/>
    <xf numFmtId="43" fontId="46" fillId="0" borderId="0" applyFont="0" applyFill="0" applyBorder="0" applyAlignment="0" applyProtection="0"/>
    <xf numFmtId="0" fontId="47" fillId="0" borderId="0"/>
    <xf numFmtId="0" fontId="7" fillId="0" borderId="0"/>
    <xf numFmtId="0" fontId="8" fillId="0" borderId="0" applyNumberFormat="0" applyFill="0" applyBorder="0" applyAlignment="0" applyProtection="0"/>
    <xf numFmtId="0" fontId="7" fillId="8" borderId="23" applyNumberFormat="0" applyFont="0" applyAlignment="0" applyProtection="0"/>
    <xf numFmtId="0" fontId="7" fillId="0" borderId="0"/>
    <xf numFmtId="43" fontId="7" fillId="0" borderId="0" applyFont="0" applyFill="0" applyBorder="0" applyAlignment="0" applyProtection="0"/>
  </cellStyleXfs>
  <cellXfs count="1113">
    <xf numFmtId="0" fontId="0" fillId="0" borderId="0" xfId="0"/>
    <xf numFmtId="0" fontId="5" fillId="0" borderId="4" xfId="0" applyFont="1" applyBorder="1" applyAlignment="1">
      <alignment horizontal="center" vertical="center"/>
    </xf>
    <xf numFmtId="0" fontId="24" fillId="0" borderId="14" xfId="0" applyFont="1" applyBorder="1" applyAlignment="1">
      <alignment horizontal="left"/>
    </xf>
    <xf numFmtId="0" fontId="25" fillId="0" borderId="0" xfId="0" applyFont="1" applyFill="1" applyBorder="1" applyAlignment="1">
      <alignment horizontal="center"/>
    </xf>
    <xf numFmtId="0" fontId="25" fillId="0" borderId="0" xfId="0" applyFont="1" applyFill="1" applyBorder="1" applyAlignment="1">
      <alignment horizontal="center" vertical="center"/>
    </xf>
    <xf numFmtId="0" fontId="24" fillId="0" borderId="0" xfId="0" applyFont="1" applyFill="1" applyAlignment="1">
      <alignment horizontal="center"/>
    </xf>
    <xf numFmtId="0" fontId="24" fillId="33" borderId="0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2" fontId="5" fillId="0" borderId="0" xfId="0" applyNumberFormat="1" applyFont="1" applyBorder="1" applyAlignment="1">
      <alignment horizontal="center" vertical="center"/>
    </xf>
    <xf numFmtId="1" fontId="5" fillId="0" borderId="2" xfId="0" applyNumberFormat="1" applyFont="1" applyFill="1" applyBorder="1" applyAlignment="1">
      <alignment horizontal="center" vertical="center"/>
    </xf>
    <xf numFmtId="1" fontId="5" fillId="0" borderId="3" xfId="0" applyNumberFormat="1" applyFont="1" applyFill="1" applyBorder="1" applyAlignment="1">
      <alignment horizontal="center" vertical="center"/>
    </xf>
    <xf numFmtId="1" fontId="5" fillId="0" borderId="1" xfId="0" applyNumberFormat="1" applyFont="1" applyFill="1" applyBorder="1" applyAlignment="1">
      <alignment horizontal="center" vertical="center"/>
    </xf>
    <xf numFmtId="1" fontId="5" fillId="0" borderId="6" xfId="0" applyNumberFormat="1" applyFont="1" applyFill="1" applyBorder="1" applyAlignment="1">
      <alignment horizontal="center" vertical="center"/>
    </xf>
    <xf numFmtId="2" fontId="5" fillId="0" borderId="5" xfId="0" applyNumberFormat="1" applyFont="1" applyFill="1" applyBorder="1" applyAlignment="1">
      <alignment horizontal="center" vertical="center"/>
    </xf>
    <xf numFmtId="1" fontId="5" fillId="0" borderId="7" xfId="0" applyNumberFormat="1" applyFont="1" applyFill="1" applyBorder="1" applyAlignment="1">
      <alignment horizontal="center" vertical="center"/>
    </xf>
    <xf numFmtId="1" fontId="5" fillId="0" borderId="5" xfId="0" applyNumberFormat="1" applyFont="1" applyFill="1" applyBorder="1" applyAlignment="1">
      <alignment horizontal="center" vertical="center"/>
    </xf>
    <xf numFmtId="0" fontId="39" fillId="0" borderId="13" xfId="0" applyFont="1" applyBorder="1" applyAlignment="1">
      <alignment horizontal="center" vertical="center"/>
    </xf>
    <xf numFmtId="0" fontId="39" fillId="0" borderId="14" xfId="0" applyFont="1" applyBorder="1" applyAlignment="1">
      <alignment horizontal="center" vertical="center"/>
    </xf>
    <xf numFmtId="0" fontId="39" fillId="0" borderId="15" xfId="0" applyFont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5" fillId="0" borderId="0" xfId="0" applyFont="1" applyAlignment="1">
      <alignment horizontal="center"/>
    </xf>
    <xf numFmtId="0" fontId="24" fillId="0" borderId="0" xfId="0" applyFont="1" applyAlignment="1">
      <alignment horizontal="center"/>
    </xf>
    <xf numFmtId="0" fontId="25" fillId="33" borderId="4" xfId="0" applyFont="1" applyFill="1" applyBorder="1" applyAlignment="1">
      <alignment horizontal="center"/>
    </xf>
    <xf numFmtId="0" fontId="25" fillId="33" borderId="5" xfId="0" applyFont="1" applyFill="1" applyBorder="1" applyAlignment="1">
      <alignment horizontal="center" vertical="center"/>
    </xf>
    <xf numFmtId="0" fontId="25" fillId="33" borderId="6" xfId="0" applyFont="1" applyFill="1" applyBorder="1" applyAlignment="1">
      <alignment horizontal="center" vertical="center"/>
    </xf>
    <xf numFmtId="0" fontId="25" fillId="33" borderId="7" xfId="0" applyFont="1" applyFill="1" applyBorder="1" applyAlignment="1">
      <alignment horizontal="center" vertical="center"/>
    </xf>
    <xf numFmtId="0" fontId="24" fillId="0" borderId="13" xfId="0" applyFont="1" applyBorder="1" applyAlignment="1">
      <alignment horizontal="center" vertical="center"/>
    </xf>
    <xf numFmtId="0" fontId="24" fillId="0" borderId="14" xfId="0" applyFont="1" applyBorder="1" applyAlignment="1">
      <alignment horizontal="center" vertical="center"/>
    </xf>
    <xf numFmtId="2" fontId="5" fillId="0" borderId="6" xfId="0" applyNumberFormat="1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/>
    </xf>
    <xf numFmtId="0" fontId="24" fillId="0" borderId="0" xfId="0" applyFont="1" applyBorder="1" applyAlignment="1">
      <alignment horizontal="center"/>
    </xf>
    <xf numFmtId="0" fontId="24" fillId="0" borderId="0" xfId="0" applyFont="1" applyFill="1" applyBorder="1" applyAlignment="1">
      <alignment horizontal="center"/>
    </xf>
    <xf numFmtId="0" fontId="24" fillId="0" borderId="0" xfId="0" applyFont="1" applyFill="1" applyBorder="1" applyAlignment="1">
      <alignment vertical="center"/>
    </xf>
    <xf numFmtId="0" fontId="29" fillId="0" borderId="0" xfId="0" applyFont="1"/>
    <xf numFmtId="0" fontId="0" fillId="0" borderId="0" xfId="0"/>
    <xf numFmtId="2" fontId="5" fillId="0" borderId="0" xfId="67" applyNumberFormat="1" applyFont="1" applyFill="1" applyBorder="1" applyAlignment="1" applyProtection="1">
      <alignment horizontal="center"/>
    </xf>
    <xf numFmtId="0" fontId="25" fillId="33" borderId="13" xfId="0" applyFont="1" applyFill="1" applyBorder="1" applyAlignment="1">
      <alignment horizontal="center" vertical="center"/>
    </xf>
    <xf numFmtId="0" fontId="24" fillId="0" borderId="15" xfId="0" applyFont="1" applyBorder="1" applyAlignment="1">
      <alignment horizontal="left"/>
    </xf>
    <xf numFmtId="0" fontId="24" fillId="0" borderId="15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24" fillId="0" borderId="14" xfId="0" applyFont="1" applyBorder="1" applyAlignment="1">
      <alignment horizontal="left" vertical="center"/>
    </xf>
    <xf numFmtId="0" fontId="44" fillId="33" borderId="5" xfId="0" applyFont="1" applyFill="1" applyBorder="1" applyAlignment="1">
      <alignment horizontal="center" vertical="center"/>
    </xf>
    <xf numFmtId="0" fontId="44" fillId="33" borderId="7" xfId="0" applyFont="1" applyFill="1" applyBorder="1" applyAlignment="1">
      <alignment horizontal="center" vertical="center"/>
    </xf>
    <xf numFmtId="0" fontId="44" fillId="33" borderId="0" xfId="0" applyFont="1" applyFill="1" applyBorder="1" applyAlignment="1">
      <alignment horizontal="center" vertical="center"/>
    </xf>
    <xf numFmtId="0" fontId="39" fillId="0" borderId="26" xfId="0" applyFont="1" applyBorder="1" applyAlignment="1">
      <alignment horizontal="center" vertical="center"/>
    </xf>
    <xf numFmtId="0" fontId="39" fillId="0" borderId="27" xfId="0" applyFont="1" applyBorder="1" applyAlignment="1">
      <alignment horizontal="center" vertical="center"/>
    </xf>
    <xf numFmtId="0" fontId="39" fillId="0" borderId="28" xfId="0" applyFont="1" applyBorder="1" applyAlignment="1">
      <alignment horizontal="center" vertical="center"/>
    </xf>
    <xf numFmtId="2" fontId="39" fillId="0" borderId="26" xfId="0" applyNumberFormat="1" applyFont="1" applyBorder="1" applyAlignment="1">
      <alignment horizontal="center" vertical="center"/>
    </xf>
    <xf numFmtId="2" fontId="39" fillId="0" borderId="28" xfId="0" applyNumberFormat="1" applyFont="1" applyBorder="1" applyAlignment="1">
      <alignment horizontal="center" vertical="center"/>
    </xf>
    <xf numFmtId="0" fontId="39" fillId="0" borderId="29" xfId="0" applyFont="1" applyBorder="1" applyAlignment="1">
      <alignment horizontal="center" vertical="center"/>
    </xf>
    <xf numFmtId="0" fontId="39" fillId="0" borderId="25" xfId="0" applyFont="1" applyBorder="1" applyAlignment="1">
      <alignment horizontal="center" vertical="center"/>
    </xf>
    <xf numFmtId="0" fontId="39" fillId="0" borderId="30" xfId="0" applyFont="1" applyBorder="1" applyAlignment="1">
      <alignment horizontal="center" vertical="center"/>
    </xf>
    <xf numFmtId="2" fontId="39" fillId="0" borderId="29" xfId="0" applyNumberFormat="1" applyFont="1" applyBorder="1" applyAlignment="1">
      <alignment horizontal="center" vertical="center"/>
    </xf>
    <xf numFmtId="2" fontId="39" fillId="0" borderId="30" xfId="0" applyNumberFormat="1" applyFont="1" applyBorder="1" applyAlignment="1">
      <alignment horizontal="center" vertical="center"/>
    </xf>
    <xf numFmtId="1" fontId="39" fillId="0" borderId="14" xfId="0" applyNumberFormat="1" applyFont="1" applyFill="1" applyBorder="1" applyAlignment="1">
      <alignment horizontal="center" vertical="center"/>
    </xf>
    <xf numFmtId="0" fontId="24" fillId="0" borderId="29" xfId="0" applyFont="1" applyFill="1" applyBorder="1" applyAlignment="1">
      <alignment horizontal="center" vertical="center"/>
    </xf>
    <xf numFmtId="0" fontId="24" fillId="0" borderId="30" xfId="0" applyFont="1" applyFill="1" applyBorder="1" applyAlignment="1">
      <alignment horizontal="center" vertical="center"/>
    </xf>
    <xf numFmtId="0" fontId="24" fillId="0" borderId="25" xfId="0" applyFont="1" applyFill="1" applyBorder="1" applyAlignment="1">
      <alignment horizontal="center" vertical="center"/>
    </xf>
    <xf numFmtId="2" fontId="39" fillId="0" borderId="29" xfId="0" applyNumberFormat="1" applyFont="1" applyFill="1" applyBorder="1" applyAlignment="1">
      <alignment horizontal="center" vertical="center"/>
    </xf>
    <xf numFmtId="2" fontId="39" fillId="0" borderId="30" xfId="0" applyNumberFormat="1" applyFont="1" applyFill="1" applyBorder="1" applyAlignment="1">
      <alignment horizontal="center" vertical="center"/>
    </xf>
    <xf numFmtId="1" fontId="39" fillId="0" borderId="14" xfId="0" applyNumberFormat="1" applyFont="1" applyBorder="1" applyAlignment="1">
      <alignment horizontal="center" vertical="center"/>
    </xf>
    <xf numFmtId="2" fontId="39" fillId="0" borderId="29" xfId="66" applyNumberFormat="1" applyFont="1" applyFill="1" applyBorder="1" applyAlignment="1">
      <alignment horizontal="center" vertical="center"/>
    </xf>
    <xf numFmtId="2" fontId="39" fillId="0" borderId="30" xfId="66" applyNumberFormat="1" applyFont="1" applyFill="1" applyBorder="1" applyAlignment="1">
      <alignment horizontal="center" vertical="center"/>
    </xf>
    <xf numFmtId="2" fontId="39" fillId="0" borderId="29" xfId="105" applyNumberFormat="1" applyFont="1" applyBorder="1" applyAlignment="1">
      <alignment horizontal="center" vertical="center"/>
    </xf>
    <xf numFmtId="2" fontId="39" fillId="0" borderId="30" xfId="105" applyNumberFormat="1" applyFont="1" applyBorder="1" applyAlignment="1">
      <alignment horizontal="center" vertical="center"/>
    </xf>
    <xf numFmtId="2" fontId="39" fillId="0" borderId="29" xfId="66" applyNumberFormat="1" applyFont="1" applyBorder="1" applyAlignment="1">
      <alignment horizontal="center" vertical="center"/>
    </xf>
    <xf numFmtId="2" fontId="39" fillId="0" borderId="30" xfId="66" applyNumberFormat="1" applyFont="1" applyBorder="1" applyAlignment="1">
      <alignment horizontal="center" vertical="center"/>
    </xf>
    <xf numFmtId="2" fontId="39" fillId="0" borderId="29" xfId="61" applyNumberFormat="1" applyFont="1" applyFill="1" applyBorder="1" applyAlignment="1">
      <alignment horizontal="center" vertical="center"/>
    </xf>
    <xf numFmtId="2" fontId="39" fillId="0" borderId="30" xfId="61" applyNumberFormat="1" applyFont="1" applyFill="1" applyBorder="1" applyAlignment="1">
      <alignment horizontal="center" vertical="center"/>
    </xf>
    <xf numFmtId="0" fontId="39" fillId="0" borderId="31" xfId="0" applyFont="1" applyBorder="1" applyAlignment="1">
      <alignment horizontal="center" vertical="center"/>
    </xf>
    <xf numFmtId="0" fontId="39" fillId="0" borderId="32" xfId="0" applyFont="1" applyBorder="1" applyAlignment="1">
      <alignment horizontal="center" vertical="center"/>
    </xf>
    <xf numFmtId="0" fontId="39" fillId="0" borderId="33" xfId="0" applyFont="1" applyBorder="1" applyAlignment="1">
      <alignment horizontal="center" vertical="center"/>
    </xf>
    <xf numFmtId="0" fontId="24" fillId="0" borderId="0" xfId="0" applyFont="1" applyBorder="1" applyAlignment="1">
      <alignment horizontal="center" vertical="center" wrapText="1"/>
    </xf>
    <xf numFmtId="0" fontId="39" fillId="0" borderId="9" xfId="71" applyFont="1" applyBorder="1" applyAlignment="1">
      <alignment horizontal="center" vertical="center" wrapText="1"/>
    </xf>
    <xf numFmtId="0" fontId="24" fillId="0" borderId="11" xfId="0" applyFont="1" applyBorder="1" applyAlignment="1">
      <alignment horizontal="center" vertical="center" wrapText="1"/>
    </xf>
    <xf numFmtId="0" fontId="24" fillId="0" borderId="12" xfId="0" applyFont="1" applyBorder="1" applyAlignment="1">
      <alignment horizontal="center" vertical="center" wrapText="1"/>
    </xf>
    <xf numFmtId="0" fontId="25" fillId="36" borderId="2" xfId="0" applyFont="1" applyFill="1" applyBorder="1" applyAlignment="1">
      <alignment horizontal="center" vertical="center" wrapText="1"/>
    </xf>
    <xf numFmtId="0" fontId="25" fillId="36" borderId="3" xfId="0" applyFont="1" applyFill="1" applyBorder="1" applyAlignment="1">
      <alignment horizontal="center" vertical="center" wrapText="1"/>
    </xf>
    <xf numFmtId="164" fontId="6" fillId="0" borderId="0" xfId="0" applyNumberFormat="1" applyFont="1" applyAlignment="1">
      <alignment horizontal="center" vertical="center"/>
    </xf>
    <xf numFmtId="165" fontId="5" fillId="0" borderId="0" xfId="0" applyNumberFormat="1" applyFont="1" applyBorder="1" applyAlignment="1">
      <alignment horizontal="center" vertical="center"/>
    </xf>
    <xf numFmtId="165" fontId="5" fillId="0" borderId="5" xfId="0" applyNumberFormat="1" applyFont="1" applyFill="1" applyBorder="1" applyAlignment="1">
      <alignment horizontal="center" vertical="center"/>
    </xf>
    <xf numFmtId="0" fontId="39" fillId="0" borderId="29" xfId="0" applyFont="1" applyFill="1" applyBorder="1" applyAlignment="1">
      <alignment horizontal="center" vertical="center"/>
    </xf>
    <xf numFmtId="2" fontId="39" fillId="0" borderId="31" xfId="0" applyNumberFormat="1" applyFont="1" applyFill="1" applyBorder="1" applyAlignment="1">
      <alignment horizontal="center" vertical="center" wrapText="1"/>
    </xf>
    <xf numFmtId="0" fontId="39" fillId="0" borderId="30" xfId="0" applyFont="1" applyFill="1" applyBorder="1" applyAlignment="1">
      <alignment horizontal="center" vertical="center"/>
    </xf>
    <xf numFmtId="2" fontId="39" fillId="0" borderId="33" xfId="0" applyNumberFormat="1" applyFont="1" applyFill="1" applyBorder="1" applyAlignment="1">
      <alignment horizontal="center" vertical="center" wrapText="1"/>
    </xf>
    <xf numFmtId="1" fontId="39" fillId="0" borderId="13" xfId="0" applyNumberFormat="1" applyFont="1" applyFill="1" applyBorder="1" applyAlignment="1">
      <alignment horizontal="center" vertical="center"/>
    </xf>
    <xf numFmtId="0" fontId="24" fillId="0" borderId="13" xfId="0" applyFont="1" applyBorder="1" applyAlignment="1">
      <alignment horizontal="left"/>
    </xf>
    <xf numFmtId="0" fontId="42" fillId="0" borderId="14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44" fillId="0" borderId="0" xfId="0" applyFont="1" applyFill="1" applyBorder="1" applyAlignment="1">
      <alignment vertical="center" wrapText="1"/>
    </xf>
    <xf numFmtId="2" fontId="24" fillId="0" borderId="0" xfId="0" applyNumberFormat="1" applyFont="1" applyFill="1" applyBorder="1" applyAlignment="1">
      <alignment horizontal="center" vertical="center"/>
    </xf>
    <xf numFmtId="2" fontId="24" fillId="0" borderId="9" xfId="0" applyNumberFormat="1" applyFont="1" applyFill="1" applyBorder="1" applyAlignment="1">
      <alignment horizontal="center" vertical="center"/>
    </xf>
    <xf numFmtId="0" fontId="25" fillId="0" borderId="10" xfId="0" applyFont="1" applyFill="1" applyBorder="1" applyAlignment="1">
      <alignment horizontal="center"/>
    </xf>
    <xf numFmtId="0" fontId="25" fillId="0" borderId="11" xfId="0" applyFont="1" applyFill="1" applyBorder="1" applyAlignment="1">
      <alignment horizontal="center"/>
    </xf>
    <xf numFmtId="0" fontId="25" fillId="0" borderId="12" xfId="0" applyFont="1" applyFill="1" applyBorder="1" applyAlignment="1">
      <alignment horizontal="center"/>
    </xf>
    <xf numFmtId="2" fontId="5" fillId="0" borderId="1" xfId="0" applyNumberFormat="1" applyFont="1" applyFill="1" applyBorder="1" applyAlignment="1">
      <alignment horizontal="center" vertical="center"/>
    </xf>
    <xf numFmtId="0" fontId="48" fillId="0" borderId="0" xfId="0" applyFont="1" applyAlignment="1">
      <alignment horizontal="left"/>
    </xf>
    <xf numFmtId="0" fontId="48" fillId="0" borderId="0" xfId="0" applyFont="1" applyFill="1" applyAlignment="1">
      <alignment horizontal="left"/>
    </xf>
    <xf numFmtId="0" fontId="49" fillId="0" borderId="0" xfId="0" applyFont="1" applyAlignment="1">
      <alignment vertical="center"/>
    </xf>
    <xf numFmtId="0" fontId="51" fillId="0" borderId="0" xfId="0" applyFont="1"/>
    <xf numFmtId="0" fontId="52" fillId="0" borderId="0" xfId="0" applyFont="1" applyAlignment="1">
      <alignment horizontal="center" vertical="center"/>
    </xf>
    <xf numFmtId="1" fontId="53" fillId="0" borderId="0" xfId="0" applyNumberFormat="1" applyFont="1"/>
    <xf numFmtId="0" fontId="53" fillId="0" borderId="0" xfId="0" applyFont="1"/>
    <xf numFmtId="165" fontId="51" fillId="0" borderId="0" xfId="0" applyNumberFormat="1" applyFont="1"/>
    <xf numFmtId="0" fontId="54" fillId="0" borderId="0" xfId="0" applyFont="1" applyFill="1" applyAlignment="1">
      <alignment horizontal="center" vertical="center"/>
    </xf>
    <xf numFmtId="0" fontId="51" fillId="0" borderId="0" xfId="0" applyFont="1" applyAlignment="1">
      <alignment vertical="center"/>
    </xf>
    <xf numFmtId="2" fontId="50" fillId="0" borderId="0" xfId="0" applyNumberFormat="1" applyFont="1" applyAlignment="1">
      <alignment horizontal="center" vertical="center"/>
    </xf>
    <xf numFmtId="0" fontId="53" fillId="0" borderId="0" xfId="0" applyFont="1" applyAlignment="1"/>
    <xf numFmtId="0" fontId="51" fillId="0" borderId="0" xfId="0" applyFont="1" applyAlignment="1">
      <alignment horizontal="center" vertical="center"/>
    </xf>
    <xf numFmtId="0" fontId="51" fillId="0" borderId="0" xfId="0" applyFont="1" applyAlignment="1"/>
    <xf numFmtId="0" fontId="51" fillId="0" borderId="0" xfId="0" applyFont="1" applyAlignment="1">
      <alignment horizontal="center" vertical="center" wrapText="1"/>
    </xf>
    <xf numFmtId="0" fontId="55" fillId="0" borderId="0" xfId="0" applyFont="1" applyAlignment="1">
      <alignment vertical="center"/>
    </xf>
    <xf numFmtId="0" fontId="54" fillId="0" borderId="0" xfId="0" applyFont="1" applyAlignment="1">
      <alignment vertical="center"/>
    </xf>
    <xf numFmtId="2" fontId="50" fillId="0" borderId="0" xfId="0" applyNumberFormat="1" applyFont="1" applyFill="1" applyBorder="1" applyAlignment="1">
      <alignment horizontal="center" vertical="center"/>
    </xf>
    <xf numFmtId="165" fontId="56" fillId="0" borderId="0" xfId="0" applyNumberFormat="1" applyFont="1" applyBorder="1" applyAlignment="1">
      <alignment horizontal="center" vertical="center"/>
    </xf>
    <xf numFmtId="0" fontId="49" fillId="0" borderId="5" xfId="0" applyFont="1" applyBorder="1" applyAlignment="1">
      <alignment horizontal="center"/>
    </xf>
    <xf numFmtId="0" fontId="49" fillId="0" borderId="6" xfId="0" applyFont="1" applyBorder="1" applyAlignment="1">
      <alignment horizontal="center"/>
    </xf>
    <xf numFmtId="0" fontId="57" fillId="0" borderId="6" xfId="0" applyFont="1" applyBorder="1" applyAlignment="1">
      <alignment horizontal="center" vertical="center"/>
    </xf>
    <xf numFmtId="2" fontId="56" fillId="0" borderId="7" xfId="0" applyNumberFormat="1" applyFont="1" applyFill="1" applyBorder="1" applyAlignment="1">
      <alignment horizontal="center" vertical="center"/>
    </xf>
    <xf numFmtId="1" fontId="55" fillId="0" borderId="5" xfId="0" applyNumberFormat="1" applyFont="1" applyFill="1" applyBorder="1" applyAlignment="1">
      <alignment horizontal="center" vertical="center"/>
    </xf>
    <xf numFmtId="1" fontId="55" fillId="0" borderId="6" xfId="0" applyNumberFormat="1" applyFont="1" applyFill="1" applyBorder="1" applyAlignment="1">
      <alignment horizontal="center" vertical="center"/>
    </xf>
    <xf numFmtId="165" fontId="56" fillId="0" borderId="5" xfId="0" applyNumberFormat="1" applyFont="1" applyFill="1" applyBorder="1" applyAlignment="1">
      <alignment horizontal="center" vertical="center"/>
    </xf>
    <xf numFmtId="2" fontId="55" fillId="35" borderId="5" xfId="0" applyNumberFormat="1" applyFont="1" applyFill="1" applyBorder="1" applyAlignment="1">
      <alignment horizontal="center" vertical="center"/>
    </xf>
    <xf numFmtId="2" fontId="55" fillId="35" borderId="6" xfId="0" applyNumberFormat="1" applyFont="1" applyFill="1" applyBorder="1" applyAlignment="1">
      <alignment horizontal="center" vertical="center"/>
    </xf>
    <xf numFmtId="2" fontId="55" fillId="35" borderId="7" xfId="0" applyNumberFormat="1" applyFont="1" applyFill="1" applyBorder="1" applyAlignment="1">
      <alignment horizontal="center" vertical="center"/>
    </xf>
    <xf numFmtId="2" fontId="56" fillId="0" borderId="13" xfId="0" applyNumberFormat="1" applyFont="1" applyFill="1" applyBorder="1" applyAlignment="1">
      <alignment horizontal="center" vertical="center"/>
    </xf>
    <xf numFmtId="0" fontId="55" fillId="0" borderId="5" xfId="0" applyFont="1" applyFill="1" applyBorder="1" applyAlignment="1">
      <alignment horizontal="center" vertical="center"/>
    </xf>
    <xf numFmtId="0" fontId="58" fillId="0" borderId="6" xfId="0" applyFont="1" applyFill="1" applyBorder="1" applyAlignment="1">
      <alignment horizontal="center" vertical="center"/>
    </xf>
    <xf numFmtId="0" fontId="55" fillId="0" borderId="6" xfId="0" applyFont="1" applyFill="1" applyBorder="1" applyAlignment="1">
      <alignment horizontal="center" vertical="center"/>
    </xf>
    <xf numFmtId="0" fontId="55" fillId="0" borderId="7" xfId="0" applyFont="1" applyFill="1" applyBorder="1" applyAlignment="1">
      <alignment horizontal="center" vertical="center"/>
    </xf>
    <xf numFmtId="0" fontId="54" fillId="0" borderId="5" xfId="0" applyFont="1" applyFill="1" applyBorder="1" applyAlignment="1">
      <alignment horizontal="center" vertical="center"/>
    </xf>
    <xf numFmtId="0" fontId="54" fillId="0" borderId="6" xfId="0" applyFont="1" applyFill="1" applyBorder="1" applyAlignment="1">
      <alignment horizontal="center" vertical="center"/>
    </xf>
    <xf numFmtId="49" fontId="54" fillId="0" borderId="6" xfId="0" applyNumberFormat="1" applyFont="1" applyFill="1" applyBorder="1" applyAlignment="1">
      <alignment horizontal="center" vertical="center"/>
    </xf>
    <xf numFmtId="2" fontId="54" fillId="0" borderId="6" xfId="0" applyNumberFormat="1" applyFont="1" applyFill="1" applyBorder="1" applyAlignment="1">
      <alignment horizontal="center" vertical="center"/>
    </xf>
    <xf numFmtId="165" fontId="54" fillId="0" borderId="7" xfId="65" applyNumberFormat="1" applyFont="1" applyFill="1" applyBorder="1" applyAlignment="1">
      <alignment horizontal="center" vertical="center"/>
    </xf>
    <xf numFmtId="11" fontId="54" fillId="0" borderId="5" xfId="0" applyNumberFormat="1" applyFont="1" applyBorder="1" applyAlignment="1">
      <alignment horizontal="center" vertical="center"/>
    </xf>
    <xf numFmtId="11" fontId="54" fillId="0" borderId="6" xfId="0" applyNumberFormat="1" applyFont="1" applyBorder="1" applyAlignment="1">
      <alignment horizontal="center" vertical="center"/>
    </xf>
    <xf numFmtId="11" fontId="54" fillId="0" borderId="7" xfId="0" applyNumberFormat="1" applyFont="1" applyBorder="1" applyAlignment="1">
      <alignment horizontal="center" vertical="center"/>
    </xf>
    <xf numFmtId="2" fontId="54" fillId="0" borderId="5" xfId="0" applyNumberFormat="1" applyFont="1" applyBorder="1" applyAlignment="1">
      <alignment horizontal="center" vertical="center"/>
    </xf>
    <xf numFmtId="2" fontId="54" fillId="0" borderId="6" xfId="0" applyNumberFormat="1" applyFont="1" applyBorder="1" applyAlignment="1">
      <alignment horizontal="center" vertical="center"/>
    </xf>
    <xf numFmtId="2" fontId="54" fillId="0" borderId="7" xfId="0" applyNumberFormat="1" applyFont="1" applyBorder="1" applyAlignment="1">
      <alignment horizontal="center" vertical="center"/>
    </xf>
    <xf numFmtId="165" fontId="54" fillId="0" borderId="5" xfId="0" applyNumberFormat="1" applyFont="1" applyBorder="1" applyAlignment="1">
      <alignment horizontal="center" vertical="center"/>
    </xf>
    <xf numFmtId="2" fontId="54" fillId="0" borderId="6" xfId="38" applyNumberFormat="1" applyFont="1" applyFill="1" applyBorder="1" applyAlignment="1">
      <alignment horizontal="center" vertical="center"/>
    </xf>
    <xf numFmtId="2" fontId="54" fillId="0" borderId="0" xfId="0" applyNumberFormat="1" applyFont="1" applyFill="1" applyBorder="1" applyAlignment="1">
      <alignment horizontal="center" vertical="center"/>
    </xf>
    <xf numFmtId="2" fontId="54" fillId="0" borderId="13" xfId="0" applyNumberFormat="1" applyFont="1" applyBorder="1" applyAlignment="1">
      <alignment horizontal="center" vertical="center"/>
    </xf>
    <xf numFmtId="165" fontId="54" fillId="0" borderId="0" xfId="38" applyNumberFormat="1" applyFont="1" applyFill="1" applyBorder="1" applyAlignment="1">
      <alignment horizontal="center" vertical="center"/>
    </xf>
    <xf numFmtId="2" fontId="54" fillId="0" borderId="5" xfId="0" applyNumberFormat="1" applyFont="1" applyFill="1" applyBorder="1" applyAlignment="1">
      <alignment horizontal="center" vertical="center"/>
    </xf>
    <xf numFmtId="2" fontId="54" fillId="0" borderId="7" xfId="0" applyNumberFormat="1" applyFont="1" applyFill="1" applyBorder="1" applyAlignment="1">
      <alignment horizontal="center" vertical="center"/>
    </xf>
    <xf numFmtId="0" fontId="54" fillId="0" borderId="0" xfId="0" applyFont="1" applyBorder="1" applyAlignment="1">
      <alignment horizontal="center" vertical="center"/>
    </xf>
    <xf numFmtId="0" fontId="54" fillId="0" borderId="8" xfId="0" applyFont="1" applyFill="1" applyBorder="1" applyAlignment="1">
      <alignment horizontal="center" vertical="center"/>
    </xf>
    <xf numFmtId="0" fontId="54" fillId="0" borderId="0" xfId="0" applyFont="1" applyFill="1" applyBorder="1" applyAlignment="1">
      <alignment horizontal="center" vertical="center"/>
    </xf>
    <xf numFmtId="49" fontId="54" fillId="0" borderId="0" xfId="0" applyNumberFormat="1" applyFont="1" applyFill="1" applyBorder="1" applyAlignment="1">
      <alignment horizontal="center" vertical="center"/>
    </xf>
    <xf numFmtId="0" fontId="54" fillId="0" borderId="9" xfId="0" applyFont="1" applyBorder="1" applyAlignment="1">
      <alignment horizontal="center" vertical="center"/>
    </xf>
    <xf numFmtId="11" fontId="54" fillId="0" borderId="8" xfId="0" applyNumberFormat="1" applyFont="1" applyBorder="1" applyAlignment="1">
      <alignment horizontal="center" vertical="center"/>
    </xf>
    <xf numFmtId="11" fontId="54" fillId="0" borderId="0" xfId="0" applyNumberFormat="1" applyFont="1" applyBorder="1" applyAlignment="1">
      <alignment horizontal="center" vertical="center"/>
    </xf>
    <xf numFmtId="11" fontId="54" fillId="0" borderId="9" xfId="0" applyNumberFormat="1" applyFont="1" applyBorder="1" applyAlignment="1">
      <alignment horizontal="center" vertical="center"/>
    </xf>
    <xf numFmtId="2" fontId="54" fillId="0" borderId="8" xfId="0" applyNumberFormat="1" applyFont="1" applyBorder="1" applyAlignment="1">
      <alignment horizontal="center" vertical="center"/>
    </xf>
    <xf numFmtId="2" fontId="54" fillId="0" borderId="0" xfId="0" applyNumberFormat="1" applyFont="1" applyBorder="1" applyAlignment="1">
      <alignment horizontal="center" vertical="center"/>
    </xf>
    <xf numFmtId="2" fontId="54" fillId="0" borderId="9" xfId="0" applyNumberFormat="1" applyFont="1" applyBorder="1" applyAlignment="1">
      <alignment horizontal="center" vertical="center"/>
    </xf>
    <xf numFmtId="165" fontId="54" fillId="0" borderId="8" xfId="0" applyNumberFormat="1" applyFont="1" applyBorder="1" applyAlignment="1">
      <alignment horizontal="center" vertical="center"/>
    </xf>
    <xf numFmtId="2" fontId="54" fillId="0" borderId="0" xfId="38" applyNumberFormat="1" applyFont="1" applyFill="1" applyBorder="1" applyAlignment="1">
      <alignment horizontal="center" vertical="center"/>
    </xf>
    <xf numFmtId="2" fontId="54" fillId="0" borderId="14" xfId="0" applyNumberFormat="1" applyFont="1" applyBorder="1" applyAlignment="1">
      <alignment horizontal="center" vertical="center"/>
    </xf>
    <xf numFmtId="2" fontId="54" fillId="0" borderId="8" xfId="0" applyNumberFormat="1" applyFont="1" applyFill="1" applyBorder="1" applyAlignment="1">
      <alignment horizontal="center" vertical="center"/>
    </xf>
    <xf numFmtId="2" fontId="54" fillId="0" borderId="9" xfId="0" applyNumberFormat="1" applyFont="1" applyFill="1" applyBorder="1" applyAlignment="1">
      <alignment horizontal="center" vertical="center"/>
    </xf>
    <xf numFmtId="0" fontId="54" fillId="37" borderId="8" xfId="0" applyFont="1" applyFill="1" applyBorder="1" applyAlignment="1">
      <alignment horizontal="center" vertical="center"/>
    </xf>
    <xf numFmtId="0" fontId="54" fillId="37" borderId="0" xfId="0" applyFont="1" applyFill="1" applyBorder="1" applyAlignment="1">
      <alignment horizontal="center" vertical="center"/>
    </xf>
    <xf numFmtId="49" fontId="54" fillId="37" borderId="0" xfId="0" applyNumberFormat="1" applyFont="1" applyFill="1" applyBorder="1" applyAlignment="1">
      <alignment horizontal="center" vertical="center"/>
    </xf>
    <xf numFmtId="2" fontId="54" fillId="37" borderId="0" xfId="0" applyNumberFormat="1" applyFont="1" applyFill="1" applyBorder="1" applyAlignment="1">
      <alignment horizontal="center" vertical="center"/>
    </xf>
    <xf numFmtId="0" fontId="54" fillId="37" borderId="9" xfId="0" applyFont="1" applyFill="1" applyBorder="1" applyAlignment="1">
      <alignment horizontal="center" vertical="center"/>
    </xf>
    <xf numFmtId="2" fontId="55" fillId="37" borderId="0" xfId="0" applyNumberFormat="1" applyFont="1" applyFill="1" applyBorder="1" applyAlignment="1">
      <alignment horizontal="center" vertical="center"/>
    </xf>
    <xf numFmtId="2" fontId="55" fillId="37" borderId="9" xfId="0" applyNumberFormat="1" applyFont="1" applyFill="1" applyBorder="1" applyAlignment="1">
      <alignment horizontal="center" vertical="center"/>
    </xf>
    <xf numFmtId="0" fontId="54" fillId="0" borderId="8" xfId="0" applyFont="1" applyBorder="1" applyAlignment="1">
      <alignment horizontal="center" vertical="center"/>
    </xf>
    <xf numFmtId="49" fontId="54" fillId="0" borderId="0" xfId="0" applyNumberFormat="1" applyFont="1" applyBorder="1" applyAlignment="1">
      <alignment horizontal="center" vertical="center"/>
    </xf>
    <xf numFmtId="2" fontId="55" fillId="37" borderId="8" xfId="0" applyNumberFormat="1" applyFont="1" applyFill="1" applyBorder="1" applyAlignment="1">
      <alignment horizontal="center" vertical="center"/>
    </xf>
    <xf numFmtId="0" fontId="54" fillId="38" borderId="9" xfId="0" applyFont="1" applyFill="1" applyBorder="1" applyAlignment="1">
      <alignment horizontal="center" vertical="center"/>
    </xf>
    <xf numFmtId="165" fontId="54" fillId="38" borderId="8" xfId="0" applyNumberFormat="1" applyFont="1" applyFill="1" applyBorder="1" applyAlignment="1">
      <alignment horizontal="center" vertical="center"/>
    </xf>
    <xf numFmtId="2" fontId="54" fillId="38" borderId="0" xfId="38" applyNumberFormat="1" applyFont="1" applyFill="1" applyBorder="1" applyAlignment="1">
      <alignment horizontal="center" vertical="center"/>
    </xf>
    <xf numFmtId="2" fontId="55" fillId="43" borderId="8" xfId="0" applyNumberFormat="1" applyFont="1" applyFill="1" applyBorder="1" applyAlignment="1">
      <alignment horizontal="center" vertical="center"/>
    </xf>
    <xf numFmtId="0" fontId="54" fillId="37" borderId="10" xfId="0" applyFont="1" applyFill="1" applyBorder="1" applyAlignment="1">
      <alignment horizontal="center" vertical="center"/>
    </xf>
    <xf numFmtId="0" fontId="54" fillId="37" borderId="11" xfId="0" applyFont="1" applyFill="1" applyBorder="1" applyAlignment="1">
      <alignment horizontal="center" vertical="center"/>
    </xf>
    <xf numFmtId="49" fontId="54" fillId="37" borderId="11" xfId="0" applyNumberFormat="1" applyFont="1" applyFill="1" applyBorder="1" applyAlignment="1">
      <alignment horizontal="center" vertical="center"/>
    </xf>
    <xf numFmtId="2" fontId="54" fillId="37" borderId="11" xfId="0" applyNumberFormat="1" applyFont="1" applyFill="1" applyBorder="1" applyAlignment="1">
      <alignment horizontal="center" vertical="center"/>
    </xf>
    <xf numFmtId="0" fontId="54" fillId="37" borderId="12" xfId="0" applyFont="1" applyFill="1" applyBorder="1" applyAlignment="1">
      <alignment horizontal="center" vertical="center"/>
    </xf>
    <xf numFmtId="11" fontId="54" fillId="0" borderId="10" xfId="0" applyNumberFormat="1" applyFont="1" applyBorder="1" applyAlignment="1">
      <alignment horizontal="center" vertical="center"/>
    </xf>
    <xf numFmtId="11" fontId="54" fillId="0" borderId="11" xfId="0" applyNumberFormat="1" applyFont="1" applyBorder="1" applyAlignment="1">
      <alignment horizontal="center" vertical="center"/>
    </xf>
    <xf numFmtId="11" fontId="54" fillId="0" borderId="12" xfId="0" applyNumberFormat="1" applyFont="1" applyBorder="1" applyAlignment="1">
      <alignment horizontal="center" vertical="center"/>
    </xf>
    <xf numFmtId="2" fontId="54" fillId="0" borderId="10" xfId="0" applyNumberFormat="1" applyFont="1" applyBorder="1" applyAlignment="1">
      <alignment horizontal="center" vertical="center"/>
    </xf>
    <xf numFmtId="2" fontId="54" fillId="0" borderId="11" xfId="0" applyNumberFormat="1" applyFont="1" applyBorder="1" applyAlignment="1">
      <alignment horizontal="center" vertical="center"/>
    </xf>
    <xf numFmtId="2" fontId="54" fillId="0" borderId="12" xfId="0" applyNumberFormat="1" applyFont="1" applyBorder="1" applyAlignment="1">
      <alignment horizontal="center" vertical="center"/>
    </xf>
    <xf numFmtId="165" fontId="54" fillId="0" borderId="10" xfId="0" applyNumberFormat="1" applyFont="1" applyBorder="1" applyAlignment="1">
      <alignment horizontal="center" vertical="center"/>
    </xf>
    <xf numFmtId="2" fontId="54" fillId="0" borderId="11" xfId="38" applyNumberFormat="1" applyFont="1" applyFill="1" applyBorder="1" applyAlignment="1">
      <alignment horizontal="center" vertical="center"/>
    </xf>
    <xf numFmtId="2" fontId="54" fillId="0" borderId="15" xfId="0" applyNumberFormat="1" applyFont="1" applyBorder="1" applyAlignment="1">
      <alignment horizontal="center" vertical="center"/>
    </xf>
    <xf numFmtId="2" fontId="55" fillId="43" borderId="10" xfId="0" applyNumberFormat="1" applyFont="1" applyFill="1" applyBorder="1" applyAlignment="1">
      <alignment horizontal="center" vertical="center"/>
    </xf>
    <xf numFmtId="2" fontId="54" fillId="0" borderId="11" xfId="0" applyNumberFormat="1" applyFont="1" applyFill="1" applyBorder="1" applyAlignment="1">
      <alignment horizontal="center" vertical="center"/>
    </xf>
    <xf numFmtId="2" fontId="55" fillId="37" borderId="12" xfId="0" applyNumberFormat="1" applyFont="1" applyFill="1" applyBorder="1" applyAlignment="1">
      <alignment horizontal="center" vertical="center"/>
    </xf>
    <xf numFmtId="0" fontId="54" fillId="0" borderId="5" xfId="0" applyFont="1" applyBorder="1" applyAlignment="1">
      <alignment horizontal="center" vertical="center"/>
    </xf>
    <xf numFmtId="165" fontId="54" fillId="0" borderId="6" xfId="0" applyNumberFormat="1" applyFont="1" applyBorder="1" applyAlignment="1">
      <alignment horizontal="center" vertical="center"/>
    </xf>
    <xf numFmtId="0" fontId="55" fillId="0" borderId="6" xfId="0" applyFont="1" applyBorder="1" applyAlignment="1">
      <alignment horizontal="center" vertical="center"/>
    </xf>
    <xf numFmtId="0" fontId="55" fillId="0" borderId="7" xfId="0" applyFont="1" applyBorder="1" applyAlignment="1">
      <alignment horizontal="center" vertical="center"/>
    </xf>
    <xf numFmtId="165" fontId="54" fillId="0" borderId="0" xfId="0" applyNumberFormat="1" applyFont="1" applyBorder="1" applyAlignment="1">
      <alignment horizontal="center" vertical="center"/>
    </xf>
    <xf numFmtId="165" fontId="55" fillId="0" borderId="0" xfId="0" applyNumberFormat="1" applyFont="1" applyBorder="1" applyAlignment="1">
      <alignment horizontal="center" vertical="center"/>
    </xf>
    <xf numFmtId="165" fontId="54" fillId="0" borderId="9" xfId="0" applyNumberFormat="1" applyFont="1" applyBorder="1" applyAlignment="1">
      <alignment horizontal="center" vertical="center"/>
    </xf>
    <xf numFmtId="0" fontId="55" fillId="0" borderId="0" xfId="0" applyFont="1" applyBorder="1" applyAlignment="1">
      <alignment horizontal="center" vertical="center"/>
    </xf>
    <xf numFmtId="0" fontId="54" fillId="0" borderId="10" xfId="0" applyFont="1" applyBorder="1" applyAlignment="1">
      <alignment horizontal="center" vertical="center"/>
    </xf>
    <xf numFmtId="165" fontId="54" fillId="0" borderId="11" xfId="0" applyNumberFormat="1" applyFont="1" applyBorder="1" applyAlignment="1">
      <alignment horizontal="center" vertical="center"/>
    </xf>
    <xf numFmtId="165" fontId="55" fillId="0" borderId="11" xfId="0" applyNumberFormat="1" applyFont="1" applyBorder="1" applyAlignment="1">
      <alignment horizontal="center" vertical="center"/>
    </xf>
    <xf numFmtId="165" fontId="54" fillId="0" borderId="12" xfId="0" applyNumberFormat="1" applyFont="1" applyBorder="1" applyAlignment="1">
      <alignment horizontal="center" vertical="center"/>
    </xf>
    <xf numFmtId="0" fontId="59" fillId="0" borderId="0" xfId="0" applyFont="1" applyAlignment="1">
      <alignment vertical="center"/>
    </xf>
    <xf numFmtId="0" fontId="59" fillId="0" borderId="0" xfId="0" applyFont="1"/>
    <xf numFmtId="0" fontId="61" fillId="0" borderId="0" xfId="0" applyFont="1" applyAlignment="1">
      <alignment horizontal="center" vertical="center"/>
    </xf>
    <xf numFmtId="1" fontId="48" fillId="0" borderId="0" xfId="0" applyNumberFormat="1" applyFont="1"/>
    <xf numFmtId="0" fontId="48" fillId="0" borderId="0" xfId="0" applyFont="1"/>
    <xf numFmtId="165" fontId="59" fillId="0" borderId="0" xfId="0" applyNumberFormat="1" applyFont="1"/>
    <xf numFmtId="0" fontId="62" fillId="0" borderId="0" xfId="0" applyFont="1" applyFill="1" applyAlignment="1">
      <alignment horizontal="center" vertical="center"/>
    </xf>
    <xf numFmtId="0" fontId="60" fillId="0" borderId="0" xfId="0" applyFont="1" applyAlignment="1">
      <alignment horizontal="left" vertical="center"/>
    </xf>
    <xf numFmtId="0" fontId="50" fillId="0" borderId="0" xfId="0" applyFont="1" applyAlignment="1">
      <alignment horizontal="left" vertical="center"/>
    </xf>
    <xf numFmtId="0" fontId="51" fillId="0" borderId="0" xfId="0" applyFont="1" applyAlignment="1">
      <alignment horizontal="left"/>
    </xf>
    <xf numFmtId="2" fontId="50" fillId="0" borderId="0" xfId="0" applyNumberFormat="1" applyFont="1" applyAlignment="1">
      <alignment horizontal="left" vertical="center"/>
    </xf>
    <xf numFmtId="0" fontId="53" fillId="0" borderId="0" xfId="0" applyFont="1" applyAlignment="1">
      <alignment horizontal="left"/>
    </xf>
    <xf numFmtId="0" fontId="51" fillId="0" borderId="0" xfId="0" applyFont="1" applyAlignment="1">
      <alignment horizontal="left" vertical="center"/>
    </xf>
    <xf numFmtId="0" fontId="54" fillId="0" borderId="0" xfId="0" applyFont="1" applyAlignment="1">
      <alignment horizontal="left" vertical="center"/>
    </xf>
    <xf numFmtId="0" fontId="5" fillId="0" borderId="1" xfId="0" applyFont="1" applyFill="1" applyBorder="1" applyAlignment="1">
      <alignment horizontal="center" vertical="center"/>
    </xf>
    <xf numFmtId="2" fontId="5" fillId="0" borderId="3" xfId="0" applyNumberFormat="1" applyFont="1" applyFill="1" applyBorder="1" applyAlignment="1">
      <alignment horizontal="center" vertical="center"/>
    </xf>
    <xf numFmtId="0" fontId="49" fillId="0" borderId="0" xfId="0" applyFont="1" applyAlignment="1">
      <alignment horizontal="left" vertical="center"/>
    </xf>
    <xf numFmtId="0" fontId="53" fillId="0" borderId="0" xfId="0" applyFont="1" applyAlignment="1">
      <alignment horizontal="right" vertical="center"/>
    </xf>
    <xf numFmtId="0" fontId="53" fillId="0" borderId="0" xfId="0" applyFont="1" applyAlignment="1">
      <alignment horizontal="center" vertical="center"/>
    </xf>
    <xf numFmtId="165" fontId="53" fillId="0" borderId="0" xfId="0" applyNumberFormat="1" applyFont="1" applyAlignment="1">
      <alignment horizontal="center" vertical="center"/>
    </xf>
    <xf numFmtId="0" fontId="53" fillId="0" borderId="0" xfId="0" applyFont="1" applyAlignment="1">
      <alignment horizontal="right" vertical="center" wrapText="1"/>
    </xf>
    <xf numFmtId="0" fontId="55" fillId="0" borderId="0" xfId="0" applyFont="1" applyAlignment="1">
      <alignment horizontal="center" vertical="center"/>
    </xf>
    <xf numFmtId="0" fontId="54" fillId="0" borderId="0" xfId="0" applyFont="1" applyAlignment="1">
      <alignment horizontal="center" vertical="center"/>
    </xf>
    <xf numFmtId="0" fontId="53" fillId="0" borderId="13" xfId="0" applyFont="1" applyBorder="1" applyAlignment="1">
      <alignment horizontal="center" vertical="center"/>
    </xf>
    <xf numFmtId="2" fontId="54" fillId="0" borderId="13" xfId="1" applyNumberFormat="1" applyFont="1" applyFill="1" applyBorder="1" applyAlignment="1">
      <alignment horizontal="center" vertical="center"/>
    </xf>
    <xf numFmtId="0" fontId="53" fillId="40" borderId="7" xfId="0" applyFont="1" applyFill="1" applyBorder="1" applyAlignment="1">
      <alignment horizontal="center" vertical="center"/>
    </xf>
    <xf numFmtId="1" fontId="54" fillId="0" borderId="0" xfId="0" applyNumberFormat="1" applyFont="1" applyBorder="1" applyAlignment="1">
      <alignment horizontal="center" vertical="center"/>
    </xf>
    <xf numFmtId="2" fontId="53" fillId="0" borderId="5" xfId="0" applyNumberFormat="1" applyFont="1" applyBorder="1" applyAlignment="1">
      <alignment horizontal="center" vertical="center"/>
    </xf>
    <xf numFmtId="2" fontId="53" fillId="0" borderId="6" xfId="0" applyNumberFormat="1" applyFont="1" applyBorder="1" applyAlignment="1">
      <alignment horizontal="center" vertical="center"/>
    </xf>
    <xf numFmtId="2" fontId="53" fillId="0" borderId="7" xfId="0" applyNumberFormat="1" applyFont="1" applyBorder="1" applyAlignment="1">
      <alignment horizontal="center" vertical="center"/>
    </xf>
    <xf numFmtId="165" fontId="53" fillId="40" borderId="5" xfId="0" applyNumberFormat="1" applyFont="1" applyFill="1" applyBorder="1" applyAlignment="1">
      <alignment horizontal="center" vertical="center"/>
    </xf>
    <xf numFmtId="2" fontId="53" fillId="40" borderId="6" xfId="0" applyNumberFormat="1" applyFont="1" applyFill="1" applyBorder="1" applyAlignment="1">
      <alignment horizontal="center" vertical="center"/>
    </xf>
    <xf numFmtId="164" fontId="53" fillId="40" borderId="6" xfId="0" applyNumberFormat="1" applyFont="1" applyFill="1" applyBorder="1" applyAlignment="1">
      <alignment horizontal="center"/>
    </xf>
    <xf numFmtId="0" fontId="53" fillId="0" borderId="14" xfId="0" applyFont="1" applyBorder="1" applyAlignment="1">
      <alignment horizontal="center" vertical="center"/>
    </xf>
    <xf numFmtId="0" fontId="53" fillId="0" borderId="5" xfId="0" applyFont="1" applyBorder="1" applyAlignment="1">
      <alignment horizontal="center" vertical="center"/>
    </xf>
    <xf numFmtId="2" fontId="54" fillId="0" borderId="14" xfId="1" applyNumberFormat="1" applyFont="1" applyBorder="1" applyAlignment="1">
      <alignment horizontal="center" vertical="center"/>
    </xf>
    <xf numFmtId="0" fontId="53" fillId="40" borderId="9" xfId="0" applyFont="1" applyFill="1" applyBorder="1" applyAlignment="1">
      <alignment horizontal="center" vertical="center"/>
    </xf>
    <xf numFmtId="2" fontId="53" fillId="0" borderId="8" xfId="0" applyNumberFormat="1" applyFont="1" applyBorder="1" applyAlignment="1">
      <alignment horizontal="center" vertical="center"/>
    </xf>
    <xf numFmtId="2" fontId="53" fillId="0" borderId="0" xfId="0" applyNumberFormat="1" applyFont="1" applyBorder="1" applyAlignment="1">
      <alignment horizontal="center" vertical="center"/>
    </xf>
    <xf numFmtId="2" fontId="53" fillId="0" borderId="9" xfId="0" applyNumberFormat="1" applyFont="1" applyBorder="1" applyAlignment="1">
      <alignment horizontal="center" vertical="center"/>
    </xf>
    <xf numFmtId="165" fontId="53" fillId="40" borderId="8" xfId="0" applyNumberFormat="1" applyFont="1" applyFill="1" applyBorder="1" applyAlignment="1">
      <alignment horizontal="center" vertical="center"/>
    </xf>
    <xf numFmtId="2" fontId="53" fillId="40" borderId="0" xfId="0" applyNumberFormat="1" applyFont="1" applyFill="1" applyBorder="1" applyAlignment="1">
      <alignment horizontal="center" vertical="center"/>
    </xf>
    <xf numFmtId="164" fontId="53" fillId="40" borderId="0" xfId="0" applyNumberFormat="1" applyFont="1" applyFill="1" applyBorder="1" applyAlignment="1">
      <alignment horizontal="center"/>
    </xf>
    <xf numFmtId="0" fontId="53" fillId="0" borderId="8" xfId="0" applyFont="1" applyBorder="1" applyAlignment="1">
      <alignment horizontal="center" vertical="center"/>
    </xf>
    <xf numFmtId="0" fontId="53" fillId="0" borderId="9" xfId="0" applyFont="1" applyBorder="1" applyAlignment="1">
      <alignment horizontal="center" vertical="center"/>
    </xf>
    <xf numFmtId="165" fontId="53" fillId="0" borderId="8" xfId="0" applyNumberFormat="1" applyFont="1" applyBorder="1" applyAlignment="1">
      <alignment horizontal="center" vertical="center"/>
    </xf>
    <xf numFmtId="164" fontId="53" fillId="0" borderId="0" xfId="0" applyNumberFormat="1" applyFont="1" applyFill="1" applyBorder="1" applyAlignment="1">
      <alignment horizontal="center"/>
    </xf>
    <xf numFmtId="0" fontId="54" fillId="0" borderId="14" xfId="0" applyFont="1" applyBorder="1" applyAlignment="1">
      <alignment horizontal="center" vertical="center"/>
    </xf>
    <xf numFmtId="0" fontId="53" fillId="38" borderId="9" xfId="0" applyFont="1" applyFill="1" applyBorder="1" applyAlignment="1">
      <alignment horizontal="center" vertical="center"/>
    </xf>
    <xf numFmtId="165" fontId="53" fillId="38" borderId="8" xfId="0" applyNumberFormat="1" applyFont="1" applyFill="1" applyBorder="1" applyAlignment="1">
      <alignment horizontal="center" vertical="center"/>
    </xf>
    <xf numFmtId="2" fontId="53" fillId="38" borderId="0" xfId="0" applyNumberFormat="1" applyFont="1" applyFill="1" applyBorder="1" applyAlignment="1">
      <alignment horizontal="center" vertical="center"/>
    </xf>
    <xf numFmtId="164" fontId="53" fillId="38" borderId="0" xfId="0" applyNumberFormat="1" applyFont="1" applyFill="1" applyBorder="1" applyAlignment="1">
      <alignment horizontal="center"/>
    </xf>
    <xf numFmtId="0" fontId="53" fillId="39" borderId="9" xfId="0" applyFont="1" applyFill="1" applyBorder="1" applyAlignment="1">
      <alignment horizontal="center" vertical="center"/>
    </xf>
    <xf numFmtId="165" fontId="53" fillId="39" borderId="8" xfId="0" applyNumberFormat="1" applyFont="1" applyFill="1" applyBorder="1" applyAlignment="1">
      <alignment horizontal="center" vertical="center"/>
    </xf>
    <xf numFmtId="2" fontId="53" fillId="39" borderId="0" xfId="0" applyNumberFormat="1" applyFont="1" applyFill="1" applyBorder="1" applyAlignment="1">
      <alignment horizontal="center" vertical="center"/>
    </xf>
    <xf numFmtId="164" fontId="53" fillId="39" borderId="0" xfId="0" applyNumberFormat="1" applyFont="1" applyFill="1" applyBorder="1" applyAlignment="1">
      <alignment horizontal="center"/>
    </xf>
    <xf numFmtId="2" fontId="54" fillId="37" borderId="14" xfId="0" applyNumberFormat="1" applyFont="1" applyFill="1" applyBorder="1" applyAlignment="1">
      <alignment horizontal="center" vertical="center"/>
    </xf>
    <xf numFmtId="2" fontId="54" fillId="37" borderId="14" xfId="1" applyNumberFormat="1" applyFont="1" applyFill="1" applyBorder="1" applyAlignment="1">
      <alignment horizontal="center" vertical="center"/>
    </xf>
    <xf numFmtId="0" fontId="53" fillId="0" borderId="15" xfId="0" applyFont="1" applyBorder="1" applyAlignment="1">
      <alignment horizontal="center" vertical="center"/>
    </xf>
    <xf numFmtId="2" fontId="54" fillId="0" borderId="15" xfId="1" applyNumberFormat="1" applyFont="1" applyBorder="1" applyAlignment="1">
      <alignment horizontal="center" vertical="center"/>
    </xf>
    <xf numFmtId="0" fontId="53" fillId="39" borderId="12" xfId="0" applyFont="1" applyFill="1" applyBorder="1" applyAlignment="1">
      <alignment horizontal="center" vertical="center"/>
    </xf>
    <xf numFmtId="1" fontId="54" fillId="0" borderId="11" xfId="0" applyNumberFormat="1" applyFont="1" applyBorder="1" applyAlignment="1">
      <alignment horizontal="center" vertical="center"/>
    </xf>
    <xf numFmtId="2" fontId="53" fillId="0" borderId="10" xfId="0" applyNumberFormat="1" applyFont="1" applyBorder="1" applyAlignment="1">
      <alignment horizontal="center" vertical="center"/>
    </xf>
    <xf numFmtId="2" fontId="53" fillId="0" borderId="11" xfId="0" applyNumberFormat="1" applyFont="1" applyBorder="1" applyAlignment="1">
      <alignment horizontal="center" vertical="center"/>
    </xf>
    <xf numFmtId="2" fontId="53" fillId="0" borderId="12" xfId="0" applyNumberFormat="1" applyFont="1" applyBorder="1" applyAlignment="1">
      <alignment horizontal="center" vertical="center"/>
    </xf>
    <xf numFmtId="165" fontId="53" fillId="39" borderId="10" xfId="0" applyNumberFormat="1" applyFont="1" applyFill="1" applyBorder="1" applyAlignment="1">
      <alignment horizontal="center" vertical="center"/>
    </xf>
    <xf numFmtId="2" fontId="53" fillId="39" borderId="11" xfId="0" applyNumberFormat="1" applyFont="1" applyFill="1" applyBorder="1" applyAlignment="1">
      <alignment horizontal="center" vertical="center"/>
    </xf>
    <xf numFmtId="164" fontId="53" fillId="39" borderId="11" xfId="0" applyNumberFormat="1" applyFont="1" applyFill="1" applyBorder="1" applyAlignment="1">
      <alignment horizontal="center"/>
    </xf>
    <xf numFmtId="0" fontId="53" fillId="0" borderId="10" xfId="0" applyFont="1" applyBorder="1" applyAlignment="1">
      <alignment horizontal="center" vertical="center"/>
    </xf>
    <xf numFmtId="2" fontId="54" fillId="0" borderId="12" xfId="0" applyNumberFormat="1" applyFont="1" applyFill="1" applyBorder="1" applyAlignment="1">
      <alignment horizontal="center" vertical="center"/>
    </xf>
    <xf numFmtId="2" fontId="55" fillId="0" borderId="0" xfId="0" applyNumberFormat="1" applyFont="1" applyBorder="1" applyAlignment="1">
      <alignment horizontal="center" vertical="center"/>
    </xf>
    <xf numFmtId="0" fontId="53" fillId="0" borderId="0" xfId="0" applyFont="1" applyAlignment="1">
      <alignment horizontal="left" vertical="center"/>
    </xf>
    <xf numFmtId="0" fontId="1" fillId="0" borderId="0" xfId="0" applyFont="1" applyFill="1" applyBorder="1" applyAlignment="1">
      <alignment horizontal="left" vertical="top"/>
    </xf>
    <xf numFmtId="0" fontId="53" fillId="0" borderId="0" xfId="0" applyFont="1" applyAlignment="1">
      <alignment horizontal="left" vertical="center" wrapText="1"/>
    </xf>
    <xf numFmtId="0" fontId="59" fillId="0" borderId="0" xfId="0" applyFont="1" applyAlignment="1">
      <alignment horizontal="left" vertical="center"/>
    </xf>
    <xf numFmtId="0" fontId="48" fillId="0" borderId="0" xfId="0" applyFont="1" applyAlignment="1">
      <alignment horizontal="left" vertical="center"/>
    </xf>
    <xf numFmtId="0" fontId="48" fillId="0" borderId="0" xfId="0" applyFont="1" applyAlignment="1">
      <alignment horizontal="right" vertical="center"/>
    </xf>
    <xf numFmtId="0" fontId="48" fillId="0" borderId="0" xfId="0" applyFont="1" applyAlignment="1">
      <alignment horizontal="center" vertical="center"/>
    </xf>
    <xf numFmtId="165" fontId="48" fillId="0" borderId="0" xfId="0" applyNumberFormat="1" applyFont="1" applyAlignment="1">
      <alignment horizontal="center" vertical="center"/>
    </xf>
    <xf numFmtId="0" fontId="55" fillId="0" borderId="0" xfId="0" applyFont="1" applyAlignment="1">
      <alignment horizontal="left" vertical="center"/>
    </xf>
    <xf numFmtId="0" fontId="53" fillId="0" borderId="0" xfId="0" applyFont="1" applyFill="1" applyBorder="1" applyAlignment="1">
      <alignment horizontal="center" vertical="center"/>
    </xf>
    <xf numFmtId="0" fontId="53" fillId="0" borderId="0" xfId="0" applyFont="1" applyFill="1" applyBorder="1" applyAlignment="1">
      <alignment horizontal="center" vertical="center" wrapText="1"/>
    </xf>
    <xf numFmtId="0" fontId="58" fillId="0" borderId="0" xfId="0" applyFont="1" applyFill="1" applyBorder="1" applyAlignment="1">
      <alignment horizontal="center" vertical="center"/>
    </xf>
    <xf numFmtId="0" fontId="55" fillId="0" borderId="5" xfId="0" applyFont="1" applyBorder="1" applyAlignment="1">
      <alignment horizontal="center" vertical="center"/>
    </xf>
    <xf numFmtId="0" fontId="58" fillId="0" borderId="6" xfId="0" applyFont="1" applyBorder="1" applyAlignment="1">
      <alignment horizontal="center" vertical="center"/>
    </xf>
    <xf numFmtId="2" fontId="54" fillId="0" borderId="0" xfId="1" applyNumberFormat="1" applyFont="1" applyFill="1" applyBorder="1" applyAlignment="1">
      <alignment horizontal="center" vertical="center"/>
    </xf>
    <xf numFmtId="1" fontId="54" fillId="0" borderId="6" xfId="0" applyNumberFormat="1" applyFont="1" applyBorder="1" applyAlignment="1">
      <alignment horizontal="center" vertical="center"/>
    </xf>
    <xf numFmtId="1" fontId="54" fillId="0" borderId="7" xfId="0" applyNumberFormat="1" applyFont="1" applyBorder="1" applyAlignment="1">
      <alignment horizontal="center" vertical="center"/>
    </xf>
    <xf numFmtId="1" fontId="54" fillId="0" borderId="5" xfId="0" applyNumberFormat="1" applyFont="1" applyBorder="1" applyAlignment="1">
      <alignment horizontal="center" vertical="center"/>
    </xf>
    <xf numFmtId="165" fontId="53" fillId="0" borderId="6" xfId="0" applyNumberFormat="1" applyFont="1" applyBorder="1" applyAlignment="1">
      <alignment horizontal="center" vertical="center"/>
    </xf>
    <xf numFmtId="164" fontId="53" fillId="0" borderId="7" xfId="0" applyNumberFormat="1" applyFont="1" applyFill="1" applyBorder="1" applyAlignment="1">
      <alignment horizontal="center"/>
    </xf>
    <xf numFmtId="164" fontId="53" fillId="0" borderId="0" xfId="0" applyNumberFormat="1" applyFont="1" applyFill="1" applyBorder="1" applyAlignment="1">
      <alignment horizontal="center" vertical="center"/>
    </xf>
    <xf numFmtId="0" fontId="54" fillId="0" borderId="7" xfId="0" applyFont="1" applyFill="1" applyBorder="1" applyAlignment="1">
      <alignment horizontal="center" vertical="center"/>
    </xf>
    <xf numFmtId="1" fontId="54" fillId="0" borderId="9" xfId="0" applyNumberFormat="1" applyFont="1" applyBorder="1" applyAlignment="1">
      <alignment horizontal="center" vertical="center"/>
    </xf>
    <xf numFmtId="1" fontId="54" fillId="0" borderId="8" xfId="0" applyNumberFormat="1" applyFont="1" applyBorder="1" applyAlignment="1">
      <alignment horizontal="center" vertical="center"/>
    </xf>
    <xf numFmtId="165" fontId="53" fillId="0" borderId="0" xfId="0" applyNumberFormat="1" applyFont="1" applyBorder="1" applyAlignment="1">
      <alignment horizontal="center" vertical="center"/>
    </xf>
    <xf numFmtId="164" fontId="53" fillId="0" borderId="9" xfId="0" applyNumberFormat="1" applyFont="1" applyFill="1" applyBorder="1" applyAlignment="1">
      <alignment horizontal="center"/>
    </xf>
    <xf numFmtId="0" fontId="54" fillId="0" borderId="9" xfId="0" applyFont="1" applyFill="1" applyBorder="1" applyAlignment="1">
      <alignment horizontal="center" vertical="center"/>
    </xf>
    <xf numFmtId="2" fontId="54" fillId="38" borderId="0" xfId="1" applyNumberFormat="1" applyFont="1" applyFill="1" applyBorder="1" applyAlignment="1">
      <alignment horizontal="center" vertical="center"/>
    </xf>
    <xf numFmtId="2" fontId="53" fillId="38" borderId="8" xfId="0" applyNumberFormat="1" applyFont="1" applyFill="1" applyBorder="1" applyAlignment="1">
      <alignment horizontal="center" vertical="center"/>
    </xf>
    <xf numFmtId="164" fontId="53" fillId="38" borderId="9" xfId="0" applyNumberFormat="1" applyFont="1" applyFill="1" applyBorder="1" applyAlignment="1">
      <alignment horizontal="center"/>
    </xf>
    <xf numFmtId="2" fontId="54" fillId="39" borderId="0" xfId="1" applyNumberFormat="1" applyFont="1" applyFill="1" applyBorder="1" applyAlignment="1">
      <alignment horizontal="center" vertical="center"/>
    </xf>
    <xf numFmtId="2" fontId="53" fillId="42" borderId="8" xfId="0" applyNumberFormat="1" applyFont="1" applyFill="1" applyBorder="1" applyAlignment="1">
      <alignment horizontal="center" vertical="center"/>
    </xf>
    <xf numFmtId="2" fontId="53" fillId="42" borderId="0" xfId="0" applyNumberFormat="1" applyFont="1" applyFill="1" applyBorder="1" applyAlignment="1">
      <alignment horizontal="center" vertical="center"/>
    </xf>
    <xf numFmtId="164" fontId="53" fillId="42" borderId="9" xfId="0" applyNumberFormat="1" applyFont="1" applyFill="1" applyBorder="1" applyAlignment="1">
      <alignment horizontal="center"/>
    </xf>
    <xf numFmtId="1" fontId="54" fillId="0" borderId="0" xfId="0" applyNumberFormat="1" applyFont="1" applyFill="1" applyBorder="1" applyAlignment="1">
      <alignment horizontal="center" vertical="center"/>
    </xf>
    <xf numFmtId="1" fontId="54" fillId="0" borderId="9" xfId="0" applyNumberFormat="1" applyFont="1" applyFill="1" applyBorder="1" applyAlignment="1">
      <alignment horizontal="center" vertical="center"/>
    </xf>
    <xf numFmtId="1" fontId="54" fillId="0" borderId="8" xfId="0" applyNumberFormat="1" applyFont="1" applyFill="1" applyBorder="1" applyAlignment="1">
      <alignment horizontal="center" vertical="center"/>
    </xf>
    <xf numFmtId="165" fontId="54" fillId="0" borderId="0" xfId="0" applyNumberFormat="1" applyFont="1" applyFill="1" applyBorder="1" applyAlignment="1">
      <alignment horizontal="center" vertical="center"/>
    </xf>
    <xf numFmtId="2" fontId="54" fillId="42" borderId="8" xfId="0" applyNumberFormat="1" applyFont="1" applyFill="1" applyBorder="1" applyAlignment="1">
      <alignment horizontal="center" vertical="center"/>
    </xf>
    <xf numFmtId="2" fontId="54" fillId="42" borderId="0" xfId="0" applyNumberFormat="1" applyFont="1" applyFill="1" applyBorder="1" applyAlignment="1">
      <alignment horizontal="center" vertical="center"/>
    </xf>
    <xf numFmtId="164" fontId="54" fillId="42" borderId="9" xfId="0" applyNumberFormat="1" applyFont="1" applyFill="1" applyBorder="1" applyAlignment="1">
      <alignment horizontal="center"/>
    </xf>
    <xf numFmtId="164" fontId="54" fillId="0" borderId="0" xfId="0" applyNumberFormat="1" applyFont="1" applyFill="1" applyBorder="1" applyAlignment="1">
      <alignment horizontal="center" vertical="center"/>
    </xf>
    <xf numFmtId="0" fontId="54" fillId="0" borderId="14" xfId="0" applyFont="1" applyFill="1" applyBorder="1" applyAlignment="1">
      <alignment horizontal="center" vertical="center"/>
    </xf>
    <xf numFmtId="0" fontId="55" fillId="37" borderId="8" xfId="0" applyFont="1" applyFill="1" applyBorder="1" applyAlignment="1">
      <alignment horizontal="center" vertical="center"/>
    </xf>
    <xf numFmtId="2" fontId="54" fillId="0" borderId="11" xfId="1" applyNumberFormat="1" applyFont="1" applyFill="1" applyBorder="1" applyAlignment="1">
      <alignment horizontal="center" vertical="center"/>
    </xf>
    <xf numFmtId="1" fontId="54" fillId="0" borderId="11" xfId="0" applyNumberFormat="1" applyFont="1" applyFill="1" applyBorder="1" applyAlignment="1">
      <alignment horizontal="center" vertical="center"/>
    </xf>
    <xf numFmtId="1" fontId="54" fillId="0" borderId="12" xfId="0" applyNumberFormat="1" applyFont="1" applyFill="1" applyBorder="1" applyAlignment="1">
      <alignment horizontal="center" vertical="center"/>
    </xf>
    <xf numFmtId="1" fontId="54" fillId="0" borderId="10" xfId="0" applyNumberFormat="1" applyFont="1" applyFill="1" applyBorder="1" applyAlignment="1">
      <alignment horizontal="center" vertical="center"/>
    </xf>
    <xf numFmtId="165" fontId="54" fillId="0" borderId="11" xfId="0" applyNumberFormat="1" applyFont="1" applyFill="1" applyBorder="1" applyAlignment="1">
      <alignment horizontal="center" vertical="center"/>
    </xf>
    <xf numFmtId="2" fontId="54" fillId="0" borderId="10" xfId="0" applyNumberFormat="1" applyFont="1" applyFill="1" applyBorder="1" applyAlignment="1">
      <alignment horizontal="center" vertical="center"/>
    </xf>
    <xf numFmtId="164" fontId="54" fillId="0" borderId="12" xfId="0" applyNumberFormat="1" applyFont="1" applyFill="1" applyBorder="1" applyAlignment="1">
      <alignment horizontal="center"/>
    </xf>
    <xf numFmtId="0" fontId="54" fillId="0" borderId="15" xfId="0" applyFont="1" applyFill="1" applyBorder="1" applyAlignment="1">
      <alignment horizontal="center" vertical="center"/>
    </xf>
    <xf numFmtId="0" fontId="55" fillId="37" borderId="10" xfId="0" applyFont="1" applyFill="1" applyBorder="1" applyAlignment="1">
      <alignment horizontal="center" vertical="center"/>
    </xf>
    <xf numFmtId="0" fontId="54" fillId="0" borderId="11" xfId="0" applyFont="1" applyFill="1" applyBorder="1" applyAlignment="1">
      <alignment horizontal="center" vertical="center"/>
    </xf>
    <xf numFmtId="0" fontId="54" fillId="0" borderId="12" xfId="0" applyFont="1" applyFill="1" applyBorder="1" applyAlignment="1">
      <alignment horizontal="center" vertical="center"/>
    </xf>
    <xf numFmtId="2" fontId="54" fillId="0" borderId="0" xfId="1" applyNumberFormat="1" applyFont="1" applyBorder="1" applyAlignment="1">
      <alignment horizontal="center" vertical="center"/>
    </xf>
    <xf numFmtId="0" fontId="53" fillId="0" borderId="0" xfId="0" applyFont="1" applyBorder="1" applyAlignment="1">
      <alignment horizontal="center" vertical="center"/>
    </xf>
    <xf numFmtId="0" fontId="48" fillId="0" borderId="0" xfId="0" applyFont="1" applyFill="1" applyBorder="1" applyAlignment="1">
      <alignment horizontal="center" vertical="center"/>
    </xf>
    <xf numFmtId="2" fontId="54" fillId="0" borderId="5" xfId="38" applyNumberFormat="1" applyFont="1" applyFill="1" applyBorder="1" applyAlignment="1">
      <alignment horizontal="center" vertical="center"/>
    </xf>
    <xf numFmtId="2" fontId="54" fillId="0" borderId="7" xfId="38" applyNumberFormat="1" applyFont="1" applyFill="1" applyBorder="1" applyAlignment="1">
      <alignment horizontal="center" vertical="center"/>
    </xf>
    <xf numFmtId="2" fontId="54" fillId="0" borderId="8" xfId="38" applyNumberFormat="1" applyFont="1" applyFill="1" applyBorder="1" applyAlignment="1">
      <alignment horizontal="center" vertical="center"/>
    </xf>
    <xf numFmtId="2" fontId="54" fillId="0" borderId="9" xfId="38" applyNumberFormat="1" applyFont="1" applyFill="1" applyBorder="1" applyAlignment="1">
      <alignment horizontal="center" vertical="center"/>
    </xf>
    <xf numFmtId="2" fontId="54" fillId="38" borderId="8" xfId="38" applyNumberFormat="1" applyFont="1" applyFill="1" applyBorder="1" applyAlignment="1">
      <alignment horizontal="center" vertical="center"/>
    </xf>
    <xf numFmtId="2" fontId="54" fillId="38" borderId="9" xfId="38" applyNumberFormat="1" applyFont="1" applyFill="1" applyBorder="1" applyAlignment="1">
      <alignment horizontal="center" vertical="center"/>
    </xf>
    <xf numFmtId="2" fontId="54" fillId="0" borderId="10" xfId="38" applyNumberFormat="1" applyFont="1" applyFill="1" applyBorder="1" applyAlignment="1">
      <alignment horizontal="center" vertical="center"/>
    </xf>
    <xf numFmtId="2" fontId="54" fillId="0" borderId="12" xfId="38" applyNumberFormat="1" applyFont="1" applyFill="1" applyBorder="1" applyAlignment="1">
      <alignment horizontal="center" vertical="center"/>
    </xf>
    <xf numFmtId="0" fontId="57" fillId="0" borderId="0" xfId="0" applyFont="1" applyFill="1" applyAlignment="1">
      <alignment horizontal="left" vertical="center"/>
    </xf>
    <xf numFmtId="0" fontId="53" fillId="0" borderId="0" xfId="0" applyFont="1" applyFill="1" applyAlignment="1">
      <alignment horizontal="left" vertical="center"/>
    </xf>
    <xf numFmtId="0" fontId="53" fillId="0" borderId="0" xfId="0" applyFont="1" applyFill="1" applyAlignment="1">
      <alignment horizontal="center" vertical="center"/>
    </xf>
    <xf numFmtId="165" fontId="53" fillId="0" borderId="0" xfId="0" applyNumberFormat="1" applyFont="1" applyFill="1" applyAlignment="1">
      <alignment horizontal="center" vertical="center"/>
    </xf>
    <xf numFmtId="0" fontId="53" fillId="0" borderId="0" xfId="0" applyFont="1" applyFill="1" applyAlignment="1">
      <alignment horizontal="right" vertical="center"/>
    </xf>
    <xf numFmtId="2" fontId="54" fillId="0" borderId="0" xfId="0" applyNumberFormat="1" applyFont="1" applyFill="1" applyAlignment="1">
      <alignment horizontal="left"/>
    </xf>
    <xf numFmtId="0" fontId="53" fillId="0" borderId="0" xfId="0" applyFont="1" applyFill="1" applyAlignment="1">
      <alignment horizontal="left" vertical="center" wrapText="1"/>
    </xf>
    <xf numFmtId="0" fontId="53" fillId="0" borderId="0" xfId="0" applyFont="1" applyFill="1" applyAlignment="1">
      <alignment horizontal="left"/>
    </xf>
    <xf numFmtId="0" fontId="53" fillId="0" borderId="0" xfId="0" applyFont="1" applyFill="1"/>
    <xf numFmtId="2" fontId="55" fillId="0" borderId="0" xfId="0" applyNumberFormat="1" applyFont="1" applyFill="1" applyBorder="1" applyAlignment="1">
      <alignment horizontal="center" vertical="center"/>
    </xf>
    <xf numFmtId="0" fontId="55" fillId="0" borderId="0" xfId="0" applyFont="1" applyFill="1" applyBorder="1" applyAlignment="1">
      <alignment horizontal="center" vertical="center"/>
    </xf>
    <xf numFmtId="165" fontId="55" fillId="0" borderId="0" xfId="0" applyNumberFormat="1" applyFont="1" applyFill="1" applyBorder="1" applyAlignment="1">
      <alignment horizontal="center" vertical="center"/>
    </xf>
    <xf numFmtId="0" fontId="55" fillId="0" borderId="3" xfId="0" applyFont="1" applyFill="1" applyBorder="1" applyAlignment="1">
      <alignment horizontal="center" vertical="center"/>
    </xf>
    <xf numFmtId="0" fontId="55" fillId="0" borderId="1" xfId="0" applyFont="1" applyFill="1" applyBorder="1" applyAlignment="1">
      <alignment horizontal="center" vertical="center"/>
    </xf>
    <xf numFmtId="2" fontId="55" fillId="0" borderId="4" xfId="0" applyNumberFormat="1" applyFont="1" applyFill="1" applyBorder="1" applyAlignment="1">
      <alignment horizontal="center" vertical="center"/>
    </xf>
    <xf numFmtId="1" fontId="55" fillId="0" borderId="7" xfId="0" applyNumberFormat="1" applyFont="1" applyFill="1" applyBorder="1" applyAlignment="1">
      <alignment horizontal="center" vertical="center"/>
    </xf>
    <xf numFmtId="165" fontId="55" fillId="0" borderId="5" xfId="0" applyNumberFormat="1" applyFont="1" applyFill="1" applyBorder="1" applyAlignment="1">
      <alignment horizontal="center" vertical="center"/>
    </xf>
    <xf numFmtId="1" fontId="54" fillId="0" borderId="6" xfId="0" applyNumberFormat="1" applyFont="1" applyFill="1" applyBorder="1" applyAlignment="1">
      <alignment horizontal="center" vertical="center"/>
    </xf>
    <xf numFmtId="1" fontId="54" fillId="0" borderId="5" xfId="0" applyNumberFormat="1" applyFont="1" applyFill="1" applyBorder="1" applyAlignment="1">
      <alignment horizontal="center" vertical="center"/>
    </xf>
    <xf numFmtId="1" fontId="54" fillId="0" borderId="7" xfId="0" applyNumberFormat="1" applyFont="1" applyFill="1" applyBorder="1" applyAlignment="1">
      <alignment horizontal="center" vertical="center"/>
    </xf>
    <xf numFmtId="165" fontId="54" fillId="0" borderId="6" xfId="0" applyNumberFormat="1" applyFont="1" applyFill="1" applyBorder="1" applyAlignment="1">
      <alignment horizontal="center" vertical="center"/>
    </xf>
    <xf numFmtId="0" fontId="53" fillId="0" borderId="7" xfId="0" applyFont="1" applyFill="1" applyBorder="1" applyAlignment="1">
      <alignment horizontal="center" vertical="center"/>
    </xf>
    <xf numFmtId="0" fontId="53" fillId="0" borderId="5" xfId="0" applyFont="1" applyFill="1" applyBorder="1" applyAlignment="1">
      <alignment horizontal="center" vertical="center"/>
    </xf>
    <xf numFmtId="0" fontId="53" fillId="0" borderId="9" xfId="0" applyFont="1" applyFill="1" applyBorder="1" applyAlignment="1">
      <alignment horizontal="center" vertical="center"/>
    </xf>
    <xf numFmtId="0" fontId="53" fillId="0" borderId="8" xfId="0" applyFont="1" applyFill="1" applyBorder="1" applyAlignment="1">
      <alignment horizontal="center" vertical="center"/>
    </xf>
    <xf numFmtId="0" fontId="54" fillId="38" borderId="14" xfId="0" applyFont="1" applyFill="1" applyBorder="1" applyAlignment="1">
      <alignment horizontal="center" vertical="center"/>
    </xf>
    <xf numFmtId="165" fontId="54" fillId="38" borderId="0" xfId="0" applyNumberFormat="1" applyFont="1" applyFill="1" applyBorder="1" applyAlignment="1">
      <alignment horizontal="center" vertical="center"/>
    </xf>
    <xf numFmtId="2" fontId="54" fillId="38" borderId="8" xfId="0" applyNumberFormat="1" applyFont="1" applyFill="1" applyBorder="1" applyAlignment="1">
      <alignment horizontal="center" vertical="center"/>
    </xf>
    <xf numFmtId="2" fontId="54" fillId="38" borderId="0" xfId="0" applyNumberFormat="1" applyFont="1" applyFill="1" applyBorder="1" applyAlignment="1">
      <alignment horizontal="center" vertical="center"/>
    </xf>
    <xf numFmtId="0" fontId="54" fillId="39" borderId="14" xfId="0" applyFont="1" applyFill="1" applyBorder="1" applyAlignment="1">
      <alignment horizontal="center" vertical="center"/>
    </xf>
    <xf numFmtId="165" fontId="54" fillId="39" borderId="0" xfId="0" applyNumberFormat="1" applyFont="1" applyFill="1" applyBorder="1" applyAlignment="1">
      <alignment horizontal="center" vertical="center"/>
    </xf>
    <xf numFmtId="2" fontId="54" fillId="39" borderId="8" xfId="0" applyNumberFormat="1" applyFont="1" applyFill="1" applyBorder="1" applyAlignment="1">
      <alignment horizontal="center" vertical="center"/>
    </xf>
    <xf numFmtId="2" fontId="54" fillId="39" borderId="0" xfId="0" applyNumberFormat="1" applyFont="1" applyFill="1" applyBorder="1" applyAlignment="1">
      <alignment horizontal="center" vertical="center"/>
    </xf>
    <xf numFmtId="0" fontId="58" fillId="37" borderId="8" xfId="0" applyFont="1" applyFill="1" applyBorder="1" applyAlignment="1">
      <alignment horizontal="center" vertical="center"/>
    </xf>
    <xf numFmtId="0" fontId="54" fillId="0" borderId="10" xfId="0" applyFont="1" applyFill="1" applyBorder="1" applyAlignment="1">
      <alignment horizontal="center" vertical="center"/>
    </xf>
    <xf numFmtId="0" fontId="53" fillId="0" borderId="12" xfId="0" applyFont="1" applyFill="1" applyBorder="1" applyAlignment="1">
      <alignment horizontal="center" vertical="center"/>
    </xf>
    <xf numFmtId="0" fontId="53" fillId="0" borderId="10" xfId="0" applyFont="1" applyFill="1" applyBorder="1" applyAlignment="1">
      <alignment horizontal="center" vertical="center"/>
    </xf>
    <xf numFmtId="2" fontId="53" fillId="0" borderId="0" xfId="0" applyNumberFormat="1" applyFont="1" applyFill="1" applyBorder="1" applyAlignment="1">
      <alignment horizontal="center" vertical="center"/>
    </xf>
    <xf numFmtId="165" fontId="53" fillId="0" borderId="0" xfId="0" applyNumberFormat="1" applyFont="1" applyFill="1" applyBorder="1" applyAlignment="1">
      <alignment horizontal="center" vertical="center"/>
    </xf>
    <xf numFmtId="0" fontId="61" fillId="0" borderId="0" xfId="0" applyFont="1" applyFill="1" applyAlignment="1">
      <alignment horizontal="left" vertical="center"/>
    </xf>
    <xf numFmtId="0" fontId="48" fillId="0" borderId="0" xfId="0" applyFont="1" applyFill="1" applyAlignment="1">
      <alignment horizontal="left" vertical="center"/>
    </xf>
    <xf numFmtId="0" fontId="48" fillId="0" borderId="0" xfId="0" applyFont="1" applyFill="1" applyAlignment="1">
      <alignment horizontal="center" vertical="center"/>
    </xf>
    <xf numFmtId="165" fontId="48" fillId="0" borderId="0" xfId="0" applyNumberFormat="1" applyFont="1" applyFill="1" applyAlignment="1">
      <alignment horizontal="center" vertical="center"/>
    </xf>
    <xf numFmtId="165" fontId="54" fillId="0" borderId="0" xfId="0" applyNumberFormat="1" applyFont="1" applyAlignment="1">
      <alignment horizontal="center" vertical="center"/>
    </xf>
    <xf numFmtId="0" fontId="54" fillId="0" borderId="0" xfId="0" applyFont="1" applyAlignment="1">
      <alignment horizontal="left" vertical="center" wrapText="1"/>
    </xf>
    <xf numFmtId="0" fontId="55" fillId="0" borderId="4" xfId="0" applyFont="1" applyBorder="1" applyAlignment="1">
      <alignment horizontal="center" vertical="center"/>
    </xf>
    <xf numFmtId="2" fontId="55" fillId="0" borderId="3" xfId="0" applyNumberFormat="1" applyFont="1" applyFill="1" applyBorder="1" applyAlignment="1">
      <alignment horizontal="center" vertical="center"/>
    </xf>
    <xf numFmtId="0" fontId="55" fillId="0" borderId="13" xfId="0" applyFont="1" applyBorder="1" applyAlignment="1">
      <alignment horizontal="center" vertical="center"/>
    </xf>
    <xf numFmtId="0" fontId="54" fillId="0" borderId="13" xfId="0" applyFont="1" applyFill="1" applyBorder="1" applyAlignment="1">
      <alignment horizontal="center" vertical="center"/>
    </xf>
    <xf numFmtId="165" fontId="54" fillId="0" borderId="5" xfId="0" applyNumberFormat="1" applyFont="1" applyFill="1" applyBorder="1" applyAlignment="1">
      <alignment horizontal="center" vertical="center"/>
    </xf>
    <xf numFmtId="2" fontId="54" fillId="0" borderId="6" xfId="58" applyNumberFormat="1" applyFont="1" applyFill="1" applyBorder="1" applyAlignment="1">
      <alignment horizontal="center" vertical="center"/>
    </xf>
    <xf numFmtId="165" fontId="54" fillId="0" borderId="8" xfId="0" applyNumberFormat="1" applyFont="1" applyFill="1" applyBorder="1" applyAlignment="1">
      <alignment horizontal="center" vertical="center"/>
    </xf>
    <xf numFmtId="2" fontId="54" fillId="0" borderId="0" xfId="58" applyNumberFormat="1" applyFont="1" applyFill="1" applyBorder="1" applyAlignment="1">
      <alignment horizontal="center" vertical="center"/>
    </xf>
    <xf numFmtId="2" fontId="54" fillId="38" borderId="0" xfId="58" applyNumberFormat="1" applyFont="1" applyFill="1" applyBorder="1" applyAlignment="1">
      <alignment horizontal="center" vertical="center"/>
    </xf>
    <xf numFmtId="0" fontId="54" fillId="39" borderId="9" xfId="0" applyFont="1" applyFill="1" applyBorder="1" applyAlignment="1">
      <alignment horizontal="center" vertical="center"/>
    </xf>
    <xf numFmtId="165" fontId="54" fillId="39" borderId="8" xfId="0" applyNumberFormat="1" applyFont="1" applyFill="1" applyBorder="1" applyAlignment="1">
      <alignment horizontal="center" vertical="center"/>
    </xf>
    <xf numFmtId="2" fontId="54" fillId="39" borderId="0" xfId="58" applyNumberFormat="1" applyFont="1" applyFill="1" applyBorder="1" applyAlignment="1">
      <alignment horizontal="center" vertical="center"/>
    </xf>
    <xf numFmtId="0" fontId="54" fillId="39" borderId="12" xfId="0" applyFont="1" applyFill="1" applyBorder="1" applyAlignment="1">
      <alignment horizontal="center" vertical="center"/>
    </xf>
    <xf numFmtId="165" fontId="54" fillId="39" borderId="10" xfId="0" applyNumberFormat="1" applyFont="1" applyFill="1" applyBorder="1" applyAlignment="1">
      <alignment horizontal="center" vertical="center"/>
    </xf>
    <xf numFmtId="2" fontId="54" fillId="39" borderId="11" xfId="0" applyNumberFormat="1" applyFont="1" applyFill="1" applyBorder="1" applyAlignment="1">
      <alignment horizontal="center" vertical="center"/>
    </xf>
    <xf numFmtId="2" fontId="54" fillId="39" borderId="11" xfId="58" applyNumberFormat="1" applyFont="1" applyFill="1" applyBorder="1" applyAlignment="1">
      <alignment horizontal="center" vertical="center"/>
    </xf>
    <xf numFmtId="0" fontId="62" fillId="0" borderId="0" xfId="0" applyFont="1" applyAlignment="1">
      <alignment horizontal="left" vertical="center"/>
    </xf>
    <xf numFmtId="0" fontId="40" fillId="0" borderId="0" xfId="0" applyFont="1" applyAlignment="1">
      <alignment horizontal="left" vertical="center"/>
    </xf>
    <xf numFmtId="0" fontId="40" fillId="0" borderId="0" xfId="0" applyFont="1" applyAlignment="1">
      <alignment horizontal="center" vertical="center"/>
    </xf>
    <xf numFmtId="165" fontId="40" fillId="0" borderId="0" xfId="0" applyNumberFormat="1" applyFont="1" applyAlignment="1">
      <alignment horizontal="center" vertical="center"/>
    </xf>
    <xf numFmtId="2" fontId="55" fillId="0" borderId="6" xfId="0" applyNumberFormat="1" applyFont="1" applyFill="1" applyBorder="1" applyAlignment="1">
      <alignment horizontal="center" vertical="center"/>
    </xf>
    <xf numFmtId="2" fontId="55" fillId="0" borderId="6" xfId="58" applyNumberFormat="1" applyFont="1" applyFill="1" applyBorder="1" applyAlignment="1">
      <alignment horizontal="center" vertical="center"/>
    </xf>
    <xf numFmtId="2" fontId="55" fillId="0" borderId="0" xfId="58" applyNumberFormat="1" applyFont="1" applyFill="1" applyBorder="1" applyAlignment="1">
      <alignment horizontal="center" vertical="center"/>
    </xf>
    <xf numFmtId="2" fontId="55" fillId="38" borderId="0" xfId="0" applyNumberFormat="1" applyFont="1" applyFill="1" applyBorder="1" applyAlignment="1">
      <alignment horizontal="center" vertical="center"/>
    </xf>
    <xf numFmtId="2" fontId="55" fillId="38" borderId="0" xfId="58" applyNumberFormat="1" applyFont="1" applyFill="1" applyBorder="1" applyAlignment="1">
      <alignment horizontal="center" vertical="center"/>
    </xf>
    <xf numFmtId="165" fontId="54" fillId="42" borderId="8" xfId="0" applyNumberFormat="1" applyFont="1" applyFill="1" applyBorder="1" applyAlignment="1">
      <alignment horizontal="center" vertical="center"/>
    </xf>
    <xf numFmtId="2" fontId="55" fillId="42" borderId="0" xfId="0" applyNumberFormat="1" applyFont="1" applyFill="1" applyBorder="1" applyAlignment="1">
      <alignment horizontal="center" vertical="center"/>
    </xf>
    <xf numFmtId="2" fontId="55" fillId="42" borderId="0" xfId="58" applyNumberFormat="1" applyFont="1" applyFill="1" applyBorder="1" applyAlignment="1">
      <alignment horizontal="center" vertical="center"/>
    </xf>
    <xf numFmtId="165" fontId="54" fillId="42" borderId="10" xfId="0" applyNumberFormat="1" applyFont="1" applyFill="1" applyBorder="1" applyAlignment="1">
      <alignment horizontal="center" vertical="center"/>
    </xf>
    <xf numFmtId="2" fontId="55" fillId="42" borderId="11" xfId="0" applyNumberFormat="1" applyFont="1" applyFill="1" applyBorder="1" applyAlignment="1">
      <alignment horizontal="center" vertical="center"/>
    </xf>
    <xf numFmtId="2" fontId="55" fillId="42" borderId="11" xfId="58" applyNumberFormat="1" applyFont="1" applyFill="1" applyBorder="1" applyAlignment="1">
      <alignment horizontal="center" vertical="center"/>
    </xf>
    <xf numFmtId="0" fontId="54" fillId="0" borderId="6" xfId="0" applyFont="1" applyBorder="1" applyAlignment="1">
      <alignment horizontal="center" vertical="center"/>
    </xf>
    <xf numFmtId="0" fontId="54" fillId="0" borderId="11" xfId="0" applyFont="1" applyBorder="1" applyAlignment="1">
      <alignment horizontal="center" vertical="center"/>
    </xf>
    <xf numFmtId="0" fontId="62" fillId="0" borderId="0" xfId="0" applyFont="1" applyAlignment="1">
      <alignment horizontal="center" vertical="center"/>
    </xf>
    <xf numFmtId="165" fontId="62" fillId="0" borderId="0" xfId="0" applyNumberFormat="1" applyFont="1" applyAlignment="1">
      <alignment horizontal="center" vertical="center"/>
    </xf>
    <xf numFmtId="0" fontId="55" fillId="0" borderId="13" xfId="0" applyFont="1" applyFill="1" applyBorder="1" applyAlignment="1">
      <alignment horizontal="center" vertical="center"/>
    </xf>
    <xf numFmtId="2" fontId="55" fillId="0" borderId="7" xfId="0" applyNumberFormat="1" applyFont="1" applyFill="1" applyBorder="1" applyAlignment="1">
      <alignment horizontal="center" vertical="center"/>
    </xf>
    <xf numFmtId="0" fontId="54" fillId="42" borderId="9" xfId="0" applyFont="1" applyFill="1" applyBorder="1" applyAlignment="1">
      <alignment horizontal="center" vertical="center"/>
    </xf>
    <xf numFmtId="0" fontId="54" fillId="42" borderId="12" xfId="0" applyFont="1" applyFill="1" applyBorder="1" applyAlignment="1">
      <alignment horizontal="center" vertical="center"/>
    </xf>
    <xf numFmtId="2" fontId="55" fillId="0" borderId="5" xfId="0" applyNumberFormat="1" applyFont="1" applyFill="1" applyBorder="1" applyAlignment="1">
      <alignment horizontal="center" vertical="center"/>
    </xf>
    <xf numFmtId="164" fontId="54" fillId="0" borderId="5" xfId="38" applyNumberFormat="1" applyFont="1" applyFill="1" applyBorder="1" applyAlignment="1">
      <alignment horizontal="center" vertical="center"/>
    </xf>
    <xf numFmtId="0" fontId="54" fillId="0" borderId="13" xfId="58" applyFont="1" applyFill="1" applyBorder="1" applyAlignment="1">
      <alignment horizontal="center" vertical="center"/>
    </xf>
    <xf numFmtId="0" fontId="54" fillId="37" borderId="14" xfId="0" applyFont="1" applyFill="1" applyBorder="1" applyAlignment="1">
      <alignment horizontal="center" vertical="center"/>
    </xf>
    <xf numFmtId="164" fontId="54" fillId="37" borderId="8" xfId="38" applyNumberFormat="1" applyFont="1" applyFill="1" applyBorder="1" applyAlignment="1">
      <alignment horizontal="center" vertical="center"/>
    </xf>
    <xf numFmtId="2" fontId="54" fillId="37" borderId="9" xfId="0" applyNumberFormat="1" applyFont="1" applyFill="1" applyBorder="1" applyAlignment="1">
      <alignment horizontal="center" vertical="center"/>
    </xf>
    <xf numFmtId="0" fontId="54" fillId="0" borderId="14" xfId="58" applyFont="1" applyFill="1" applyBorder="1" applyAlignment="1">
      <alignment horizontal="center" vertical="center"/>
    </xf>
    <xf numFmtId="164" fontId="54" fillId="0" borderId="8" xfId="38" applyNumberFormat="1" applyFont="1" applyFill="1" applyBorder="1" applyAlignment="1">
      <alignment horizontal="center" vertical="center"/>
    </xf>
    <xf numFmtId="2" fontId="54" fillId="40" borderId="0" xfId="0" applyNumberFormat="1" applyFont="1" applyFill="1" applyBorder="1" applyAlignment="1">
      <alignment horizontal="center" vertical="center"/>
    </xf>
    <xf numFmtId="2" fontId="54" fillId="40" borderId="9" xfId="0" applyNumberFormat="1" applyFont="1" applyFill="1" applyBorder="1" applyAlignment="1">
      <alignment horizontal="center" vertical="center"/>
    </xf>
    <xf numFmtId="165" fontId="54" fillId="40" borderId="8" xfId="0" applyNumberFormat="1" applyFont="1" applyFill="1" applyBorder="1" applyAlignment="1">
      <alignment horizontal="center" vertical="center"/>
    </xf>
    <xf numFmtId="2" fontId="54" fillId="40" borderId="0" xfId="58" applyNumberFormat="1" applyFont="1" applyFill="1" applyBorder="1" applyAlignment="1">
      <alignment horizontal="center" vertical="center"/>
    </xf>
    <xf numFmtId="164" fontId="54" fillId="0" borderId="10" xfId="38" applyNumberFormat="1" applyFont="1" applyFill="1" applyBorder="1" applyAlignment="1">
      <alignment horizontal="center" vertical="center"/>
    </xf>
    <xf numFmtId="165" fontId="54" fillId="0" borderId="10" xfId="0" applyNumberFormat="1" applyFont="1" applyFill="1" applyBorder="1" applyAlignment="1">
      <alignment horizontal="center" vertical="center"/>
    </xf>
    <xf numFmtId="0" fontId="54" fillId="0" borderId="15" xfId="58" applyFont="1" applyFill="1" applyBorder="1" applyAlignment="1">
      <alignment horizontal="center" vertical="center"/>
    </xf>
    <xf numFmtId="0" fontId="54" fillId="0" borderId="12" xfId="0" applyFont="1" applyBorder="1" applyAlignment="1">
      <alignment horizontal="center" vertical="center"/>
    </xf>
    <xf numFmtId="2" fontId="50" fillId="0" borderId="0" xfId="105" applyNumberFormat="1" applyFont="1" applyAlignment="1">
      <alignment horizontal="left" vertical="center"/>
    </xf>
    <xf numFmtId="2" fontId="54" fillId="0" borderId="7" xfId="58" applyNumberFormat="1" applyFont="1" applyFill="1" applyBorder="1" applyAlignment="1">
      <alignment horizontal="center" vertical="center"/>
    </xf>
    <xf numFmtId="2" fontId="54" fillId="0" borderId="9" xfId="58" applyNumberFormat="1" applyFont="1" applyFill="1" applyBorder="1" applyAlignment="1">
      <alignment horizontal="center" vertical="center"/>
    </xf>
    <xf numFmtId="2" fontId="54" fillId="40" borderId="8" xfId="0" applyNumberFormat="1" applyFont="1" applyFill="1" applyBorder="1" applyAlignment="1">
      <alignment horizontal="center" vertical="center"/>
    </xf>
    <xf numFmtId="2" fontId="54" fillId="40" borderId="9" xfId="58" applyNumberFormat="1" applyFont="1" applyFill="1" applyBorder="1" applyAlignment="1">
      <alignment horizontal="center" vertical="center"/>
    </xf>
    <xf numFmtId="2" fontId="54" fillId="0" borderId="12" xfId="58" applyNumberFormat="1" applyFont="1" applyFill="1" applyBorder="1" applyAlignment="1">
      <alignment horizontal="center" vertical="center"/>
    </xf>
    <xf numFmtId="0" fontId="57" fillId="0" borderId="0" xfId="0" applyFont="1" applyAlignment="1">
      <alignment horizontal="left" vertical="center"/>
    </xf>
    <xf numFmtId="2" fontId="54" fillId="0" borderId="0" xfId="0" applyNumberFormat="1" applyFont="1" applyAlignment="1">
      <alignment horizontal="left" vertical="center"/>
    </xf>
    <xf numFmtId="164" fontId="55" fillId="0" borderId="0" xfId="0" applyNumberFormat="1" applyFont="1" applyFill="1" applyBorder="1" applyAlignment="1">
      <alignment horizontal="center" vertical="center"/>
    </xf>
    <xf numFmtId="0" fontId="54" fillId="37" borderId="13" xfId="0" applyFont="1" applyFill="1" applyBorder="1" applyAlignment="1">
      <alignment horizontal="center" vertical="center"/>
    </xf>
    <xf numFmtId="2" fontId="54" fillId="37" borderId="5" xfId="66" applyNumberFormat="1" applyFont="1" applyFill="1" applyBorder="1" applyAlignment="1">
      <alignment horizontal="center" vertical="center"/>
    </xf>
    <xf numFmtId="2" fontId="54" fillId="37" borderId="7" xfId="66" applyNumberFormat="1" applyFont="1" applyFill="1" applyBorder="1" applyAlignment="1">
      <alignment horizontal="center" vertical="center"/>
    </xf>
    <xf numFmtId="11" fontId="54" fillId="0" borderId="6" xfId="66" applyNumberFormat="1" applyFont="1" applyBorder="1" applyAlignment="1">
      <alignment horizontal="center" vertical="center"/>
    </xf>
    <xf numFmtId="11" fontId="54" fillId="0" borderId="7" xfId="66" applyNumberFormat="1" applyFont="1" applyBorder="1" applyAlignment="1">
      <alignment horizontal="center" vertical="center"/>
    </xf>
    <xf numFmtId="2" fontId="55" fillId="37" borderId="5" xfId="66" applyNumberFormat="1" applyFont="1" applyFill="1" applyBorder="1" applyAlignment="1">
      <alignment horizontal="center" vertical="center"/>
    </xf>
    <xf numFmtId="2" fontId="54" fillId="0" borderId="8" xfId="66" applyNumberFormat="1" applyFont="1" applyBorder="1" applyAlignment="1">
      <alignment horizontal="center" vertical="center"/>
    </xf>
    <xf numFmtId="2" fontId="54" fillId="38" borderId="9" xfId="66" applyNumberFormat="1" applyFont="1" applyFill="1" applyBorder="1" applyAlignment="1">
      <alignment horizontal="center" vertical="center"/>
    </xf>
    <xf numFmtId="11" fontId="54" fillId="0" borderId="0" xfId="66" applyNumberFormat="1" applyFont="1" applyBorder="1" applyAlignment="1">
      <alignment horizontal="center" vertical="center"/>
    </xf>
    <xf numFmtId="11" fontId="54" fillId="0" borderId="9" xfId="66" applyNumberFormat="1" applyFont="1" applyBorder="1" applyAlignment="1">
      <alignment horizontal="center" vertical="center"/>
    </xf>
    <xf numFmtId="11" fontId="54" fillId="0" borderId="0" xfId="66" applyNumberFormat="1" applyFont="1" applyFill="1" applyBorder="1" applyAlignment="1">
      <alignment horizontal="center" vertical="center"/>
    </xf>
    <xf numFmtId="11" fontId="54" fillId="0" borderId="9" xfId="66" applyNumberFormat="1" applyFont="1" applyFill="1" applyBorder="1" applyAlignment="1">
      <alignment horizontal="center" vertical="center"/>
    </xf>
    <xf numFmtId="2" fontId="54" fillId="37" borderId="8" xfId="66" applyNumberFormat="1" applyFont="1" applyFill="1" applyBorder="1" applyAlignment="1">
      <alignment horizontal="center" vertical="center"/>
    </xf>
    <xf numFmtId="2" fontId="54" fillId="37" borderId="9" xfId="66" applyNumberFormat="1" applyFont="1" applyFill="1" applyBorder="1" applyAlignment="1">
      <alignment horizontal="center" vertical="center"/>
    </xf>
    <xf numFmtId="2" fontId="55" fillId="37" borderId="8" xfId="66" applyNumberFormat="1" applyFont="1" applyFill="1" applyBorder="1" applyAlignment="1">
      <alignment horizontal="center" vertical="center"/>
    </xf>
    <xf numFmtId="2" fontId="54" fillId="39" borderId="9" xfId="66" applyNumberFormat="1" applyFont="1" applyFill="1" applyBorder="1" applyAlignment="1">
      <alignment horizontal="center" vertical="center"/>
    </xf>
    <xf numFmtId="0" fontId="54" fillId="37" borderId="15" xfId="0" applyFont="1" applyFill="1" applyBorder="1" applyAlignment="1">
      <alignment horizontal="center" vertical="center"/>
    </xf>
    <xf numFmtId="2" fontId="54" fillId="37" borderId="10" xfId="66" applyNumberFormat="1" applyFont="1" applyFill="1" applyBorder="1" applyAlignment="1">
      <alignment horizontal="center" vertical="center"/>
    </xf>
    <xf numFmtId="2" fontId="54" fillId="39" borderId="12" xfId="66" applyNumberFormat="1" applyFont="1" applyFill="1" applyBorder="1" applyAlignment="1">
      <alignment horizontal="center" vertical="center"/>
    </xf>
    <xf numFmtId="11" fontId="54" fillId="0" borderId="11" xfId="66" applyNumberFormat="1" applyFont="1" applyBorder="1" applyAlignment="1">
      <alignment horizontal="center" vertical="center"/>
    </xf>
    <xf numFmtId="11" fontId="54" fillId="0" borderId="12" xfId="66" applyNumberFormat="1" applyFont="1" applyBorder="1" applyAlignment="1">
      <alignment horizontal="center" vertical="center"/>
    </xf>
    <xf numFmtId="2" fontId="55" fillId="37" borderId="10" xfId="66" applyNumberFormat="1" applyFont="1" applyFill="1" applyBorder="1" applyAlignment="1">
      <alignment horizontal="center" vertical="center"/>
    </xf>
    <xf numFmtId="2" fontId="55" fillId="37" borderId="11" xfId="0" applyNumberFormat="1" applyFont="1" applyFill="1" applyBorder="1" applyAlignment="1">
      <alignment horizontal="center" vertical="center"/>
    </xf>
    <xf numFmtId="0" fontId="61" fillId="0" borderId="0" xfId="0" applyFont="1" applyAlignment="1">
      <alignment horizontal="left" vertical="center"/>
    </xf>
    <xf numFmtId="0" fontId="50" fillId="0" borderId="0" xfId="66" applyFont="1" applyAlignment="1">
      <alignment horizontal="left" vertical="center"/>
    </xf>
    <xf numFmtId="2" fontId="50" fillId="0" borderId="0" xfId="66" applyNumberFormat="1" applyFont="1" applyFill="1" applyAlignment="1">
      <alignment horizontal="left" vertical="center"/>
    </xf>
    <xf numFmtId="0" fontId="55" fillId="0" borderId="4" xfId="0" applyFont="1" applyFill="1" applyBorder="1" applyAlignment="1">
      <alignment horizontal="center" vertical="center"/>
    </xf>
    <xf numFmtId="0" fontId="55" fillId="0" borderId="1" xfId="0" applyFont="1" applyBorder="1" applyAlignment="1">
      <alignment horizontal="center" vertical="center"/>
    </xf>
    <xf numFmtId="2" fontId="55" fillId="0" borderId="2" xfId="0" applyNumberFormat="1" applyFont="1" applyFill="1" applyBorder="1" applyAlignment="1">
      <alignment horizontal="center" vertical="center"/>
    </xf>
    <xf numFmtId="165" fontId="55" fillId="0" borderId="1" xfId="0" applyNumberFormat="1" applyFont="1" applyFill="1" applyBorder="1" applyAlignment="1">
      <alignment horizontal="center" vertical="center"/>
    </xf>
    <xf numFmtId="0" fontId="58" fillId="0" borderId="13" xfId="0" applyFont="1" applyBorder="1" applyAlignment="1">
      <alignment horizontal="center" vertical="center"/>
    </xf>
    <xf numFmtId="0" fontId="50" fillId="37" borderId="14" xfId="66" applyFont="1" applyFill="1" applyBorder="1" applyAlignment="1">
      <alignment horizontal="center" vertical="center"/>
    </xf>
    <xf numFmtId="0" fontId="54" fillId="40" borderId="9" xfId="0" applyFont="1" applyFill="1" applyBorder="1" applyAlignment="1">
      <alignment horizontal="center" vertical="center"/>
    </xf>
    <xf numFmtId="165" fontId="54" fillId="40" borderId="5" xfId="0" applyNumberFormat="1" applyFont="1" applyFill="1" applyBorder="1" applyAlignment="1">
      <alignment horizontal="center" vertical="center"/>
    </xf>
    <xf numFmtId="2" fontId="54" fillId="40" borderId="6" xfId="0" applyNumberFormat="1" applyFont="1" applyFill="1" applyBorder="1" applyAlignment="1">
      <alignment horizontal="center" vertical="center"/>
    </xf>
    <xf numFmtId="0" fontId="54" fillId="0" borderId="13" xfId="0" applyFont="1" applyBorder="1" applyAlignment="1">
      <alignment horizontal="center" vertical="center"/>
    </xf>
    <xf numFmtId="2" fontId="54" fillId="37" borderId="7" xfId="0" applyNumberFormat="1" applyFont="1" applyFill="1" applyBorder="1" applyAlignment="1">
      <alignment horizontal="center" vertical="center"/>
    </xf>
    <xf numFmtId="0" fontId="50" fillId="37" borderId="15" xfId="66" applyFont="1" applyFill="1" applyBorder="1" applyAlignment="1">
      <alignment horizontal="center" vertical="center"/>
    </xf>
    <xf numFmtId="0" fontId="54" fillId="40" borderId="12" xfId="0" applyFont="1" applyFill="1" applyBorder="1" applyAlignment="1">
      <alignment horizontal="center" vertical="center"/>
    </xf>
    <xf numFmtId="165" fontId="54" fillId="40" borderId="10" xfId="0" applyNumberFormat="1" applyFont="1" applyFill="1" applyBorder="1" applyAlignment="1">
      <alignment horizontal="center" vertical="center"/>
    </xf>
    <xf numFmtId="2" fontId="54" fillId="40" borderId="11" xfId="0" applyNumberFormat="1" applyFont="1" applyFill="1" applyBorder="1" applyAlignment="1">
      <alignment horizontal="center" vertical="center"/>
    </xf>
    <xf numFmtId="2" fontId="53" fillId="40" borderId="11" xfId="0" applyNumberFormat="1" applyFont="1" applyFill="1" applyBorder="1" applyAlignment="1">
      <alignment horizontal="center" vertical="center"/>
    </xf>
    <xf numFmtId="0" fontId="54" fillId="0" borderId="15" xfId="0" applyFont="1" applyBorder="1" applyAlignment="1">
      <alignment horizontal="center" vertical="center"/>
    </xf>
    <xf numFmtId="2" fontId="54" fillId="37" borderId="12" xfId="0" applyNumberFormat="1" applyFont="1" applyFill="1" applyBorder="1" applyAlignment="1">
      <alignment horizontal="center" vertical="center"/>
    </xf>
    <xf numFmtId="0" fontId="52" fillId="0" borderId="0" xfId="0" applyFont="1" applyAlignment="1">
      <alignment horizontal="left" vertical="center"/>
    </xf>
    <xf numFmtId="0" fontId="60" fillId="0" borderId="0" xfId="66" applyFont="1" applyAlignment="1">
      <alignment horizontal="left" vertical="center"/>
    </xf>
    <xf numFmtId="0" fontId="57" fillId="0" borderId="0" xfId="0" applyFont="1" applyAlignment="1">
      <alignment vertical="center"/>
    </xf>
    <xf numFmtId="0" fontId="52" fillId="0" borderId="0" xfId="0" applyFont="1" applyAlignment="1">
      <alignment vertical="center"/>
    </xf>
    <xf numFmtId="0" fontId="52" fillId="0" borderId="0" xfId="0" applyFont="1" applyAlignment="1"/>
    <xf numFmtId="0" fontId="52" fillId="0" borderId="0" xfId="0" applyFont="1"/>
    <xf numFmtId="165" fontId="52" fillId="0" borderId="0" xfId="0" applyNumberFormat="1" applyFont="1"/>
    <xf numFmtId="2" fontId="54" fillId="0" borderId="0" xfId="61" applyNumberFormat="1" applyFont="1" applyFill="1" applyBorder="1" applyAlignment="1">
      <alignment vertical="center"/>
    </xf>
    <xf numFmtId="1" fontId="54" fillId="0" borderId="0" xfId="61" applyNumberFormat="1" applyFont="1" applyFill="1" applyBorder="1" applyAlignment="1">
      <alignment vertical="center"/>
    </xf>
    <xf numFmtId="0" fontId="52" fillId="0" borderId="0" xfId="0" applyFont="1" applyAlignment="1">
      <alignment vertical="center" wrapText="1"/>
    </xf>
    <xf numFmtId="0" fontId="57" fillId="0" borderId="5" xfId="0" applyFont="1" applyBorder="1" applyAlignment="1">
      <alignment horizontal="center"/>
    </xf>
    <xf numFmtId="0" fontId="57" fillId="0" borderId="6" xfId="0" applyFont="1" applyBorder="1" applyAlignment="1">
      <alignment horizontal="center"/>
    </xf>
    <xf numFmtId="2" fontId="55" fillId="0" borderId="13" xfId="0" applyNumberFormat="1" applyFont="1" applyFill="1" applyBorder="1" applyAlignment="1">
      <alignment horizontal="center" vertical="center"/>
    </xf>
    <xf numFmtId="0" fontId="54" fillId="0" borderId="6" xfId="65" applyFont="1" applyBorder="1" applyAlignment="1">
      <alignment horizontal="center" vertical="center"/>
    </xf>
    <xf numFmtId="0" fontId="54" fillId="0" borderId="6" xfId="58" applyFont="1" applyBorder="1" applyAlignment="1">
      <alignment horizontal="center" vertical="center"/>
    </xf>
    <xf numFmtId="165" fontId="54" fillId="0" borderId="7" xfId="65" applyNumberFormat="1" applyFont="1" applyFill="1" applyBorder="1" applyAlignment="1">
      <alignment horizontal="center"/>
    </xf>
    <xf numFmtId="165" fontId="54" fillId="0" borderId="6" xfId="65" applyNumberFormat="1" applyFont="1" applyFill="1" applyBorder="1" applyAlignment="1">
      <alignment horizontal="center"/>
    </xf>
    <xf numFmtId="2" fontId="52" fillId="0" borderId="0" xfId="0" applyNumberFormat="1" applyFont="1" applyFill="1" applyBorder="1" applyAlignment="1">
      <alignment horizontal="center" vertical="center"/>
    </xf>
    <xf numFmtId="165" fontId="63" fillId="0" borderId="0" xfId="38" applyNumberFormat="1" applyFont="1" applyFill="1" applyBorder="1" applyAlignment="1">
      <alignment horizontal="center"/>
    </xf>
    <xf numFmtId="0" fontId="54" fillId="0" borderId="0" xfId="65" applyFont="1" applyBorder="1" applyAlignment="1">
      <alignment horizontal="center" vertical="center"/>
    </xf>
    <xf numFmtId="0" fontId="54" fillId="0" borderId="0" xfId="58" applyFont="1" applyBorder="1" applyAlignment="1">
      <alignment horizontal="center" vertical="center"/>
    </xf>
    <xf numFmtId="165" fontId="54" fillId="0" borderId="9" xfId="65" applyNumberFormat="1" applyFont="1" applyFill="1" applyBorder="1" applyAlignment="1">
      <alignment horizontal="center"/>
    </xf>
    <xf numFmtId="165" fontId="54" fillId="0" borderId="0" xfId="65" applyNumberFormat="1" applyFont="1" applyFill="1" applyBorder="1" applyAlignment="1">
      <alignment horizontal="center"/>
    </xf>
    <xf numFmtId="0" fontId="54" fillId="37" borderId="0" xfId="65" applyFont="1" applyFill="1" applyBorder="1" applyAlignment="1">
      <alignment horizontal="center" vertical="center"/>
    </xf>
    <xf numFmtId="0" fontId="54" fillId="37" borderId="0" xfId="58" applyFont="1" applyFill="1" applyBorder="1" applyAlignment="1">
      <alignment horizontal="center" vertical="center"/>
    </xf>
    <xf numFmtId="165" fontId="54" fillId="37" borderId="9" xfId="65" applyNumberFormat="1" applyFont="1" applyFill="1" applyBorder="1" applyAlignment="1">
      <alignment horizontal="center"/>
    </xf>
    <xf numFmtId="165" fontId="54" fillId="37" borderId="0" xfId="65" applyNumberFormat="1" applyFont="1" applyFill="1" applyBorder="1" applyAlignment="1">
      <alignment horizontal="center"/>
    </xf>
    <xf numFmtId="165" fontId="54" fillId="40" borderId="9" xfId="65" applyNumberFormat="1" applyFont="1" applyFill="1" applyBorder="1" applyAlignment="1">
      <alignment horizontal="center"/>
    </xf>
    <xf numFmtId="165" fontId="54" fillId="40" borderId="0" xfId="65" applyNumberFormat="1" applyFont="1" applyFill="1" applyBorder="1" applyAlignment="1">
      <alignment horizontal="center"/>
    </xf>
    <xf numFmtId="2" fontId="53" fillId="40" borderId="0" xfId="38" applyNumberFormat="1" applyFont="1" applyFill="1" applyBorder="1" applyAlignment="1">
      <alignment horizontal="center" vertical="center"/>
    </xf>
    <xf numFmtId="165" fontId="53" fillId="37" borderId="8" xfId="0" applyNumberFormat="1" applyFont="1" applyFill="1" applyBorder="1" applyAlignment="1">
      <alignment horizontal="center" vertical="center"/>
    </xf>
    <xf numFmtId="2" fontId="53" fillId="37" borderId="0" xfId="38" applyNumberFormat="1" applyFont="1" applyFill="1" applyBorder="1" applyAlignment="1">
      <alignment horizontal="center" vertical="center"/>
    </xf>
    <xf numFmtId="0" fontId="54" fillId="0" borderId="11" xfId="65" applyFont="1" applyBorder="1" applyAlignment="1">
      <alignment horizontal="center" vertical="center"/>
    </xf>
    <xf numFmtId="0" fontId="54" fillId="0" borderId="11" xfId="58" applyFont="1" applyBorder="1" applyAlignment="1">
      <alignment horizontal="center" vertical="center"/>
    </xf>
    <xf numFmtId="165" fontId="54" fillId="0" borderId="12" xfId="65" applyNumberFormat="1" applyFont="1" applyFill="1" applyBorder="1" applyAlignment="1">
      <alignment horizontal="center"/>
    </xf>
    <xf numFmtId="165" fontId="54" fillId="0" borderId="11" xfId="65" applyNumberFormat="1" applyFont="1" applyFill="1" applyBorder="1" applyAlignment="1">
      <alignment horizontal="center"/>
    </xf>
    <xf numFmtId="0" fontId="52" fillId="0" borderId="0" xfId="0" applyFont="1" applyBorder="1"/>
    <xf numFmtId="1" fontId="53" fillId="0" borderId="0" xfId="0" applyNumberFormat="1" applyFont="1" applyBorder="1"/>
    <xf numFmtId="0" fontId="53" fillId="0" borderId="0" xfId="0" applyFont="1" applyBorder="1"/>
    <xf numFmtId="165" fontId="52" fillId="0" borderId="0" xfId="0" applyNumberFormat="1" applyFont="1" applyBorder="1"/>
    <xf numFmtId="0" fontId="61" fillId="0" borderId="0" xfId="0" applyFont="1" applyAlignment="1">
      <alignment vertical="center"/>
    </xf>
    <xf numFmtId="0" fontId="61" fillId="0" borderId="0" xfId="0" applyFont="1" applyAlignment="1"/>
    <xf numFmtId="0" fontId="61" fillId="0" borderId="0" xfId="0" applyFont="1"/>
    <xf numFmtId="165" fontId="61" fillId="0" borderId="0" xfId="0" applyNumberFormat="1" applyFont="1"/>
    <xf numFmtId="0" fontId="53" fillId="0" borderId="0" xfId="0" applyFont="1" applyAlignment="1">
      <alignment vertical="center"/>
    </xf>
    <xf numFmtId="2" fontId="50" fillId="0" borderId="0" xfId="66" applyNumberFormat="1" applyFont="1" applyFill="1" applyAlignment="1">
      <alignment vertical="center"/>
    </xf>
    <xf numFmtId="0" fontId="51" fillId="0" borderId="0" xfId="0" applyFont="1" applyAlignment="1">
      <alignment vertical="center" wrapText="1"/>
    </xf>
    <xf numFmtId="0" fontId="64" fillId="0" borderId="13" xfId="0" applyFont="1" applyBorder="1" applyAlignment="1">
      <alignment horizontal="center" vertical="center"/>
    </xf>
    <xf numFmtId="2" fontId="64" fillId="0" borderId="5" xfId="58" applyNumberFormat="1" applyFont="1" applyBorder="1" applyAlignment="1">
      <alignment horizontal="center" vertical="center"/>
    </xf>
    <xf numFmtId="0" fontId="64" fillId="0" borderId="7" xfId="0" applyFont="1" applyBorder="1" applyAlignment="1">
      <alignment horizontal="center" vertical="center"/>
    </xf>
    <xf numFmtId="11" fontId="64" fillId="0" borderId="6" xfId="58" applyNumberFormat="1" applyFont="1" applyBorder="1" applyAlignment="1">
      <alignment horizontal="center" vertical="center"/>
    </xf>
    <xf numFmtId="11" fontId="64" fillId="0" borderId="7" xfId="58" applyNumberFormat="1" applyFont="1" applyBorder="1" applyAlignment="1">
      <alignment horizontal="center" vertical="center"/>
    </xf>
    <xf numFmtId="2" fontId="65" fillId="0" borderId="5" xfId="0" applyNumberFormat="1" applyFont="1" applyBorder="1" applyAlignment="1">
      <alignment horizontal="center" vertical="center"/>
    </xf>
    <xf numFmtId="2" fontId="65" fillId="0" borderId="6" xfId="0" applyNumberFormat="1" applyFont="1" applyBorder="1" applyAlignment="1">
      <alignment horizontal="center" vertical="center"/>
    </xf>
    <xf numFmtId="2" fontId="65" fillId="0" borderId="7" xfId="0" applyNumberFormat="1" applyFont="1" applyBorder="1" applyAlignment="1">
      <alignment horizontal="center" vertical="center"/>
    </xf>
    <xf numFmtId="165" fontId="65" fillId="0" borderId="5" xfId="0" applyNumberFormat="1" applyFont="1" applyFill="1" applyBorder="1" applyAlignment="1">
      <alignment horizontal="center" vertical="center"/>
    </xf>
    <xf numFmtId="0" fontId="65" fillId="0" borderId="0" xfId="0" applyFont="1" applyBorder="1" applyAlignment="1">
      <alignment horizontal="center" vertical="center"/>
    </xf>
    <xf numFmtId="0" fontId="64" fillId="0" borderId="0" xfId="0" applyFont="1" applyBorder="1" applyAlignment="1">
      <alignment horizontal="center" vertical="center"/>
    </xf>
    <xf numFmtId="2" fontId="64" fillId="0" borderId="5" xfId="58" applyNumberFormat="1" applyFont="1" applyFill="1" applyBorder="1" applyAlignment="1">
      <alignment horizontal="center" vertical="center"/>
    </xf>
    <xf numFmtId="0" fontId="64" fillId="0" borderId="14" xfId="0" applyFont="1" applyBorder="1" applyAlignment="1">
      <alignment horizontal="center" vertical="center"/>
    </xf>
    <xf numFmtId="2" fontId="64" fillId="0" borderId="8" xfId="58" applyNumberFormat="1" applyFont="1" applyBorder="1" applyAlignment="1">
      <alignment horizontal="center" vertical="center"/>
    </xf>
    <xf numFmtId="0" fontId="64" fillId="0" borderId="9" xfId="0" applyFont="1" applyBorder="1" applyAlignment="1">
      <alignment horizontal="center" vertical="center"/>
    </xf>
    <xf numFmtId="11" fontId="64" fillId="0" borderId="0" xfId="58" applyNumberFormat="1" applyFont="1" applyBorder="1" applyAlignment="1">
      <alignment horizontal="center" vertical="center"/>
    </xf>
    <xf numFmtId="11" fontId="64" fillId="0" borderId="9" xfId="58" applyNumberFormat="1" applyFont="1" applyBorder="1" applyAlignment="1">
      <alignment horizontal="center" vertical="center"/>
    </xf>
    <xf numFmtId="2" fontId="65" fillId="0" borderId="8" xfId="0" applyNumberFormat="1" applyFont="1" applyBorder="1" applyAlignment="1">
      <alignment horizontal="center" vertical="center"/>
    </xf>
    <xf numFmtId="2" fontId="65" fillId="0" borderId="0" xfId="0" applyNumberFormat="1" applyFont="1" applyBorder="1" applyAlignment="1">
      <alignment horizontal="center" vertical="center"/>
    </xf>
    <xf numFmtId="2" fontId="65" fillId="0" borderId="9" xfId="0" applyNumberFormat="1" applyFont="1" applyBorder="1" applyAlignment="1">
      <alignment horizontal="center" vertical="center"/>
    </xf>
    <xf numFmtId="165" fontId="65" fillId="0" borderId="8" xfId="0" applyNumberFormat="1" applyFont="1" applyFill="1" applyBorder="1" applyAlignment="1">
      <alignment horizontal="center" vertical="center"/>
    </xf>
    <xf numFmtId="2" fontId="64" fillId="0" borderId="8" xfId="58" applyNumberFormat="1" applyFont="1" applyFill="1" applyBorder="1" applyAlignment="1">
      <alignment horizontal="center" vertical="center"/>
    </xf>
    <xf numFmtId="0" fontId="66" fillId="37" borderId="14" xfId="0" applyFont="1" applyFill="1" applyBorder="1" applyAlignment="1">
      <alignment horizontal="center" vertical="center"/>
    </xf>
    <xf numFmtId="2" fontId="66" fillId="37" borderId="8" xfId="58" applyNumberFormat="1" applyFont="1" applyFill="1" applyBorder="1" applyAlignment="1">
      <alignment horizontal="center" vertical="center"/>
    </xf>
    <xf numFmtId="0" fontId="66" fillId="37" borderId="9" xfId="0" applyFont="1" applyFill="1" applyBorder="1" applyAlignment="1">
      <alignment horizontal="center" vertical="center"/>
    </xf>
    <xf numFmtId="0" fontId="64" fillId="0" borderId="8" xfId="58" applyFont="1" applyBorder="1" applyAlignment="1">
      <alignment horizontal="center" vertical="center"/>
    </xf>
    <xf numFmtId="11" fontId="64" fillId="37" borderId="9" xfId="58" applyNumberFormat="1" applyFont="1" applyFill="1" applyBorder="1" applyAlignment="1">
      <alignment horizontal="center" vertical="center"/>
    </xf>
    <xf numFmtId="2" fontId="64" fillId="0" borderId="0" xfId="0" applyNumberFormat="1" applyFont="1" applyBorder="1" applyAlignment="1">
      <alignment horizontal="center" vertical="center"/>
    </xf>
    <xf numFmtId="11" fontId="64" fillId="39" borderId="9" xfId="58" applyNumberFormat="1" applyFont="1" applyFill="1" applyBorder="1" applyAlignment="1">
      <alignment horizontal="center" vertical="center"/>
    </xf>
    <xf numFmtId="0" fontId="64" fillId="0" borderId="15" xfId="0" applyFont="1" applyBorder="1" applyAlignment="1">
      <alignment horizontal="center" vertical="center"/>
    </xf>
    <xf numFmtId="2" fontId="64" fillId="0" borderId="10" xfId="58" applyNumberFormat="1" applyFont="1" applyBorder="1" applyAlignment="1">
      <alignment horizontal="center" vertical="center"/>
    </xf>
    <xf numFmtId="11" fontId="64" fillId="39" borderId="12" xfId="58" applyNumberFormat="1" applyFont="1" applyFill="1" applyBorder="1" applyAlignment="1">
      <alignment horizontal="center" vertical="center"/>
    </xf>
    <xf numFmtId="11" fontId="64" fillId="0" borderId="11" xfId="58" applyNumberFormat="1" applyFont="1" applyBorder="1" applyAlignment="1">
      <alignment horizontal="center" vertical="center"/>
    </xf>
    <xf numFmtId="11" fontId="64" fillId="0" borderId="12" xfId="58" applyNumberFormat="1" applyFont="1" applyBorder="1" applyAlignment="1">
      <alignment horizontal="center" vertical="center"/>
    </xf>
    <xf numFmtId="2" fontId="65" fillId="0" borderId="10" xfId="0" applyNumberFormat="1" applyFont="1" applyBorder="1" applyAlignment="1">
      <alignment horizontal="center" vertical="center"/>
    </xf>
    <xf numFmtId="2" fontId="65" fillId="0" borderId="11" xfId="0" applyNumberFormat="1" applyFont="1" applyBorder="1" applyAlignment="1">
      <alignment horizontal="center" vertical="center"/>
    </xf>
    <xf numFmtId="2" fontId="65" fillId="0" borderId="12" xfId="0" applyNumberFormat="1" applyFont="1" applyBorder="1" applyAlignment="1">
      <alignment horizontal="center" vertical="center"/>
    </xf>
    <xf numFmtId="165" fontId="65" fillId="0" borderId="10" xfId="0" applyNumberFormat="1" applyFont="1" applyFill="1" applyBorder="1" applyAlignment="1">
      <alignment horizontal="center" vertical="center"/>
    </xf>
    <xf numFmtId="2" fontId="64" fillId="0" borderId="10" xfId="58" applyNumberFormat="1" applyFont="1" applyFill="1" applyBorder="1" applyAlignment="1">
      <alignment horizontal="center" vertical="center"/>
    </xf>
    <xf numFmtId="0" fontId="48" fillId="0" borderId="0" xfId="0" applyFont="1" applyAlignment="1">
      <alignment vertical="center"/>
    </xf>
    <xf numFmtId="0" fontId="51" fillId="0" borderId="0" xfId="0" applyFont="1" applyAlignment="1">
      <alignment horizontal="left" vertical="center" wrapText="1"/>
    </xf>
    <xf numFmtId="2" fontId="68" fillId="0" borderId="5" xfId="58" applyNumberFormat="1" applyFont="1" applyBorder="1" applyAlignment="1">
      <alignment horizontal="center" vertical="center"/>
    </xf>
    <xf numFmtId="0" fontId="64" fillId="0" borderId="6" xfId="58" applyFont="1" applyBorder="1" applyAlignment="1">
      <alignment horizontal="center" vertical="center"/>
    </xf>
    <xf numFmtId="0" fontId="64" fillId="0" borderId="7" xfId="58" applyFont="1" applyBorder="1" applyAlignment="1">
      <alignment horizontal="center" vertical="center"/>
    </xf>
    <xf numFmtId="0" fontId="64" fillId="0" borderId="5" xfId="58" applyFont="1" applyBorder="1" applyAlignment="1">
      <alignment horizontal="center" vertical="center"/>
    </xf>
    <xf numFmtId="2" fontId="68" fillId="0" borderId="8" xfId="58" applyNumberFormat="1" applyFont="1" applyBorder="1" applyAlignment="1">
      <alignment horizontal="center" vertical="center"/>
    </xf>
    <xf numFmtId="0" fontId="64" fillId="0" borderId="0" xfId="58" applyFont="1" applyBorder="1" applyAlignment="1">
      <alignment horizontal="center" vertical="center"/>
    </xf>
    <xf numFmtId="0" fontId="64" fillId="0" borderId="9" xfId="58" applyFont="1" applyBorder="1" applyAlignment="1">
      <alignment horizontal="center" vertical="center"/>
    </xf>
    <xf numFmtId="165" fontId="64" fillId="0" borderId="8" xfId="58" applyNumberFormat="1" applyFont="1" applyBorder="1" applyAlignment="1">
      <alignment horizontal="center" vertical="center"/>
    </xf>
    <xf numFmtId="2" fontId="65" fillId="38" borderId="9" xfId="1" applyNumberFormat="1" applyFont="1" applyFill="1" applyBorder="1" applyAlignment="1">
      <alignment horizontal="center" vertical="center"/>
    </xf>
    <xf numFmtId="165" fontId="65" fillId="38" borderId="8" xfId="0" applyNumberFormat="1" applyFont="1" applyFill="1" applyBorder="1" applyAlignment="1">
      <alignment horizontal="center" vertical="center"/>
    </xf>
    <xf numFmtId="2" fontId="65" fillId="38" borderId="8" xfId="0" applyNumberFormat="1" applyFont="1" applyFill="1" applyBorder="1" applyAlignment="1">
      <alignment horizontal="center" vertical="center"/>
    </xf>
    <xf numFmtId="2" fontId="65" fillId="38" borderId="0" xfId="0" applyNumberFormat="1" applyFont="1" applyFill="1" applyBorder="1" applyAlignment="1">
      <alignment horizontal="center" vertical="center"/>
    </xf>
    <xf numFmtId="0" fontId="64" fillId="38" borderId="9" xfId="0" applyFont="1" applyFill="1" applyBorder="1" applyAlignment="1">
      <alignment horizontal="center" vertical="center"/>
    </xf>
    <xf numFmtId="11" fontId="64" fillId="39" borderId="9" xfId="0" applyNumberFormat="1" applyFont="1" applyFill="1" applyBorder="1" applyAlignment="1">
      <alignment horizontal="center" vertical="center"/>
    </xf>
    <xf numFmtId="165" fontId="65" fillId="39" borderId="8" xfId="0" applyNumberFormat="1" applyFont="1" applyFill="1" applyBorder="1" applyAlignment="1">
      <alignment horizontal="center" vertical="center"/>
    </xf>
    <xf numFmtId="2" fontId="65" fillId="39" borderId="8" xfId="0" applyNumberFormat="1" applyFont="1" applyFill="1" applyBorder="1" applyAlignment="1">
      <alignment horizontal="center" vertical="center"/>
    </xf>
    <xf numFmtId="2" fontId="65" fillId="39" borderId="0" xfId="0" applyNumberFormat="1" applyFont="1" applyFill="1" applyBorder="1" applyAlignment="1">
      <alignment horizontal="center" vertical="center"/>
    </xf>
    <xf numFmtId="0" fontId="64" fillId="39" borderId="9" xfId="0" applyFont="1" applyFill="1" applyBorder="1" applyAlignment="1">
      <alignment horizontal="center" vertical="center"/>
    </xf>
    <xf numFmtId="11" fontId="64" fillId="0" borderId="9" xfId="0" applyNumberFormat="1" applyFont="1" applyBorder="1" applyAlignment="1">
      <alignment horizontal="center" vertical="center"/>
    </xf>
    <xf numFmtId="11" fontId="64" fillId="0" borderId="12" xfId="0" applyNumberFormat="1" applyFont="1" applyBorder="1" applyAlignment="1">
      <alignment horizontal="center" vertical="center"/>
    </xf>
    <xf numFmtId="0" fontId="64" fillId="0" borderId="11" xfId="58" applyFont="1" applyBorder="1" applyAlignment="1">
      <alignment horizontal="center" vertical="center"/>
    </xf>
    <xf numFmtId="0" fontId="64" fillId="0" borderId="12" xfId="58" applyFont="1" applyBorder="1" applyAlignment="1">
      <alignment horizontal="center" vertical="center"/>
    </xf>
    <xf numFmtId="0" fontId="64" fillId="0" borderId="12" xfId="0" applyFont="1" applyBorder="1" applyAlignment="1">
      <alignment horizontal="center" vertical="center"/>
    </xf>
    <xf numFmtId="165" fontId="64" fillId="0" borderId="10" xfId="58" applyNumberFormat="1" applyFont="1" applyBorder="1" applyAlignment="1">
      <alignment horizontal="center" vertical="center"/>
    </xf>
    <xf numFmtId="2" fontId="54" fillId="0" borderId="0" xfId="66" applyNumberFormat="1" applyFont="1" applyFill="1" applyAlignment="1">
      <alignment horizontal="left" vertical="center"/>
    </xf>
    <xf numFmtId="0" fontId="52" fillId="0" borderId="0" xfId="0" applyFont="1" applyAlignment="1">
      <alignment horizontal="left" vertical="center" wrapText="1"/>
    </xf>
    <xf numFmtId="2" fontId="69" fillId="0" borderId="13" xfId="58" applyNumberFormat="1" applyFont="1" applyBorder="1" applyAlignment="1">
      <alignment horizontal="center" vertical="center"/>
    </xf>
    <xf numFmtId="11" fontId="53" fillId="0" borderId="7" xfId="58" applyNumberFormat="1" applyFont="1" applyBorder="1" applyAlignment="1">
      <alignment horizontal="center" vertical="center"/>
    </xf>
    <xf numFmtId="11" fontId="53" fillId="0" borderId="6" xfId="58" applyNumberFormat="1" applyFont="1" applyBorder="1" applyAlignment="1">
      <alignment horizontal="center" vertical="center"/>
    </xf>
    <xf numFmtId="2" fontId="53" fillId="0" borderId="5" xfId="58" applyNumberFormat="1" applyFont="1" applyBorder="1" applyAlignment="1">
      <alignment horizontal="center" vertical="center"/>
    </xf>
    <xf numFmtId="2" fontId="69" fillId="0" borderId="14" xfId="58" applyNumberFormat="1" applyFont="1" applyBorder="1" applyAlignment="1">
      <alignment horizontal="center" vertical="center"/>
    </xf>
    <xf numFmtId="11" fontId="53" fillId="0" borderId="9" xfId="58" applyNumberFormat="1" applyFont="1" applyBorder="1" applyAlignment="1">
      <alignment horizontal="center" vertical="center"/>
    </xf>
    <xf numFmtId="11" fontId="53" fillId="0" borderId="0" xfId="58" applyNumberFormat="1" applyFont="1" applyBorder="1" applyAlignment="1">
      <alignment horizontal="center" vertical="center"/>
    </xf>
    <xf numFmtId="2" fontId="53" fillId="0" borderId="8" xfId="58" applyNumberFormat="1" applyFont="1" applyBorder="1" applyAlignment="1">
      <alignment horizontal="center" vertical="center"/>
    </xf>
    <xf numFmtId="0" fontId="53" fillId="37" borderId="14" xfId="0" applyFont="1" applyFill="1" applyBorder="1" applyAlignment="1">
      <alignment horizontal="center" vertical="center"/>
    </xf>
    <xf numFmtId="2" fontId="69" fillId="37" borderId="14" xfId="58" applyNumberFormat="1" applyFont="1" applyFill="1" applyBorder="1" applyAlignment="1">
      <alignment horizontal="center" vertical="center"/>
    </xf>
    <xf numFmtId="11" fontId="53" fillId="37" borderId="9" xfId="58" applyNumberFormat="1" applyFont="1" applyFill="1" applyBorder="1" applyAlignment="1">
      <alignment horizontal="center" vertical="center"/>
    </xf>
    <xf numFmtId="2" fontId="69" fillId="0" borderId="15" xfId="58" applyNumberFormat="1" applyFont="1" applyBorder="1" applyAlignment="1">
      <alignment horizontal="center" vertical="center"/>
    </xf>
    <xf numFmtId="11" fontId="53" fillId="0" borderId="12" xfId="58" applyNumberFormat="1" applyFont="1" applyBorder="1" applyAlignment="1">
      <alignment horizontal="center" vertical="center"/>
    </xf>
    <xf numFmtId="11" fontId="53" fillId="0" borderId="11" xfId="58" applyNumberFormat="1" applyFont="1" applyBorder="1" applyAlignment="1">
      <alignment horizontal="center" vertical="center"/>
    </xf>
    <xf numFmtId="2" fontId="53" fillId="0" borderId="10" xfId="58" applyNumberFormat="1" applyFont="1" applyBorder="1" applyAlignment="1">
      <alignment horizontal="center" vertical="center"/>
    </xf>
    <xf numFmtId="2" fontId="50" fillId="0" borderId="0" xfId="61" applyNumberFormat="1" applyFont="1" applyFill="1" applyBorder="1" applyAlignment="1">
      <alignment vertical="center"/>
    </xf>
    <xf numFmtId="2" fontId="56" fillId="0" borderId="0" xfId="0" applyNumberFormat="1" applyFont="1" applyFill="1" applyBorder="1" applyAlignment="1">
      <alignment horizontal="center" vertical="center"/>
    </xf>
    <xf numFmtId="0" fontId="51" fillId="0" borderId="5" xfId="0" applyFont="1" applyBorder="1" applyAlignment="1">
      <alignment horizontal="center" vertical="center"/>
    </xf>
    <xf numFmtId="0" fontId="51" fillId="0" borderId="6" xfId="0" applyFont="1" applyBorder="1" applyAlignment="1">
      <alignment horizontal="center" vertical="center"/>
    </xf>
    <xf numFmtId="0" fontId="50" fillId="0" borderId="6" xfId="58" applyFont="1" applyBorder="1" applyAlignment="1">
      <alignment horizontal="center" vertical="center"/>
    </xf>
    <xf numFmtId="0" fontId="50" fillId="0" borderId="6" xfId="58" applyFont="1" applyFill="1" applyBorder="1" applyAlignment="1">
      <alignment horizontal="center" vertical="center"/>
    </xf>
    <xf numFmtId="0" fontId="70" fillId="0" borderId="6" xfId="58" applyFont="1" applyBorder="1" applyAlignment="1">
      <alignment horizontal="center" vertical="center"/>
    </xf>
    <xf numFmtId="2" fontId="70" fillId="0" borderId="6" xfId="58" applyNumberFormat="1" applyFont="1" applyBorder="1" applyAlignment="1">
      <alignment horizontal="center" vertical="center"/>
    </xf>
    <xf numFmtId="2" fontId="70" fillId="0" borderId="7" xfId="58" applyNumberFormat="1" applyFont="1" applyBorder="1" applyAlignment="1">
      <alignment horizontal="center" vertical="center"/>
    </xf>
    <xf numFmtId="2" fontId="50" fillId="0" borderId="6" xfId="58" applyNumberFormat="1" applyFont="1" applyFill="1" applyBorder="1" applyAlignment="1">
      <alignment horizontal="center" vertical="center"/>
    </xf>
    <xf numFmtId="2" fontId="50" fillId="0" borderId="7" xfId="58" applyNumberFormat="1" applyFont="1" applyFill="1" applyBorder="1" applyAlignment="1">
      <alignment horizontal="center" vertical="center"/>
    </xf>
    <xf numFmtId="2" fontId="50" fillId="0" borderId="5" xfId="0" applyNumberFormat="1" applyFont="1" applyBorder="1" applyAlignment="1">
      <alignment horizontal="center" vertical="center"/>
    </xf>
    <xf numFmtId="2" fontId="50" fillId="0" borderId="6" xfId="0" applyNumberFormat="1" applyFont="1" applyBorder="1" applyAlignment="1">
      <alignment horizontal="center" vertical="center"/>
    </xf>
    <xf numFmtId="2" fontId="50" fillId="0" borderId="7" xfId="0" applyNumberFormat="1" applyFont="1" applyBorder="1" applyAlignment="1">
      <alignment horizontal="center" vertical="center"/>
    </xf>
    <xf numFmtId="165" fontId="50" fillId="0" borderId="5" xfId="0" applyNumberFormat="1" applyFont="1" applyBorder="1" applyAlignment="1">
      <alignment horizontal="center" vertical="center"/>
    </xf>
    <xf numFmtId="2" fontId="50" fillId="0" borderId="6" xfId="38" applyNumberFormat="1" applyFont="1" applyFill="1" applyBorder="1" applyAlignment="1">
      <alignment horizontal="center" vertical="center"/>
    </xf>
    <xf numFmtId="2" fontId="51" fillId="0" borderId="0" xfId="0" applyNumberFormat="1" applyFont="1" applyFill="1" applyBorder="1" applyAlignment="1">
      <alignment horizontal="center" vertical="center"/>
    </xf>
    <xf numFmtId="2" fontId="51" fillId="0" borderId="13" xfId="0" applyNumberFormat="1" applyFont="1" applyBorder="1" applyAlignment="1">
      <alignment horizontal="center" vertical="center"/>
    </xf>
    <xf numFmtId="165" fontId="71" fillId="0" borderId="0" xfId="38" applyNumberFormat="1" applyFont="1" applyFill="1" applyAlignment="1">
      <alignment horizontal="center"/>
    </xf>
    <xf numFmtId="0" fontId="51" fillId="0" borderId="8" xfId="0" applyFont="1" applyBorder="1" applyAlignment="1">
      <alignment horizontal="center" vertical="center"/>
    </xf>
    <xf numFmtId="0" fontId="51" fillId="0" borderId="0" xfId="0" applyFont="1" applyBorder="1" applyAlignment="1">
      <alignment horizontal="center" vertical="center"/>
    </xf>
    <xf numFmtId="0" fontId="50" fillId="0" borderId="0" xfId="58" applyFont="1" applyBorder="1" applyAlignment="1">
      <alignment horizontal="center" vertical="center"/>
    </xf>
    <xf numFmtId="0" fontId="50" fillId="0" borderId="0" xfId="58" applyFont="1" applyFill="1" applyBorder="1" applyAlignment="1">
      <alignment horizontal="center" vertical="center"/>
    </xf>
    <xf numFmtId="0" fontId="70" fillId="0" borderId="0" xfId="58" applyFont="1" applyBorder="1" applyAlignment="1">
      <alignment horizontal="center" vertical="center"/>
    </xf>
    <xf numFmtId="2" fontId="70" fillId="0" borderId="0" xfId="58" applyNumberFormat="1" applyFont="1" applyBorder="1" applyAlignment="1">
      <alignment horizontal="center" vertical="center"/>
    </xf>
    <xf numFmtId="2" fontId="70" fillId="0" borderId="9" xfId="58" applyNumberFormat="1" applyFont="1" applyBorder="1" applyAlignment="1">
      <alignment horizontal="center" vertical="center"/>
    </xf>
    <xf numFmtId="2" fontId="50" fillId="0" borderId="0" xfId="58" applyNumberFormat="1" applyFont="1" applyFill="1" applyBorder="1" applyAlignment="1">
      <alignment horizontal="center" vertical="center"/>
    </xf>
    <xf numFmtId="2" fontId="50" fillId="0" borderId="9" xfId="58" applyNumberFormat="1" applyFont="1" applyFill="1" applyBorder="1" applyAlignment="1">
      <alignment horizontal="center" vertical="center"/>
    </xf>
    <xf numFmtId="2" fontId="50" fillId="0" borderId="8" xfId="0" applyNumberFormat="1" applyFont="1" applyBorder="1" applyAlignment="1">
      <alignment horizontal="center" vertical="center"/>
    </xf>
    <xf numFmtId="2" fontId="50" fillId="0" borderId="0" xfId="0" applyNumberFormat="1" applyFont="1" applyBorder="1" applyAlignment="1">
      <alignment horizontal="center" vertical="center"/>
    </xf>
    <xf numFmtId="2" fontId="50" fillId="0" borderId="9" xfId="0" applyNumberFormat="1" applyFont="1" applyBorder="1" applyAlignment="1">
      <alignment horizontal="center" vertical="center"/>
    </xf>
    <xf numFmtId="165" fontId="50" fillId="0" borderId="8" xfId="0" applyNumberFormat="1" applyFont="1" applyBorder="1" applyAlignment="1">
      <alignment horizontal="center" vertical="center"/>
    </xf>
    <xf numFmtId="2" fontId="50" fillId="0" borderId="0" xfId="38" applyNumberFormat="1" applyFont="1" applyFill="1" applyBorder="1" applyAlignment="1">
      <alignment horizontal="center" vertical="center"/>
    </xf>
    <xf numFmtId="2" fontId="51" fillId="0" borderId="14" xfId="0" applyNumberFormat="1" applyFont="1" applyBorder="1" applyAlignment="1">
      <alignment horizontal="center" vertical="center"/>
    </xf>
    <xf numFmtId="0" fontId="72" fillId="0" borderId="0" xfId="58" applyFont="1" applyFill="1" applyBorder="1" applyAlignment="1">
      <alignment horizontal="center" vertical="center"/>
    </xf>
    <xf numFmtId="0" fontId="51" fillId="37" borderId="8" xfId="0" applyFont="1" applyFill="1" applyBorder="1" applyAlignment="1">
      <alignment horizontal="center" vertical="center"/>
    </xf>
    <xf numFmtId="0" fontId="51" fillId="37" borderId="0" xfId="0" applyFont="1" applyFill="1" applyBorder="1" applyAlignment="1">
      <alignment horizontal="center" vertical="center"/>
    </xf>
    <xf numFmtId="0" fontId="50" fillId="37" borderId="0" xfId="58" applyFont="1" applyFill="1" applyBorder="1" applyAlignment="1">
      <alignment horizontal="center" vertical="center"/>
    </xf>
    <xf numFmtId="0" fontId="70" fillId="37" borderId="0" xfId="58" applyFont="1" applyFill="1" applyBorder="1" applyAlignment="1">
      <alignment horizontal="center" vertical="center"/>
    </xf>
    <xf numFmtId="2" fontId="70" fillId="37" borderId="0" xfId="58" applyNumberFormat="1" applyFont="1" applyFill="1" applyBorder="1" applyAlignment="1">
      <alignment horizontal="center" vertical="center"/>
    </xf>
    <xf numFmtId="2" fontId="70" fillId="37" borderId="9" xfId="58" applyNumberFormat="1" applyFont="1" applyFill="1" applyBorder="1" applyAlignment="1">
      <alignment horizontal="center" vertical="center"/>
    </xf>
    <xf numFmtId="0" fontId="50" fillId="0" borderId="9" xfId="58" applyFont="1" applyFill="1" applyBorder="1" applyAlignment="1">
      <alignment horizontal="center" vertical="center"/>
    </xf>
    <xf numFmtId="49" fontId="50" fillId="0" borderId="0" xfId="58" applyNumberFormat="1" applyFont="1" applyFill="1" applyBorder="1" applyAlignment="1">
      <alignment horizontal="center" vertical="center"/>
    </xf>
    <xf numFmtId="2" fontId="50" fillId="40" borderId="9" xfId="58" applyNumberFormat="1" applyFont="1" applyFill="1" applyBorder="1" applyAlignment="1">
      <alignment horizontal="center" vertical="center"/>
    </xf>
    <xf numFmtId="165" fontId="50" fillId="40" borderId="8" xfId="0" applyNumberFormat="1" applyFont="1" applyFill="1" applyBorder="1" applyAlignment="1">
      <alignment horizontal="center" vertical="center"/>
    </xf>
    <xf numFmtId="2" fontId="50" fillId="40" borderId="0" xfId="38" applyNumberFormat="1" applyFont="1" applyFill="1" applyBorder="1" applyAlignment="1">
      <alignment horizontal="center" vertical="center"/>
    </xf>
    <xf numFmtId="0" fontId="72" fillId="0" borderId="0" xfId="0" applyFont="1" applyBorder="1" applyAlignment="1">
      <alignment horizontal="center" vertical="center"/>
    </xf>
    <xf numFmtId="0" fontId="70" fillId="38" borderId="9" xfId="58" applyFont="1" applyFill="1" applyBorder="1" applyAlignment="1">
      <alignment horizontal="center" vertical="center"/>
    </xf>
    <xf numFmtId="165" fontId="51" fillId="38" borderId="8" xfId="0" applyNumberFormat="1" applyFont="1" applyFill="1" applyBorder="1" applyAlignment="1">
      <alignment horizontal="center" vertical="center"/>
    </xf>
    <xf numFmtId="2" fontId="50" fillId="38" borderId="0" xfId="38" applyNumberFormat="1" applyFont="1" applyFill="1" applyBorder="1" applyAlignment="1">
      <alignment horizontal="center" vertical="center"/>
    </xf>
    <xf numFmtId="0" fontId="70" fillId="0" borderId="14" xfId="58" applyFont="1" applyBorder="1" applyAlignment="1">
      <alignment horizontal="center" vertical="center"/>
    </xf>
    <xf numFmtId="0" fontId="70" fillId="0" borderId="9" xfId="58" applyFont="1" applyBorder="1" applyAlignment="1">
      <alignment horizontal="center" vertical="center"/>
    </xf>
    <xf numFmtId="165" fontId="51" fillId="0" borderId="8" xfId="0" applyNumberFormat="1" applyFont="1" applyBorder="1" applyAlignment="1">
      <alignment horizontal="center" vertical="center"/>
    </xf>
    <xf numFmtId="0" fontId="70" fillId="39" borderId="9" xfId="58" applyFont="1" applyFill="1" applyBorder="1" applyAlignment="1">
      <alignment horizontal="center" vertical="center"/>
    </xf>
    <xf numFmtId="165" fontId="51" fillId="39" borderId="8" xfId="0" applyNumberFormat="1" applyFont="1" applyFill="1" applyBorder="1" applyAlignment="1">
      <alignment horizontal="center" vertical="center"/>
    </xf>
    <xf numFmtId="2" fontId="50" fillId="39" borderId="0" xfId="38" applyNumberFormat="1" applyFont="1" applyFill="1" applyBorder="1" applyAlignment="1">
      <alignment horizontal="center" vertical="center"/>
    </xf>
    <xf numFmtId="0" fontId="50" fillId="0" borderId="0" xfId="58" applyNumberFormat="1" applyFont="1" applyFill="1" applyBorder="1" applyAlignment="1">
      <alignment horizontal="center" vertical="center"/>
    </xf>
    <xf numFmtId="0" fontId="51" fillId="0" borderId="0" xfId="0" applyFont="1" applyBorder="1"/>
    <xf numFmtId="0" fontId="51" fillId="0" borderId="10" xfId="0" applyFont="1" applyBorder="1" applyAlignment="1">
      <alignment horizontal="center" vertical="center"/>
    </xf>
    <xf numFmtId="0" fontId="51" fillId="0" borderId="11" xfId="0" applyFont="1" applyBorder="1" applyAlignment="1">
      <alignment horizontal="center" vertical="center"/>
    </xf>
    <xf numFmtId="0" fontId="50" fillId="0" borderId="11" xfId="58" applyFont="1" applyFill="1" applyBorder="1" applyAlignment="1">
      <alignment horizontal="center" vertical="center"/>
    </xf>
    <xf numFmtId="2" fontId="50" fillId="0" borderId="11" xfId="58" applyNumberFormat="1" applyFont="1" applyFill="1" applyBorder="1" applyAlignment="1">
      <alignment horizontal="center" vertical="center"/>
    </xf>
    <xf numFmtId="2" fontId="50" fillId="0" borderId="12" xfId="58" applyNumberFormat="1" applyFont="1" applyFill="1" applyBorder="1" applyAlignment="1">
      <alignment horizontal="center" vertical="center"/>
    </xf>
    <xf numFmtId="0" fontId="50" fillId="0" borderId="12" xfId="58" applyFont="1" applyFill="1" applyBorder="1" applyAlignment="1">
      <alignment horizontal="center" vertical="center"/>
    </xf>
    <xf numFmtId="2" fontId="50" fillId="0" borderId="10" xfId="0" applyNumberFormat="1" applyFont="1" applyBorder="1" applyAlignment="1">
      <alignment horizontal="center" vertical="center"/>
    </xf>
    <xf numFmtId="2" fontId="50" fillId="0" borderId="11" xfId="0" applyNumberFormat="1" applyFont="1" applyBorder="1" applyAlignment="1">
      <alignment horizontal="center" vertical="center"/>
    </xf>
    <xf numFmtId="2" fontId="50" fillId="0" borderId="12" xfId="0" applyNumberFormat="1" applyFont="1" applyBorder="1" applyAlignment="1">
      <alignment horizontal="center" vertical="center"/>
    </xf>
    <xf numFmtId="165" fontId="50" fillId="0" borderId="10" xfId="0" applyNumberFormat="1" applyFont="1" applyBorder="1" applyAlignment="1">
      <alignment horizontal="center" vertical="center"/>
    </xf>
    <xf numFmtId="2" fontId="50" fillId="0" borderId="11" xfId="38" applyNumberFormat="1" applyFont="1" applyFill="1" applyBorder="1" applyAlignment="1">
      <alignment horizontal="center" vertical="center"/>
    </xf>
    <xf numFmtId="2" fontId="51" fillId="0" borderId="15" xfId="0" applyNumberFormat="1" applyFont="1" applyBorder="1" applyAlignment="1">
      <alignment horizontal="center" vertical="center"/>
    </xf>
    <xf numFmtId="0" fontId="51" fillId="0" borderId="0" xfId="0" applyFont="1" applyBorder="1" applyAlignment="1">
      <alignment horizontal="center"/>
    </xf>
    <xf numFmtId="0" fontId="50" fillId="0" borderId="0" xfId="0" applyFont="1" applyBorder="1" applyAlignment="1">
      <alignment horizontal="center" vertical="center"/>
    </xf>
    <xf numFmtId="165" fontId="50" fillId="0" borderId="0" xfId="0" applyNumberFormat="1" applyFont="1" applyFill="1" applyBorder="1" applyAlignment="1">
      <alignment horizontal="center" vertical="center"/>
    </xf>
    <xf numFmtId="2" fontId="51" fillId="0" borderId="0" xfId="0" applyNumberFormat="1" applyFont="1" applyBorder="1" applyAlignment="1">
      <alignment horizontal="center"/>
    </xf>
    <xf numFmtId="165" fontId="51" fillId="0" borderId="0" xfId="0" applyNumberFormat="1" applyFont="1" applyBorder="1"/>
    <xf numFmtId="0" fontId="59" fillId="0" borderId="0" xfId="0" applyFont="1" applyAlignment="1"/>
    <xf numFmtId="2" fontId="50" fillId="0" borderId="0" xfId="61" applyNumberFormat="1" applyFont="1" applyFill="1" applyBorder="1" applyAlignment="1">
      <alignment horizontal="left" vertical="center"/>
    </xf>
    <xf numFmtId="1" fontId="50" fillId="0" borderId="0" xfId="61" applyNumberFormat="1" applyFont="1" applyFill="1" applyBorder="1" applyAlignment="1">
      <alignment horizontal="left" vertical="center"/>
    </xf>
    <xf numFmtId="2" fontId="50" fillId="0" borderId="5" xfId="38" applyNumberFormat="1" applyFont="1" applyFill="1" applyBorder="1" applyAlignment="1">
      <alignment horizontal="center" vertical="center"/>
    </xf>
    <xf numFmtId="2" fontId="50" fillId="0" borderId="7" xfId="38" applyNumberFormat="1" applyFont="1" applyFill="1" applyBorder="1" applyAlignment="1">
      <alignment horizontal="center" vertical="center"/>
    </xf>
    <xf numFmtId="2" fontId="50" fillId="0" borderId="8" xfId="38" applyNumberFormat="1" applyFont="1" applyFill="1" applyBorder="1" applyAlignment="1">
      <alignment horizontal="center" vertical="center"/>
    </xf>
    <xf numFmtId="2" fontId="50" fillId="0" borderId="9" xfId="38" applyNumberFormat="1" applyFont="1" applyFill="1" applyBorder="1" applyAlignment="1">
      <alignment horizontal="center" vertical="center"/>
    </xf>
    <xf numFmtId="2" fontId="50" fillId="40" borderId="8" xfId="38" applyNumberFormat="1" applyFont="1" applyFill="1" applyBorder="1" applyAlignment="1">
      <alignment horizontal="center" vertical="center"/>
    </xf>
    <xf numFmtId="2" fontId="50" fillId="40" borderId="9" xfId="0" applyNumberFormat="1" applyFont="1" applyFill="1" applyBorder="1" applyAlignment="1">
      <alignment horizontal="center" vertical="center"/>
    </xf>
    <xf numFmtId="2" fontId="50" fillId="38" borderId="8" xfId="38" applyNumberFormat="1" applyFont="1" applyFill="1" applyBorder="1" applyAlignment="1">
      <alignment horizontal="center" vertical="center"/>
    </xf>
    <xf numFmtId="2" fontId="50" fillId="38" borderId="9" xfId="0" applyNumberFormat="1" applyFont="1" applyFill="1" applyBorder="1" applyAlignment="1">
      <alignment horizontal="center" vertical="center"/>
    </xf>
    <xf numFmtId="2" fontId="50" fillId="39" borderId="8" xfId="38" applyNumberFormat="1" applyFont="1" applyFill="1" applyBorder="1" applyAlignment="1">
      <alignment horizontal="center" vertical="center"/>
    </xf>
    <xf numFmtId="2" fontId="50" fillId="39" borderId="9" xfId="0" applyNumberFormat="1" applyFont="1" applyFill="1" applyBorder="1" applyAlignment="1">
      <alignment horizontal="center" vertical="center"/>
    </xf>
    <xf numFmtId="2" fontId="50" fillId="0" borderId="10" xfId="38" applyNumberFormat="1" applyFont="1" applyFill="1" applyBorder="1" applyAlignment="1">
      <alignment horizontal="center" vertical="center"/>
    </xf>
    <xf numFmtId="2" fontId="50" fillId="0" borderId="0" xfId="66" applyNumberFormat="1" applyFont="1" applyAlignment="1">
      <alignment horizontal="left" vertical="center"/>
    </xf>
    <xf numFmtId="0" fontId="54" fillId="0" borderId="7" xfId="0" applyFont="1" applyBorder="1" applyAlignment="1">
      <alignment horizontal="center" vertical="center"/>
    </xf>
    <xf numFmtId="2" fontId="54" fillId="0" borderId="6" xfId="58" applyNumberFormat="1" applyFont="1" applyBorder="1" applyAlignment="1">
      <alignment horizontal="center" vertical="center"/>
    </xf>
    <xf numFmtId="0" fontId="54" fillId="0" borderId="13" xfId="58" applyFont="1" applyBorder="1" applyAlignment="1">
      <alignment horizontal="center" vertical="center"/>
    </xf>
    <xf numFmtId="2" fontId="54" fillId="0" borderId="0" xfId="58" applyNumberFormat="1" applyFont="1" applyBorder="1" applyAlignment="1">
      <alignment horizontal="center" vertical="center"/>
    </xf>
    <xf numFmtId="0" fontId="54" fillId="0" borderId="14" xfId="58" applyFont="1" applyBorder="1" applyAlignment="1">
      <alignment horizontal="center" vertical="center"/>
    </xf>
    <xf numFmtId="2" fontId="54" fillId="37" borderId="0" xfId="58" applyNumberFormat="1" applyFont="1" applyFill="1" applyBorder="1" applyAlignment="1">
      <alignment horizontal="center" vertical="center"/>
    </xf>
    <xf numFmtId="2" fontId="54" fillId="40" borderId="11" xfId="58" applyNumberFormat="1" applyFont="1" applyFill="1" applyBorder="1" applyAlignment="1">
      <alignment horizontal="center" vertical="center"/>
    </xf>
    <xf numFmtId="0" fontId="54" fillId="0" borderId="15" xfId="58" applyFont="1" applyBorder="1" applyAlignment="1">
      <alignment horizontal="center" vertical="center"/>
    </xf>
    <xf numFmtId="2" fontId="54" fillId="0" borderId="7" xfId="58" applyNumberFormat="1" applyFont="1" applyBorder="1" applyAlignment="1">
      <alignment horizontal="center" vertical="center"/>
    </xf>
    <xf numFmtId="2" fontId="54" fillId="0" borderId="9" xfId="58" applyNumberFormat="1" applyFont="1" applyBorder="1" applyAlignment="1">
      <alignment horizontal="center" vertical="center"/>
    </xf>
    <xf numFmtId="2" fontId="54" fillId="40" borderId="10" xfId="0" applyNumberFormat="1" applyFont="1" applyFill="1" applyBorder="1" applyAlignment="1">
      <alignment horizontal="center" vertical="center"/>
    </xf>
    <xf numFmtId="2" fontId="54" fillId="40" borderId="12" xfId="58" applyNumberFormat="1" applyFont="1" applyFill="1" applyBorder="1" applyAlignment="1">
      <alignment horizontal="center" vertical="center"/>
    </xf>
    <xf numFmtId="0" fontId="73" fillId="0" borderId="14" xfId="0" applyFont="1" applyFill="1" applyBorder="1" applyAlignment="1">
      <alignment horizontal="center" vertical="center"/>
    </xf>
    <xf numFmtId="0" fontId="73" fillId="0" borderId="8" xfId="0" applyFont="1" applyBorder="1" applyAlignment="1">
      <alignment horizontal="center" vertical="center"/>
    </xf>
    <xf numFmtId="2" fontId="73" fillId="0" borderId="9" xfId="0" applyNumberFormat="1" applyFont="1" applyBorder="1" applyAlignment="1">
      <alignment horizontal="center" vertical="center"/>
    </xf>
    <xf numFmtId="1" fontId="73" fillId="0" borderId="0" xfId="0" applyNumberFormat="1" applyFont="1" applyFill="1" applyBorder="1" applyAlignment="1">
      <alignment horizontal="center" vertical="center"/>
    </xf>
    <xf numFmtId="1" fontId="73" fillId="0" borderId="9" xfId="0" applyNumberFormat="1" applyFont="1" applyFill="1" applyBorder="1" applyAlignment="1">
      <alignment horizontal="center" vertical="center"/>
    </xf>
    <xf numFmtId="2" fontId="73" fillId="0" borderId="8" xfId="0" applyNumberFormat="1" applyFont="1" applyFill="1" applyBorder="1" applyAlignment="1">
      <alignment horizontal="center" vertical="center"/>
    </xf>
    <xf numFmtId="2" fontId="73" fillId="0" borderId="0" xfId="0" applyNumberFormat="1" applyFont="1" applyFill="1" applyBorder="1" applyAlignment="1">
      <alignment horizontal="center" vertical="center"/>
    </xf>
    <xf numFmtId="2" fontId="73" fillId="0" borderId="9" xfId="0" applyNumberFormat="1" applyFont="1" applyFill="1" applyBorder="1" applyAlignment="1">
      <alignment horizontal="center" vertical="center"/>
    </xf>
    <xf numFmtId="165" fontId="73" fillId="0" borderId="8" xfId="0" applyNumberFormat="1" applyFont="1" applyFill="1" applyBorder="1" applyAlignment="1">
      <alignment horizontal="center" vertical="center"/>
    </xf>
    <xf numFmtId="2" fontId="73" fillId="0" borderId="9" xfId="58" applyNumberFormat="1" applyFont="1" applyFill="1" applyBorder="1" applyAlignment="1">
      <alignment horizontal="center" vertical="center"/>
    </xf>
    <xf numFmtId="0" fontId="73" fillId="0" borderId="0" xfId="0" applyFont="1" applyFill="1" applyBorder="1" applyAlignment="1">
      <alignment horizontal="center" vertical="center"/>
    </xf>
    <xf numFmtId="0" fontId="73" fillId="0" borderId="14" xfId="58" applyFont="1" applyFill="1" applyBorder="1" applyAlignment="1">
      <alignment horizontal="center" vertical="center"/>
    </xf>
    <xf numFmtId="0" fontId="73" fillId="0" borderId="0" xfId="0" applyFont="1" applyFill="1" applyAlignment="1">
      <alignment horizontal="center" vertical="center"/>
    </xf>
    <xf numFmtId="2" fontId="73" fillId="40" borderId="9" xfId="0" applyNumberFormat="1" applyFont="1" applyFill="1" applyBorder="1" applyAlignment="1">
      <alignment horizontal="center" vertical="center"/>
    </xf>
    <xf numFmtId="165" fontId="73" fillId="40" borderId="8" xfId="0" applyNumberFormat="1" applyFont="1" applyFill="1" applyBorder="1" applyAlignment="1">
      <alignment horizontal="center" vertical="center"/>
    </xf>
    <xf numFmtId="2" fontId="73" fillId="40" borderId="8" xfId="0" applyNumberFormat="1" applyFont="1" applyFill="1" applyBorder="1" applyAlignment="1">
      <alignment horizontal="center" vertical="center"/>
    </xf>
    <xf numFmtId="2" fontId="73" fillId="40" borderId="0" xfId="0" applyNumberFormat="1" applyFont="1" applyFill="1" applyBorder="1" applyAlignment="1">
      <alignment horizontal="center" vertical="center"/>
    </xf>
    <xf numFmtId="2" fontId="73" fillId="40" borderId="9" xfId="58" applyNumberFormat="1" applyFont="1" applyFill="1" applyBorder="1" applyAlignment="1">
      <alignment horizontal="center" vertical="center"/>
    </xf>
    <xf numFmtId="0" fontId="73" fillId="0" borderId="0" xfId="0" applyFont="1" applyBorder="1" applyAlignment="1">
      <alignment horizontal="center" vertical="center"/>
    </xf>
    <xf numFmtId="165" fontId="54" fillId="0" borderId="9" xfId="0" applyNumberFormat="1" applyFont="1" applyFill="1" applyBorder="1" applyAlignment="1">
      <alignment horizontal="center" vertical="center"/>
    </xf>
    <xf numFmtId="2" fontId="54" fillId="38" borderId="9" xfId="0" applyNumberFormat="1" applyFont="1" applyFill="1" applyBorder="1" applyAlignment="1">
      <alignment horizontal="center" vertical="center"/>
    </xf>
    <xf numFmtId="2" fontId="54" fillId="38" borderId="9" xfId="58" applyNumberFormat="1" applyFont="1" applyFill="1" applyBorder="1" applyAlignment="1">
      <alignment horizontal="center" vertical="center"/>
    </xf>
    <xf numFmtId="2" fontId="54" fillId="38" borderId="12" xfId="0" applyNumberFormat="1" applyFont="1" applyFill="1" applyBorder="1" applyAlignment="1">
      <alignment horizontal="center" vertical="center"/>
    </xf>
    <xf numFmtId="165" fontId="54" fillId="38" borderId="10" xfId="0" applyNumberFormat="1" applyFont="1" applyFill="1" applyBorder="1" applyAlignment="1">
      <alignment horizontal="center" vertical="center"/>
    </xf>
    <xf numFmtId="2" fontId="54" fillId="38" borderId="10" xfId="0" applyNumberFormat="1" applyFont="1" applyFill="1" applyBorder="1" applyAlignment="1">
      <alignment horizontal="center" vertical="center"/>
    </xf>
    <xf numFmtId="2" fontId="54" fillId="38" borderId="11" xfId="0" applyNumberFormat="1" applyFont="1" applyFill="1" applyBorder="1" applyAlignment="1">
      <alignment horizontal="center" vertical="center"/>
    </xf>
    <xf numFmtId="2" fontId="54" fillId="38" borderId="12" xfId="58" applyNumberFormat="1" applyFont="1" applyFill="1" applyBorder="1" applyAlignment="1">
      <alignment horizontal="center" vertical="center"/>
    </xf>
    <xf numFmtId="0" fontId="54" fillId="0" borderId="0" xfId="58" applyFont="1" applyFill="1" applyBorder="1" applyAlignment="1">
      <alignment horizontal="center" vertical="center"/>
    </xf>
    <xf numFmtId="1" fontId="50" fillId="0" borderId="0" xfId="0" applyNumberFormat="1" applyFont="1" applyAlignment="1">
      <alignment horizontal="left" vertical="center"/>
    </xf>
    <xf numFmtId="165" fontId="55" fillId="0" borderId="5" xfId="0" applyNumberFormat="1" applyFont="1" applyBorder="1" applyAlignment="1">
      <alignment horizontal="center" vertical="center"/>
    </xf>
    <xf numFmtId="0" fontId="54" fillId="0" borderId="0" xfId="0" applyFont="1" applyFill="1" applyBorder="1" applyAlignment="1">
      <alignment horizontal="center" vertical="center" wrapText="1"/>
    </xf>
    <xf numFmtId="164" fontId="54" fillId="0" borderId="5" xfId="65" applyNumberFormat="1" applyFont="1" applyFill="1" applyBorder="1" applyAlignment="1">
      <alignment horizontal="center" vertical="center"/>
    </xf>
    <xf numFmtId="2" fontId="54" fillId="0" borderId="6" xfId="67" applyNumberFormat="1" applyFont="1" applyFill="1" applyBorder="1" applyAlignment="1" applyProtection="1">
      <alignment horizontal="center" vertical="center"/>
    </xf>
    <xf numFmtId="2" fontId="54" fillId="0" borderId="7" xfId="67" applyNumberFormat="1" applyFont="1" applyFill="1" applyBorder="1" applyAlignment="1" applyProtection="1">
      <alignment horizontal="center" vertical="center"/>
    </xf>
    <xf numFmtId="2" fontId="55" fillId="0" borderId="7" xfId="58" applyNumberFormat="1" applyFont="1" applyFill="1" applyBorder="1" applyAlignment="1">
      <alignment horizontal="center" vertical="center"/>
    </xf>
    <xf numFmtId="164" fontId="54" fillId="0" borderId="8" xfId="65" applyNumberFormat="1" applyFont="1" applyFill="1" applyBorder="1" applyAlignment="1">
      <alignment horizontal="center" vertical="center"/>
    </xf>
    <xf numFmtId="2" fontId="54" fillId="0" borderId="0" xfId="67" applyNumberFormat="1" applyFont="1" applyFill="1" applyBorder="1" applyAlignment="1" applyProtection="1">
      <alignment horizontal="center" vertical="center"/>
    </xf>
    <xf numFmtId="2" fontId="54" fillId="0" borderId="9" xfId="67" applyNumberFormat="1" applyFont="1" applyFill="1" applyBorder="1" applyAlignment="1" applyProtection="1">
      <alignment horizontal="center" vertical="center"/>
    </xf>
    <xf numFmtId="2" fontId="55" fillId="0" borderId="9" xfId="58" applyNumberFormat="1" applyFont="1" applyFill="1" applyBorder="1" applyAlignment="1">
      <alignment horizontal="center" vertical="center"/>
    </xf>
    <xf numFmtId="164" fontId="54" fillId="0" borderId="10" xfId="65" applyNumberFormat="1" applyFont="1" applyFill="1" applyBorder="1" applyAlignment="1">
      <alignment horizontal="center" vertical="center"/>
    </xf>
    <xf numFmtId="2" fontId="54" fillId="0" borderId="11" xfId="67" applyNumberFormat="1" applyFont="1" applyFill="1" applyBorder="1" applyAlignment="1" applyProtection="1">
      <alignment horizontal="center" vertical="center"/>
    </xf>
    <xf numFmtId="2" fontId="54" fillId="0" borderId="12" xfId="67" applyNumberFormat="1" applyFont="1" applyFill="1" applyBorder="1" applyAlignment="1" applyProtection="1">
      <alignment horizontal="center" vertical="center"/>
    </xf>
    <xf numFmtId="0" fontId="54" fillId="0" borderId="8" xfId="67" applyFont="1" applyFill="1" applyBorder="1" applyAlignment="1">
      <alignment horizontal="center" vertical="center"/>
    </xf>
    <xf numFmtId="0" fontId="54" fillId="0" borderId="8" xfId="65" applyFont="1" applyFill="1" applyBorder="1" applyAlignment="1">
      <alignment horizontal="center" vertical="center"/>
    </xf>
    <xf numFmtId="0" fontId="54" fillId="37" borderId="8" xfId="65" applyFont="1" applyFill="1" applyBorder="1" applyAlignment="1">
      <alignment horizontal="center" vertical="center"/>
    </xf>
    <xf numFmtId="2" fontId="54" fillId="37" borderId="0" xfId="67" applyNumberFormat="1" applyFont="1" applyFill="1" applyBorder="1" applyAlignment="1" applyProtection="1">
      <alignment horizontal="center" vertical="center"/>
    </xf>
    <xf numFmtId="0" fontId="54" fillId="0" borderId="10" xfId="65" applyFont="1" applyFill="1" applyBorder="1" applyAlignment="1">
      <alignment horizontal="center" vertical="center"/>
    </xf>
    <xf numFmtId="0" fontId="4" fillId="0" borderId="0" xfId="65" applyFont="1"/>
    <xf numFmtId="0" fontId="62" fillId="0" borderId="0" xfId="0" applyFont="1" applyFill="1" applyBorder="1" applyAlignment="1">
      <alignment horizontal="center" vertical="center"/>
    </xf>
    <xf numFmtId="1" fontId="53" fillId="0" borderId="0" xfId="0" applyNumberFormat="1" applyFont="1" applyAlignment="1">
      <alignment horizontal="center" vertical="center"/>
    </xf>
    <xf numFmtId="165" fontId="52" fillId="0" borderId="0" xfId="0" applyNumberFormat="1" applyFont="1" applyAlignment="1">
      <alignment horizontal="center" vertical="center"/>
    </xf>
    <xf numFmtId="164" fontId="52" fillId="0" borderId="0" xfId="0" applyNumberFormat="1" applyFont="1" applyAlignment="1">
      <alignment horizontal="center" vertical="center"/>
    </xf>
    <xf numFmtId="0" fontId="54" fillId="0" borderId="0" xfId="61" applyFont="1" applyFill="1" applyBorder="1" applyAlignment="1">
      <alignment horizontal="left" vertical="center"/>
    </xf>
    <xf numFmtId="0" fontId="54" fillId="0" borderId="0" xfId="61" applyFont="1" applyFill="1" applyBorder="1" applyAlignment="1">
      <alignment horizontal="center" vertical="center"/>
    </xf>
    <xf numFmtId="0" fontId="57" fillId="0" borderId="5" xfId="0" applyFont="1" applyBorder="1" applyAlignment="1">
      <alignment horizontal="center" vertical="center"/>
    </xf>
    <xf numFmtId="0" fontId="54" fillId="0" borderId="6" xfId="48" applyFont="1" applyBorder="1" applyAlignment="1">
      <alignment horizontal="center" vertical="center"/>
    </xf>
    <xf numFmtId="0" fontId="52" fillId="0" borderId="5" xfId="0" applyFont="1" applyBorder="1" applyAlignment="1">
      <alignment horizontal="center" vertical="center"/>
    </xf>
    <xf numFmtId="2" fontId="54" fillId="0" borderId="6" xfId="48" applyNumberFormat="1" applyFont="1" applyFill="1" applyBorder="1" applyAlignment="1">
      <alignment horizontal="center" vertical="center"/>
    </xf>
    <xf numFmtId="2" fontId="54" fillId="0" borderId="7" xfId="48" applyNumberFormat="1" applyFont="1" applyFill="1" applyBorder="1" applyAlignment="1">
      <alignment horizontal="center" vertical="center"/>
    </xf>
    <xf numFmtId="164" fontId="54" fillId="0" borderId="6" xfId="38" applyNumberFormat="1" applyFont="1" applyFill="1" applyBorder="1" applyAlignment="1">
      <alignment horizontal="center" vertical="center"/>
    </xf>
    <xf numFmtId="2" fontId="54" fillId="0" borderId="5" xfId="2" applyNumberFormat="1" applyFont="1" applyBorder="1" applyAlignment="1">
      <alignment horizontal="center" vertical="center"/>
    </xf>
    <xf numFmtId="0" fontId="57" fillId="37" borderId="8" xfId="0" applyFont="1" applyFill="1" applyBorder="1" applyAlignment="1">
      <alignment horizontal="center" vertical="center"/>
    </xf>
    <xf numFmtId="0" fontId="55" fillId="37" borderId="0" xfId="48" applyFont="1" applyFill="1" applyBorder="1" applyAlignment="1">
      <alignment horizontal="center" vertical="center"/>
    </xf>
    <xf numFmtId="2" fontId="55" fillId="37" borderId="0" xfId="48" applyNumberFormat="1" applyFont="1" applyFill="1" applyBorder="1" applyAlignment="1">
      <alignment horizontal="center" vertical="center"/>
    </xf>
    <xf numFmtId="2" fontId="55" fillId="37" borderId="9" xfId="48" applyNumberFormat="1" applyFont="1" applyFill="1" applyBorder="1" applyAlignment="1">
      <alignment horizontal="center" vertical="center"/>
    </xf>
    <xf numFmtId="164" fontId="54" fillId="0" borderId="0" xfId="38" applyNumberFormat="1" applyFont="1" applyFill="1" applyBorder="1" applyAlignment="1">
      <alignment horizontal="center" vertical="center"/>
    </xf>
    <xf numFmtId="2" fontId="54" fillId="0" borderId="8" xfId="2" applyNumberFormat="1" applyFont="1" applyBorder="1" applyAlignment="1">
      <alignment horizontal="center" vertical="center"/>
    </xf>
    <xf numFmtId="0" fontId="52" fillId="0" borderId="8" xfId="0" applyFont="1" applyBorder="1" applyAlignment="1">
      <alignment horizontal="center" vertical="center"/>
    </xf>
    <xf numFmtId="0" fontId="54" fillId="0" borderId="0" xfId="48" applyFont="1" applyBorder="1" applyAlignment="1">
      <alignment horizontal="center" vertical="center"/>
    </xf>
    <xf numFmtId="2" fontId="54" fillId="0" borderId="0" xfId="48" applyNumberFormat="1" applyFont="1" applyFill="1" applyBorder="1" applyAlignment="1">
      <alignment horizontal="center" vertical="center"/>
    </xf>
    <xf numFmtId="2" fontId="54" fillId="0" borderId="9" xfId="48" applyNumberFormat="1" applyFont="1" applyFill="1" applyBorder="1" applyAlignment="1">
      <alignment horizontal="center" vertical="center"/>
    </xf>
    <xf numFmtId="164" fontId="54" fillId="40" borderId="0" xfId="38" applyNumberFormat="1" applyFont="1" applyFill="1" applyBorder="1" applyAlignment="1">
      <alignment horizontal="center" vertical="center"/>
    </xf>
    <xf numFmtId="0" fontId="52" fillId="0" borderId="0" xfId="2" applyFont="1" applyBorder="1" applyAlignment="1">
      <alignment horizontal="center" vertical="center"/>
    </xf>
    <xf numFmtId="11" fontId="52" fillId="0" borderId="8" xfId="2" applyNumberFormat="1" applyFont="1" applyBorder="1" applyAlignment="1">
      <alignment horizontal="center" vertical="center"/>
    </xf>
    <xf numFmtId="11" fontId="52" fillId="0" borderId="0" xfId="2" applyNumberFormat="1" applyFont="1" applyBorder="1" applyAlignment="1">
      <alignment horizontal="center" vertical="center"/>
    </xf>
    <xf numFmtId="11" fontId="52" fillId="0" borderId="9" xfId="2" applyNumberFormat="1" applyFont="1" applyBorder="1" applyAlignment="1">
      <alignment horizontal="center" vertical="center"/>
    </xf>
    <xf numFmtId="0" fontId="54" fillId="0" borderId="0" xfId="48" applyFont="1" applyFill="1" applyBorder="1" applyAlignment="1">
      <alignment horizontal="center" vertical="center"/>
    </xf>
    <xf numFmtId="11" fontId="53" fillId="0" borderId="8" xfId="0" applyNumberFormat="1" applyFont="1" applyBorder="1" applyAlignment="1">
      <alignment horizontal="center" vertical="center"/>
    </xf>
    <xf numFmtId="11" fontId="53" fillId="0" borderId="0" xfId="0" applyNumberFormat="1" applyFont="1" applyBorder="1" applyAlignment="1">
      <alignment horizontal="center" vertical="center"/>
    </xf>
    <xf numFmtId="11" fontId="53" fillId="0" borderId="9" xfId="0" applyNumberFormat="1" applyFont="1" applyBorder="1" applyAlignment="1">
      <alignment horizontal="center" vertical="center"/>
    </xf>
    <xf numFmtId="11" fontId="53" fillId="0" borderId="8" xfId="3" applyNumberFormat="1" applyFont="1" applyBorder="1" applyAlignment="1">
      <alignment horizontal="center" vertical="center"/>
    </xf>
    <xf numFmtId="11" fontId="53" fillId="0" borderId="0" xfId="3" applyNumberFormat="1" applyFont="1" applyBorder="1" applyAlignment="1">
      <alignment horizontal="center" vertical="center"/>
    </xf>
    <xf numFmtId="11" fontId="53" fillId="0" borderId="9" xfId="3" applyNumberFormat="1" applyFont="1" applyBorder="1" applyAlignment="1">
      <alignment horizontal="center" vertical="center"/>
    </xf>
    <xf numFmtId="2" fontId="54" fillId="0" borderId="8" xfId="3" applyNumberFormat="1" applyFont="1" applyBorder="1" applyAlignment="1">
      <alignment horizontal="center" vertical="center"/>
    </xf>
    <xf numFmtId="11" fontId="54" fillId="0" borderId="8" xfId="3" applyNumberFormat="1" applyFont="1" applyFill="1" applyBorder="1" applyAlignment="1">
      <alignment horizontal="center" vertical="center"/>
    </xf>
    <xf numFmtId="11" fontId="54" fillId="0" borderId="0" xfId="3" applyNumberFormat="1" applyFont="1" applyFill="1" applyBorder="1" applyAlignment="1">
      <alignment horizontal="center" vertical="center"/>
    </xf>
    <xf numFmtId="11" fontId="54" fillId="0" borderId="9" xfId="3" applyNumberFormat="1" applyFont="1" applyFill="1" applyBorder="1" applyAlignment="1">
      <alignment horizontal="center" vertical="center"/>
    </xf>
    <xf numFmtId="11" fontId="53" fillId="0" borderId="8" xfId="2" applyNumberFormat="1" applyFont="1" applyBorder="1" applyAlignment="1">
      <alignment horizontal="center" vertical="center"/>
    </xf>
    <xf numFmtId="11" fontId="53" fillId="0" borderId="0" xfId="2" applyNumberFormat="1" applyFont="1" applyBorder="1" applyAlignment="1">
      <alignment horizontal="center" vertical="center"/>
    </xf>
    <xf numFmtId="11" fontId="53" fillId="0" borderId="9" xfId="2" applyNumberFormat="1" applyFont="1" applyBorder="1" applyAlignment="1">
      <alignment horizontal="center" vertical="center"/>
    </xf>
    <xf numFmtId="11" fontId="54" fillId="0" borderId="8" xfId="2" applyNumberFormat="1" applyFont="1" applyFill="1" applyBorder="1" applyAlignment="1">
      <alignment horizontal="center" vertical="center"/>
    </xf>
    <xf numFmtId="11" fontId="54" fillId="0" borderId="0" xfId="2" applyNumberFormat="1" applyFont="1" applyFill="1" applyBorder="1" applyAlignment="1">
      <alignment horizontal="center" vertical="center"/>
    </xf>
    <xf numFmtId="11" fontId="54" fillId="0" borderId="9" xfId="2" applyNumberFormat="1" applyFont="1" applyFill="1" applyBorder="1" applyAlignment="1">
      <alignment horizontal="center" vertical="center"/>
    </xf>
    <xf numFmtId="0" fontId="57" fillId="37" borderId="0" xfId="2" applyFont="1" applyFill="1" applyBorder="1" applyAlignment="1">
      <alignment horizontal="center" vertical="center"/>
    </xf>
    <xf numFmtId="0" fontId="52" fillId="0" borderId="10" xfId="0" applyFont="1" applyBorder="1" applyAlignment="1">
      <alignment horizontal="center" vertical="center"/>
    </xf>
    <xf numFmtId="0" fontId="54" fillId="0" borderId="11" xfId="48" applyFont="1" applyFill="1" applyBorder="1" applyAlignment="1">
      <alignment horizontal="center" vertical="center"/>
    </xf>
    <xf numFmtId="2" fontId="54" fillId="0" borderId="11" xfId="48" applyNumberFormat="1" applyFont="1" applyFill="1" applyBorder="1" applyAlignment="1">
      <alignment horizontal="center" vertical="center"/>
    </xf>
    <xf numFmtId="2" fontId="54" fillId="0" borderId="12" xfId="48" applyNumberFormat="1" applyFont="1" applyFill="1" applyBorder="1" applyAlignment="1">
      <alignment horizontal="center" vertical="center"/>
    </xf>
    <xf numFmtId="11" fontId="53" fillId="0" borderId="10" xfId="2" applyNumberFormat="1" applyFont="1" applyBorder="1" applyAlignment="1">
      <alignment horizontal="center" vertical="center"/>
    </xf>
    <xf numFmtId="11" fontId="53" fillId="0" borderId="11" xfId="2" applyNumberFormat="1" applyFont="1" applyBorder="1" applyAlignment="1">
      <alignment horizontal="center" vertical="center"/>
    </xf>
    <xf numFmtId="11" fontId="53" fillId="0" borderId="12" xfId="2" applyNumberFormat="1" applyFont="1" applyBorder="1" applyAlignment="1">
      <alignment horizontal="center" vertical="center"/>
    </xf>
    <xf numFmtId="164" fontId="54" fillId="0" borderId="11" xfId="38" applyNumberFormat="1" applyFont="1" applyFill="1" applyBorder="1" applyAlignment="1">
      <alignment horizontal="center" vertical="center"/>
    </xf>
    <xf numFmtId="2" fontId="54" fillId="0" borderId="10" xfId="2" applyNumberFormat="1" applyFont="1" applyBorder="1" applyAlignment="1">
      <alignment horizontal="center" vertical="center"/>
    </xf>
    <xf numFmtId="164" fontId="51" fillId="0" borderId="0" xfId="0" applyNumberFormat="1" applyFont="1"/>
    <xf numFmtId="1" fontId="48" fillId="0" borderId="0" xfId="0" applyNumberFormat="1" applyFont="1" applyAlignment="1">
      <alignment horizontal="center" vertical="center"/>
    </xf>
    <xf numFmtId="165" fontId="61" fillId="0" borderId="0" xfId="0" applyNumberFormat="1" applyFont="1" applyAlignment="1">
      <alignment horizontal="center" vertical="center"/>
    </xf>
    <xf numFmtId="164" fontId="61" fillId="0" borderId="0" xfId="0" applyNumberFormat="1" applyFont="1" applyAlignment="1">
      <alignment horizontal="center" vertical="center"/>
    </xf>
    <xf numFmtId="164" fontId="53" fillId="0" borderId="7" xfId="0" applyNumberFormat="1" applyFont="1" applyFill="1" applyBorder="1" applyAlignment="1">
      <alignment horizontal="center" vertical="center"/>
    </xf>
    <xf numFmtId="164" fontId="53" fillId="0" borderId="9" xfId="0" applyNumberFormat="1" applyFont="1" applyFill="1" applyBorder="1" applyAlignment="1">
      <alignment horizontal="center" vertical="center"/>
    </xf>
    <xf numFmtId="164" fontId="54" fillId="40" borderId="8" xfId="38" applyNumberFormat="1" applyFont="1" applyFill="1" applyBorder="1" applyAlignment="1">
      <alignment horizontal="center" vertical="center"/>
    </xf>
    <xf numFmtId="164" fontId="53" fillId="40" borderId="9" xfId="0" applyNumberFormat="1" applyFont="1" applyFill="1" applyBorder="1" applyAlignment="1">
      <alignment horizontal="center" vertical="center"/>
    </xf>
    <xf numFmtId="164" fontId="54" fillId="40" borderId="9" xfId="38" applyNumberFormat="1" applyFont="1" applyFill="1" applyBorder="1" applyAlignment="1">
      <alignment horizontal="center" vertical="center"/>
    </xf>
    <xf numFmtId="164" fontId="54" fillId="40" borderId="9" xfId="0" applyNumberFormat="1" applyFont="1" applyFill="1" applyBorder="1" applyAlignment="1">
      <alignment horizontal="center" vertical="center"/>
    </xf>
    <xf numFmtId="164" fontId="54" fillId="0" borderId="9" xfId="0" applyNumberFormat="1" applyFont="1" applyFill="1" applyBorder="1" applyAlignment="1">
      <alignment horizontal="center" vertical="center"/>
    </xf>
    <xf numFmtId="164" fontId="54" fillId="0" borderId="12" xfId="0" applyNumberFormat="1" applyFont="1" applyFill="1" applyBorder="1" applyAlignment="1">
      <alignment horizontal="center" vertical="center"/>
    </xf>
    <xf numFmtId="0" fontId="52" fillId="0" borderId="0" xfId="0" applyFont="1" applyBorder="1" applyAlignment="1">
      <alignment horizontal="left" vertical="center"/>
    </xf>
    <xf numFmtId="2" fontId="50" fillId="0" borderId="0" xfId="66" applyNumberFormat="1" applyFont="1" applyFill="1" applyBorder="1" applyAlignment="1">
      <alignment horizontal="left" vertical="center" wrapText="1"/>
    </xf>
    <xf numFmtId="0" fontId="52" fillId="0" borderId="0" xfId="0" applyFont="1" applyBorder="1" applyAlignment="1">
      <alignment horizontal="center" vertical="center"/>
    </xf>
    <xf numFmtId="1" fontId="50" fillId="0" borderId="0" xfId="66" applyNumberFormat="1" applyFont="1" applyFill="1" applyBorder="1" applyAlignment="1">
      <alignment horizontal="left" vertical="center" wrapText="1"/>
    </xf>
    <xf numFmtId="0" fontId="52" fillId="0" borderId="0" xfId="113" applyFont="1" applyAlignment="1">
      <alignment horizontal="left" vertical="center"/>
    </xf>
    <xf numFmtId="0" fontId="58" fillId="0" borderId="2" xfId="0" applyFont="1" applyFill="1" applyBorder="1" applyAlignment="1">
      <alignment horizontal="center" vertical="center"/>
    </xf>
    <xf numFmtId="0" fontId="55" fillId="0" borderId="2" xfId="0" applyFont="1" applyFill="1" applyBorder="1" applyAlignment="1">
      <alignment horizontal="center" vertical="center"/>
    </xf>
    <xf numFmtId="0" fontId="52" fillId="0" borderId="5" xfId="0" applyFont="1" applyFill="1" applyBorder="1" applyAlignment="1">
      <alignment horizontal="center" vertical="center"/>
    </xf>
    <xf numFmtId="0" fontId="54" fillId="0" borderId="6" xfId="66" applyFont="1" applyFill="1" applyBorder="1" applyAlignment="1">
      <alignment horizontal="center" vertical="center"/>
    </xf>
    <xf numFmtId="0" fontId="54" fillId="0" borderId="6" xfId="48" applyFont="1" applyFill="1" applyBorder="1" applyAlignment="1">
      <alignment horizontal="center" vertical="center"/>
    </xf>
    <xf numFmtId="49" fontId="54" fillId="0" borderId="6" xfId="61" applyNumberFormat="1" applyFont="1" applyFill="1" applyBorder="1" applyAlignment="1">
      <alignment horizontal="center" vertical="center"/>
    </xf>
    <xf numFmtId="2" fontId="54" fillId="0" borderId="6" xfId="61" applyNumberFormat="1" applyFont="1" applyFill="1" applyBorder="1" applyAlignment="1">
      <alignment horizontal="center" vertical="center"/>
    </xf>
    <xf numFmtId="2" fontId="54" fillId="0" borderId="14" xfId="58" applyNumberFormat="1" applyFont="1" applyFill="1" applyBorder="1" applyAlignment="1">
      <alignment horizontal="center" vertical="center"/>
    </xf>
    <xf numFmtId="11" fontId="54" fillId="0" borderId="5" xfId="61" applyNumberFormat="1" applyFont="1" applyFill="1" applyBorder="1" applyAlignment="1">
      <alignment horizontal="center" vertical="center"/>
    </xf>
    <xf numFmtId="11" fontId="54" fillId="0" borderId="6" xfId="61" applyNumberFormat="1" applyFont="1" applyFill="1" applyBorder="1" applyAlignment="1">
      <alignment horizontal="center" vertical="center"/>
    </xf>
    <xf numFmtId="11" fontId="54" fillId="0" borderId="7" xfId="61" applyNumberFormat="1" applyFont="1" applyFill="1" applyBorder="1" applyAlignment="1">
      <alignment horizontal="center" vertical="center"/>
    </xf>
    <xf numFmtId="2" fontId="53" fillId="0" borderId="7" xfId="0" applyNumberFormat="1" applyFont="1" applyFill="1" applyBorder="1" applyAlignment="1">
      <alignment horizontal="center" vertical="center"/>
    </xf>
    <xf numFmtId="2" fontId="52" fillId="0" borderId="13" xfId="0" applyNumberFormat="1" applyFont="1" applyFill="1" applyBorder="1" applyAlignment="1">
      <alignment horizontal="center" vertical="center"/>
    </xf>
    <xf numFmtId="165" fontId="63" fillId="0" borderId="0" xfId="38" applyNumberFormat="1" applyFont="1" applyFill="1" applyBorder="1" applyAlignment="1">
      <alignment horizontal="center" vertical="center"/>
    </xf>
    <xf numFmtId="2" fontId="54" fillId="0" borderId="8" xfId="61" applyNumberFormat="1" applyFont="1" applyFill="1" applyBorder="1" applyAlignment="1">
      <alignment horizontal="center" vertical="center"/>
    </xf>
    <xf numFmtId="0" fontId="52" fillId="0" borderId="8" xfId="0" applyFont="1" applyFill="1" applyBorder="1" applyAlignment="1">
      <alignment horizontal="center" vertical="center"/>
    </xf>
    <xf numFmtId="0" fontId="54" fillId="0" borderId="0" xfId="66" applyFont="1" applyFill="1" applyBorder="1" applyAlignment="1">
      <alignment horizontal="center" vertical="center"/>
    </xf>
    <xf numFmtId="49" fontId="54" fillId="0" borderId="0" xfId="61" applyNumberFormat="1" applyFont="1" applyFill="1" applyBorder="1" applyAlignment="1">
      <alignment horizontal="center" vertical="center"/>
    </xf>
    <xf numFmtId="2" fontId="54" fillId="0" borderId="0" xfId="61" applyNumberFormat="1" applyFont="1" applyFill="1" applyBorder="1" applyAlignment="1">
      <alignment horizontal="center" vertical="center"/>
    </xf>
    <xf numFmtId="11" fontId="54" fillId="0" borderId="8" xfId="61" applyNumberFormat="1" applyFont="1" applyFill="1" applyBorder="1" applyAlignment="1">
      <alignment horizontal="center" vertical="center"/>
    </xf>
    <xf numFmtId="11" fontId="54" fillId="0" borderId="0" xfId="61" applyNumberFormat="1" applyFont="1" applyFill="1" applyBorder="1" applyAlignment="1">
      <alignment horizontal="center" vertical="center"/>
    </xf>
    <xf numFmtId="11" fontId="54" fillId="0" borderId="9" xfId="61" applyNumberFormat="1" applyFont="1" applyFill="1" applyBorder="1" applyAlignment="1">
      <alignment horizontal="center" vertical="center"/>
    </xf>
    <xf numFmtId="2" fontId="53" fillId="0" borderId="9" xfId="0" applyNumberFormat="1" applyFont="1" applyFill="1" applyBorder="1" applyAlignment="1">
      <alignment horizontal="center" vertical="center"/>
    </xf>
    <xf numFmtId="2" fontId="52" fillId="0" borderId="14" xfId="0" applyNumberFormat="1" applyFont="1" applyFill="1" applyBorder="1" applyAlignment="1">
      <alignment horizontal="center" vertical="center"/>
    </xf>
    <xf numFmtId="0" fontId="52" fillId="0" borderId="0" xfId="2" applyFont="1" applyFill="1" applyBorder="1" applyAlignment="1">
      <alignment horizontal="center" vertical="center"/>
    </xf>
    <xf numFmtId="0" fontId="52" fillId="37" borderId="8" xfId="0" applyFont="1" applyFill="1" applyBorder="1" applyAlignment="1">
      <alignment horizontal="center" vertical="center"/>
    </xf>
    <xf numFmtId="0" fontId="54" fillId="37" borderId="0" xfId="66" applyFont="1" applyFill="1" applyBorder="1" applyAlignment="1">
      <alignment horizontal="center" vertical="center"/>
    </xf>
    <xf numFmtId="0" fontId="52" fillId="37" borderId="0" xfId="2" applyFont="1" applyFill="1" applyBorder="1" applyAlignment="1">
      <alignment horizontal="center" vertical="center"/>
    </xf>
    <xf numFmtId="49" fontId="54" fillId="37" borderId="0" xfId="61" applyNumberFormat="1" applyFont="1" applyFill="1" applyBorder="1" applyAlignment="1">
      <alignment horizontal="center" vertical="center"/>
    </xf>
    <xf numFmtId="2" fontId="54" fillId="37" borderId="0" xfId="61" applyNumberFormat="1" applyFont="1" applyFill="1" applyBorder="1" applyAlignment="1">
      <alignment horizontal="center" vertical="center"/>
    </xf>
    <xf numFmtId="2" fontId="54" fillId="37" borderId="9" xfId="58" applyNumberFormat="1" applyFont="1" applyFill="1" applyBorder="1" applyAlignment="1">
      <alignment horizontal="center" vertical="center"/>
    </xf>
    <xf numFmtId="2" fontId="54" fillId="40" borderId="14" xfId="58" applyNumberFormat="1" applyFont="1" applyFill="1" applyBorder="1" applyAlignment="1">
      <alignment horizontal="center" vertical="center"/>
    </xf>
    <xf numFmtId="2" fontId="54" fillId="0" borderId="14" xfId="58" applyNumberFormat="1" applyFont="1" applyFill="1" applyBorder="1" applyAlignment="1">
      <alignment horizontal="left" vertical="center"/>
    </xf>
    <xf numFmtId="0" fontId="54" fillId="37" borderId="0" xfId="48" applyFont="1" applyFill="1" applyBorder="1" applyAlignment="1">
      <alignment horizontal="center" vertical="center"/>
    </xf>
    <xf numFmtId="0" fontId="54" fillId="37" borderId="0" xfId="61" applyFont="1" applyFill="1" applyBorder="1" applyAlignment="1">
      <alignment horizontal="center" vertical="center"/>
    </xf>
    <xf numFmtId="2" fontId="54" fillId="40" borderId="15" xfId="58" applyNumberFormat="1" applyFont="1" applyFill="1" applyBorder="1" applyAlignment="1">
      <alignment horizontal="center" vertical="center"/>
    </xf>
    <xf numFmtId="0" fontId="54" fillId="0" borderId="0" xfId="65" applyFont="1" applyFill="1" applyBorder="1" applyAlignment="1">
      <alignment horizontal="center" vertical="center"/>
    </xf>
    <xf numFmtId="49" fontId="54" fillId="0" borderId="0" xfId="65" applyNumberFormat="1" applyFont="1" applyFill="1" applyBorder="1" applyAlignment="1">
      <alignment horizontal="center" vertical="center"/>
    </xf>
    <xf numFmtId="2" fontId="54" fillId="0" borderId="0" xfId="65" applyNumberFormat="1" applyFont="1" applyFill="1" applyBorder="1" applyAlignment="1">
      <alignment horizontal="center" vertical="center"/>
    </xf>
    <xf numFmtId="165" fontId="54" fillId="0" borderId="8" xfId="65" applyNumberFormat="1" applyFont="1" applyFill="1" applyBorder="1" applyAlignment="1">
      <alignment horizontal="center" vertical="center"/>
    </xf>
    <xf numFmtId="2" fontId="54" fillId="0" borderId="8" xfId="65" applyNumberFormat="1" applyFont="1" applyFill="1" applyBorder="1" applyAlignment="1">
      <alignment horizontal="center" vertical="center"/>
    </xf>
    <xf numFmtId="2" fontId="54" fillId="0" borderId="9" xfId="65" applyNumberFormat="1" applyFont="1" applyFill="1" applyBorder="1" applyAlignment="1">
      <alignment horizontal="center" vertical="center"/>
    </xf>
    <xf numFmtId="2" fontId="54" fillId="38" borderId="14" xfId="58" applyNumberFormat="1" applyFont="1" applyFill="1" applyBorder="1" applyAlignment="1">
      <alignment horizontal="center" vertical="center"/>
    </xf>
    <xf numFmtId="165" fontId="54" fillId="38" borderId="8" xfId="65" applyNumberFormat="1" applyFont="1" applyFill="1" applyBorder="1" applyAlignment="1">
      <alignment horizontal="center" vertical="center"/>
    </xf>
    <xf numFmtId="0" fontId="52" fillId="0" borderId="0" xfId="0" applyFont="1" applyFill="1" applyBorder="1" applyAlignment="1">
      <alignment horizontal="center" vertical="center"/>
    </xf>
    <xf numFmtId="11" fontId="52" fillId="0" borderId="8" xfId="2" applyNumberFormat="1" applyFont="1" applyFill="1" applyBorder="1" applyAlignment="1">
      <alignment horizontal="center" vertical="center"/>
    </xf>
    <xf numFmtId="11" fontId="52" fillId="0" borderId="0" xfId="2" applyNumberFormat="1" applyFont="1" applyFill="1" applyBorder="1" applyAlignment="1">
      <alignment horizontal="center" vertical="center"/>
    </xf>
    <xf numFmtId="11" fontId="52" fillId="0" borderId="9" xfId="2" applyNumberFormat="1" applyFont="1" applyFill="1" applyBorder="1" applyAlignment="1">
      <alignment horizontal="center" vertical="center"/>
    </xf>
    <xf numFmtId="11" fontId="53" fillId="0" borderId="8" xfId="2" applyNumberFormat="1" applyFont="1" applyFill="1" applyBorder="1" applyAlignment="1">
      <alignment horizontal="center" vertical="center"/>
    </xf>
    <xf numFmtId="11" fontId="53" fillId="0" borderId="0" xfId="2" applyNumberFormat="1" applyFont="1" applyFill="1" applyBorder="1" applyAlignment="1">
      <alignment horizontal="center" vertical="center"/>
    </xf>
    <xf numFmtId="11" fontId="53" fillId="0" borderId="9" xfId="2" applyNumberFormat="1" applyFont="1" applyFill="1" applyBorder="1" applyAlignment="1">
      <alignment horizontal="center" vertical="center"/>
    </xf>
    <xf numFmtId="2" fontId="54" fillId="42" borderId="14" xfId="58" applyNumberFormat="1" applyFont="1" applyFill="1" applyBorder="1" applyAlignment="1">
      <alignment horizontal="center" vertical="center"/>
    </xf>
    <xf numFmtId="165" fontId="54" fillId="42" borderId="8" xfId="65" applyNumberFormat="1" applyFont="1" applyFill="1" applyBorder="1" applyAlignment="1">
      <alignment horizontal="center" vertical="center"/>
    </xf>
    <xf numFmtId="2" fontId="54" fillId="42" borderId="8" xfId="38" applyNumberFormat="1" applyFont="1" applyFill="1" applyBorder="1" applyAlignment="1">
      <alignment horizontal="center" vertical="center"/>
    </xf>
    <xf numFmtId="2" fontId="54" fillId="42" borderId="0" xfId="38" applyNumberFormat="1" applyFont="1" applyFill="1" applyBorder="1" applyAlignment="1">
      <alignment horizontal="center" vertical="center"/>
    </xf>
    <xf numFmtId="2" fontId="54" fillId="42" borderId="9" xfId="0" applyNumberFormat="1" applyFont="1" applyFill="1" applyBorder="1" applyAlignment="1">
      <alignment horizontal="center" vertical="center"/>
    </xf>
    <xf numFmtId="0" fontId="52" fillId="0" borderId="10" xfId="0" applyFont="1" applyFill="1" applyBorder="1" applyAlignment="1">
      <alignment horizontal="center" vertical="center"/>
    </xf>
    <xf numFmtId="0" fontId="54" fillId="0" borderId="11" xfId="65" applyFont="1" applyFill="1" applyBorder="1" applyAlignment="1">
      <alignment horizontal="center" vertical="center"/>
    </xf>
    <xf numFmtId="49" fontId="54" fillId="0" borderId="11" xfId="65" applyNumberFormat="1" applyFont="1" applyFill="1" applyBorder="1" applyAlignment="1">
      <alignment horizontal="center" vertical="center"/>
    </xf>
    <xf numFmtId="2" fontId="54" fillId="0" borderId="11" xfId="65" applyNumberFormat="1" applyFont="1" applyFill="1" applyBorder="1" applyAlignment="1">
      <alignment horizontal="center" vertical="center"/>
    </xf>
    <xf numFmtId="2" fontId="54" fillId="0" borderId="12" xfId="65" applyNumberFormat="1" applyFont="1" applyFill="1" applyBorder="1" applyAlignment="1">
      <alignment horizontal="center" vertical="center"/>
    </xf>
    <xf numFmtId="2" fontId="54" fillId="42" borderId="15" xfId="58" applyNumberFormat="1" applyFont="1" applyFill="1" applyBorder="1" applyAlignment="1">
      <alignment horizontal="center" vertical="center"/>
    </xf>
    <xf numFmtId="2" fontId="54" fillId="0" borderId="15" xfId="58" applyNumberFormat="1" applyFont="1" applyFill="1" applyBorder="1" applyAlignment="1">
      <alignment horizontal="center" vertical="center"/>
    </xf>
    <xf numFmtId="11" fontId="52" fillId="0" borderId="10" xfId="2" applyNumberFormat="1" applyFont="1" applyFill="1" applyBorder="1" applyAlignment="1">
      <alignment horizontal="center" vertical="center"/>
    </xf>
    <xf numFmtId="11" fontId="52" fillId="0" borderId="11" xfId="2" applyNumberFormat="1" applyFont="1" applyFill="1" applyBorder="1" applyAlignment="1">
      <alignment horizontal="center" vertical="center"/>
    </xf>
    <xf numFmtId="11" fontId="52" fillId="0" borderId="12" xfId="2" applyNumberFormat="1" applyFont="1" applyFill="1" applyBorder="1" applyAlignment="1">
      <alignment horizontal="center" vertical="center"/>
    </xf>
    <xf numFmtId="165" fontId="54" fillId="42" borderId="10" xfId="65" applyNumberFormat="1" applyFont="1" applyFill="1" applyBorder="1" applyAlignment="1">
      <alignment horizontal="center" vertical="center"/>
    </xf>
    <xf numFmtId="2" fontId="54" fillId="42" borderId="10" xfId="38" applyNumberFormat="1" applyFont="1" applyFill="1" applyBorder="1" applyAlignment="1">
      <alignment horizontal="center" vertical="center"/>
    </xf>
    <xf numFmtId="2" fontId="54" fillId="42" borderId="11" xfId="38" applyNumberFormat="1" applyFont="1" applyFill="1" applyBorder="1" applyAlignment="1">
      <alignment horizontal="center" vertical="center"/>
    </xf>
    <xf numFmtId="2" fontId="54" fillId="42" borderId="12" xfId="0" applyNumberFormat="1" applyFont="1" applyFill="1" applyBorder="1" applyAlignment="1">
      <alignment horizontal="center" vertical="center"/>
    </xf>
    <xf numFmtId="2" fontId="52" fillId="0" borderId="15" xfId="0" applyNumberFormat="1" applyFont="1" applyFill="1" applyBorder="1" applyAlignment="1">
      <alignment horizontal="center" vertical="center"/>
    </xf>
    <xf numFmtId="2" fontId="54" fillId="0" borderId="10" xfId="65" applyNumberFormat="1" applyFont="1" applyFill="1" applyBorder="1" applyAlignment="1">
      <alignment horizontal="center" vertical="center"/>
    </xf>
    <xf numFmtId="0" fontId="51" fillId="0" borderId="0" xfId="0" applyFont="1" applyFill="1" applyBorder="1" applyAlignment="1">
      <alignment horizontal="center" vertical="center"/>
    </xf>
    <xf numFmtId="0" fontId="51" fillId="0" borderId="0" xfId="0" applyFont="1" applyFill="1" applyBorder="1"/>
    <xf numFmtId="2" fontId="54" fillId="0" borderId="0" xfId="2" applyNumberFormat="1" applyFont="1" applyFill="1" applyBorder="1" applyAlignment="1">
      <alignment horizontal="center" vertical="center"/>
    </xf>
    <xf numFmtId="2" fontId="54" fillId="0" borderId="0" xfId="3" applyNumberFormat="1" applyFont="1" applyFill="1" applyBorder="1" applyAlignment="1">
      <alignment horizontal="center" vertical="center"/>
    </xf>
    <xf numFmtId="11" fontId="53" fillId="0" borderId="0" xfId="3" applyNumberFormat="1" applyFont="1" applyFill="1" applyBorder="1" applyAlignment="1">
      <alignment horizontal="center" vertical="center"/>
    </xf>
    <xf numFmtId="1" fontId="53" fillId="0" borderId="0" xfId="0" applyNumberFormat="1" applyFont="1" applyFill="1" applyBorder="1"/>
    <xf numFmtId="0" fontId="53" fillId="0" borderId="0" xfId="0" applyFont="1" applyFill="1" applyBorder="1"/>
    <xf numFmtId="165" fontId="51" fillId="0" borderId="0" xfId="0" applyNumberFormat="1" applyFont="1" applyFill="1" applyBorder="1"/>
    <xf numFmtId="0" fontId="59" fillId="0" borderId="0" xfId="0" applyFont="1" applyAlignment="1">
      <alignment horizontal="left"/>
    </xf>
    <xf numFmtId="0" fontId="61" fillId="0" borderId="0" xfId="0" applyFont="1" applyBorder="1" applyAlignment="1">
      <alignment horizontal="left" vertical="center"/>
    </xf>
    <xf numFmtId="0" fontId="24" fillId="43" borderId="14" xfId="0" applyFont="1" applyFill="1" applyBorder="1" applyAlignment="1">
      <alignment horizontal="center" vertical="center"/>
    </xf>
    <xf numFmtId="0" fontId="39" fillId="43" borderId="14" xfId="0" applyFont="1" applyFill="1" applyBorder="1" applyAlignment="1">
      <alignment horizontal="center" vertical="center"/>
    </xf>
    <xf numFmtId="0" fontId="53" fillId="0" borderId="0" xfId="0" applyFont="1" applyAlignment="1">
      <alignment horizontal="center"/>
    </xf>
    <xf numFmtId="165" fontId="51" fillId="0" borderId="0" xfId="0" applyNumberFormat="1" applyFont="1" applyAlignment="1">
      <alignment horizontal="center"/>
    </xf>
    <xf numFmtId="0" fontId="51" fillId="0" borderId="0" xfId="0" applyFont="1" applyAlignment="1">
      <alignment horizontal="center"/>
    </xf>
    <xf numFmtId="2" fontId="53" fillId="0" borderId="0" xfId="0" applyNumberFormat="1" applyFont="1" applyAlignment="1">
      <alignment horizontal="center"/>
    </xf>
    <xf numFmtId="2" fontId="51" fillId="0" borderId="0" xfId="0" applyNumberFormat="1" applyFont="1" applyAlignment="1">
      <alignment horizontal="center"/>
    </xf>
    <xf numFmtId="2" fontId="25" fillId="0" borderId="6" xfId="0" applyNumberFormat="1" applyFont="1" applyFill="1" applyBorder="1" applyAlignment="1">
      <alignment horizontal="center" vertical="center"/>
    </xf>
    <xf numFmtId="2" fontId="25" fillId="0" borderId="0" xfId="0" applyNumberFormat="1" applyFont="1" applyFill="1" applyBorder="1" applyAlignment="1">
      <alignment horizontal="center" vertical="center"/>
    </xf>
    <xf numFmtId="0" fontId="51" fillId="0" borderId="7" xfId="0" applyFont="1" applyBorder="1" applyAlignment="1">
      <alignment horizontal="center"/>
    </xf>
    <xf numFmtId="1" fontId="53" fillId="0" borderId="0" xfId="0" applyNumberFormat="1" applyFont="1" applyAlignment="1">
      <alignment horizontal="center"/>
    </xf>
    <xf numFmtId="1" fontId="51" fillId="0" borderId="0" xfId="0" applyNumberFormat="1" applyFont="1" applyAlignment="1">
      <alignment horizontal="center"/>
    </xf>
    <xf numFmtId="0" fontId="53" fillId="0" borderId="5" xfId="0" applyFont="1" applyBorder="1"/>
    <xf numFmtId="0" fontId="51" fillId="0" borderId="9" xfId="0" applyFont="1" applyBorder="1" applyAlignment="1">
      <alignment horizontal="center"/>
    </xf>
    <xf numFmtId="0" fontId="51" fillId="0" borderId="12" xfId="0" applyFont="1" applyBorder="1" applyAlignment="1">
      <alignment horizontal="center"/>
    </xf>
    <xf numFmtId="0" fontId="54" fillId="44" borderId="9" xfId="0" applyFont="1" applyFill="1" applyBorder="1" applyAlignment="1">
      <alignment horizontal="center" vertical="center"/>
    </xf>
    <xf numFmtId="165" fontId="54" fillId="44" borderId="5" xfId="0" applyNumberFormat="1" applyFont="1" applyFill="1" applyBorder="1" applyAlignment="1">
      <alignment horizontal="center" vertical="center"/>
    </xf>
    <xf numFmtId="2" fontId="54" fillId="44" borderId="6" xfId="0" applyNumberFormat="1" applyFont="1" applyFill="1" applyBorder="1" applyAlignment="1">
      <alignment horizontal="center" vertical="center"/>
    </xf>
    <xf numFmtId="2" fontId="54" fillId="44" borderId="6" xfId="58" applyNumberFormat="1" applyFont="1" applyFill="1" applyBorder="1" applyAlignment="1">
      <alignment horizontal="center" vertical="center"/>
    </xf>
    <xf numFmtId="165" fontId="54" fillId="44" borderId="8" xfId="0" applyNumberFormat="1" applyFont="1" applyFill="1" applyBorder="1" applyAlignment="1">
      <alignment horizontal="center" vertical="center"/>
    </xf>
    <xf numFmtId="2" fontId="54" fillId="44" borderId="0" xfId="0" applyNumberFormat="1" applyFont="1" applyFill="1" applyBorder="1" applyAlignment="1">
      <alignment horizontal="center" vertical="center"/>
    </xf>
    <xf numFmtId="2" fontId="54" fillId="44" borderId="0" xfId="58" applyNumberFormat="1" applyFont="1" applyFill="1" applyBorder="1" applyAlignment="1">
      <alignment horizontal="center" vertical="center"/>
    </xf>
    <xf numFmtId="165" fontId="67" fillId="38" borderId="8" xfId="0" applyNumberFormat="1" applyFont="1" applyFill="1" applyBorder="1" applyAlignment="1">
      <alignment horizontal="center" vertical="center"/>
    </xf>
    <xf numFmtId="2" fontId="67" fillId="38" borderId="8" xfId="0" applyNumberFormat="1" applyFont="1" applyFill="1" applyBorder="1" applyAlignment="1">
      <alignment horizontal="center" vertical="center"/>
    </xf>
    <xf numFmtId="2" fontId="67" fillId="38" borderId="0" xfId="0" applyNumberFormat="1" applyFont="1" applyFill="1" applyBorder="1" applyAlignment="1">
      <alignment horizontal="center" vertical="center"/>
    </xf>
    <xf numFmtId="2" fontId="66" fillId="38" borderId="9" xfId="0" applyNumberFormat="1" applyFont="1" applyFill="1" applyBorder="1" applyAlignment="1">
      <alignment horizontal="center" vertical="center"/>
    </xf>
    <xf numFmtId="2" fontId="64" fillId="39" borderId="9" xfId="0" applyNumberFormat="1" applyFont="1" applyFill="1" applyBorder="1" applyAlignment="1">
      <alignment horizontal="center" vertical="center"/>
    </xf>
    <xf numFmtId="165" fontId="65" fillId="39" borderId="10" xfId="0" applyNumberFormat="1" applyFont="1" applyFill="1" applyBorder="1" applyAlignment="1">
      <alignment horizontal="center" vertical="center"/>
    </xf>
    <xf numFmtId="2" fontId="65" fillId="39" borderId="10" xfId="0" applyNumberFormat="1" applyFont="1" applyFill="1" applyBorder="1" applyAlignment="1">
      <alignment horizontal="center" vertical="center"/>
    </xf>
    <xf numFmtId="2" fontId="65" fillId="39" borderId="11" xfId="0" applyNumberFormat="1" applyFont="1" applyFill="1" applyBorder="1" applyAlignment="1">
      <alignment horizontal="center" vertical="center"/>
    </xf>
    <xf numFmtId="2" fontId="64" fillId="39" borderId="12" xfId="0" applyNumberFormat="1" applyFont="1" applyFill="1" applyBorder="1" applyAlignment="1">
      <alignment horizontal="center" vertical="center"/>
    </xf>
    <xf numFmtId="165" fontId="54" fillId="39" borderId="5" xfId="0" applyNumberFormat="1" applyFont="1" applyFill="1" applyBorder="1" applyAlignment="1">
      <alignment horizontal="center" vertical="center"/>
    </xf>
    <xf numFmtId="2" fontId="54" fillId="39" borderId="5" xfId="0" applyNumberFormat="1" applyFont="1" applyFill="1" applyBorder="1" applyAlignment="1">
      <alignment horizontal="center" vertical="center"/>
    </xf>
    <xf numFmtId="2" fontId="54" fillId="39" borderId="6" xfId="0" applyNumberFormat="1" applyFont="1" applyFill="1" applyBorder="1" applyAlignment="1">
      <alignment horizontal="center" vertical="center"/>
    </xf>
    <xf numFmtId="2" fontId="53" fillId="39" borderId="7" xfId="0" applyNumberFormat="1" applyFont="1" applyFill="1" applyBorder="1" applyAlignment="1">
      <alignment horizontal="center" vertical="center"/>
    </xf>
    <xf numFmtId="2" fontId="53" fillId="39" borderId="9" xfId="0" applyNumberFormat="1" applyFont="1" applyFill="1" applyBorder="1" applyAlignment="1">
      <alignment horizontal="center" vertical="center"/>
    </xf>
    <xf numFmtId="2" fontId="54" fillId="39" borderId="10" xfId="0" applyNumberFormat="1" applyFont="1" applyFill="1" applyBorder="1" applyAlignment="1">
      <alignment horizontal="center" vertical="center"/>
    </xf>
    <xf numFmtId="2" fontId="53" fillId="39" borderId="12" xfId="0" applyNumberFormat="1" applyFont="1" applyFill="1" applyBorder="1" applyAlignment="1">
      <alignment horizontal="center" vertical="center"/>
    </xf>
    <xf numFmtId="2" fontId="50" fillId="44" borderId="9" xfId="58" applyNumberFormat="1" applyFont="1" applyFill="1" applyBorder="1" applyAlignment="1">
      <alignment horizontal="center" vertical="center"/>
    </xf>
    <xf numFmtId="165" fontId="50" fillId="44" borderId="8" xfId="0" applyNumberFormat="1" applyFont="1" applyFill="1" applyBorder="1" applyAlignment="1">
      <alignment horizontal="center" vertical="center"/>
    </xf>
    <xf numFmtId="2" fontId="50" fillId="44" borderId="8" xfId="38" applyNumberFormat="1" applyFont="1" applyFill="1" applyBorder="1" applyAlignment="1">
      <alignment horizontal="center" vertical="center"/>
    </xf>
    <xf numFmtId="2" fontId="50" fillId="44" borderId="0" xfId="38" applyNumberFormat="1" applyFont="1" applyFill="1" applyBorder="1" applyAlignment="1">
      <alignment horizontal="center" vertical="center"/>
    </xf>
    <xf numFmtId="2" fontId="50" fillId="44" borderId="9" xfId="38" applyNumberFormat="1" applyFont="1" applyFill="1" applyBorder="1" applyAlignment="1">
      <alignment horizontal="center" vertical="center"/>
    </xf>
    <xf numFmtId="2" fontId="50" fillId="44" borderId="9" xfId="0" applyNumberFormat="1" applyFont="1" applyFill="1" applyBorder="1" applyAlignment="1">
      <alignment horizontal="center" vertical="center"/>
    </xf>
    <xf numFmtId="2" fontId="55" fillId="44" borderId="0" xfId="0" applyNumberFormat="1" applyFont="1" applyFill="1" applyBorder="1" applyAlignment="1">
      <alignment horizontal="center" vertical="center"/>
    </xf>
    <xf numFmtId="2" fontId="55" fillId="44" borderId="9" xfId="58" applyNumberFormat="1" applyFont="1" applyFill="1" applyBorder="1" applyAlignment="1">
      <alignment horizontal="center" vertical="center"/>
    </xf>
    <xf numFmtId="165" fontId="54" fillId="44" borderId="10" xfId="0" applyNumberFormat="1" applyFont="1" applyFill="1" applyBorder="1" applyAlignment="1">
      <alignment horizontal="center" vertical="center"/>
    </xf>
    <xf numFmtId="2" fontId="55" fillId="44" borderId="11" xfId="0" applyNumberFormat="1" applyFont="1" applyFill="1" applyBorder="1" applyAlignment="1">
      <alignment horizontal="center" vertical="center"/>
    </xf>
    <xf numFmtId="2" fontId="55" fillId="44" borderId="12" xfId="58" applyNumberFormat="1" applyFont="1" applyFill="1" applyBorder="1" applyAlignment="1">
      <alignment horizontal="center" vertical="center"/>
    </xf>
    <xf numFmtId="2" fontId="54" fillId="44" borderId="8" xfId="38" applyNumberFormat="1" applyFont="1" applyFill="1" applyBorder="1" applyAlignment="1">
      <alignment horizontal="center" vertical="center"/>
    </xf>
    <xf numFmtId="2" fontId="54" fillId="44" borderId="0" xfId="38" applyNumberFormat="1" applyFont="1" applyFill="1" applyBorder="1" applyAlignment="1">
      <alignment horizontal="center" vertical="center"/>
    </xf>
    <xf numFmtId="2" fontId="54" fillId="44" borderId="9" xfId="38" applyNumberFormat="1" applyFont="1" applyFill="1" applyBorder="1" applyAlignment="1">
      <alignment horizontal="center" vertical="center"/>
    </xf>
    <xf numFmtId="2" fontId="54" fillId="44" borderId="10" xfId="38" applyNumberFormat="1" applyFont="1" applyFill="1" applyBorder="1" applyAlignment="1">
      <alignment horizontal="center" vertical="center"/>
    </xf>
    <xf numFmtId="2" fontId="54" fillId="44" borderId="11" xfId="38" applyNumberFormat="1" applyFont="1" applyFill="1" applyBorder="1" applyAlignment="1">
      <alignment horizontal="center" vertical="center"/>
    </xf>
    <xf numFmtId="2" fontId="54" fillId="44" borderId="12" xfId="38" applyNumberFormat="1" applyFont="1" applyFill="1" applyBorder="1" applyAlignment="1">
      <alignment horizontal="center" vertical="center"/>
    </xf>
    <xf numFmtId="0" fontId="24" fillId="0" borderId="10" xfId="0" applyFont="1" applyBorder="1" applyAlignment="1">
      <alignment horizontal="center"/>
    </xf>
    <xf numFmtId="0" fontId="24" fillId="0" borderId="11" xfId="0" applyFont="1" applyBorder="1" applyAlignment="1">
      <alignment horizontal="center"/>
    </xf>
    <xf numFmtId="0" fontId="24" fillId="0" borderId="9" xfId="0" applyFont="1" applyBorder="1" applyAlignment="1">
      <alignment horizontal="center"/>
    </xf>
    <xf numFmtId="0" fontId="24" fillId="0" borderId="8" xfId="0" applyFont="1" applyBorder="1" applyAlignment="1">
      <alignment horizontal="center"/>
    </xf>
    <xf numFmtId="0" fontId="25" fillId="0" borderId="6" xfId="0" applyNumberFormat="1" applyFont="1" applyFill="1" applyBorder="1" applyAlignment="1">
      <alignment horizontal="center" vertical="center"/>
    </xf>
    <xf numFmtId="0" fontId="3" fillId="0" borderId="0" xfId="0" applyNumberFormat="1" applyFont="1" applyFill="1" applyBorder="1" applyAlignment="1">
      <alignment horizontal="center" vertical="center"/>
    </xf>
    <xf numFmtId="0" fontId="25" fillId="0" borderId="0" xfId="0" applyNumberFormat="1" applyFont="1" applyFill="1" applyBorder="1" applyAlignment="1">
      <alignment horizontal="center" vertical="center"/>
    </xf>
    <xf numFmtId="0" fontId="24" fillId="0" borderId="0" xfId="0" applyNumberFormat="1" applyFont="1" applyFill="1" applyBorder="1" applyAlignment="1">
      <alignment horizontal="center" vertical="center"/>
    </xf>
    <xf numFmtId="0" fontId="24" fillId="0" borderId="9" xfId="0" applyNumberFormat="1" applyFont="1" applyFill="1" applyBorder="1" applyAlignment="1">
      <alignment horizontal="center" vertical="center"/>
    </xf>
    <xf numFmtId="0" fontId="24" fillId="0" borderId="0" xfId="0" applyNumberFormat="1" applyFont="1" applyBorder="1" applyAlignment="1">
      <alignment horizontal="center"/>
    </xf>
    <xf numFmtId="0" fontId="24" fillId="0" borderId="9" xfId="0" applyNumberFormat="1" applyFont="1" applyBorder="1" applyAlignment="1">
      <alignment horizontal="center"/>
    </xf>
    <xf numFmtId="0" fontId="6" fillId="0" borderId="0" xfId="0" applyNumberFormat="1" applyFont="1" applyFill="1" applyBorder="1" applyAlignment="1">
      <alignment horizontal="center" vertical="center"/>
    </xf>
    <xf numFmtId="0" fontId="6" fillId="0" borderId="9" xfId="0" applyNumberFormat="1" applyFont="1" applyFill="1" applyBorder="1" applyAlignment="1">
      <alignment horizontal="center" vertical="center"/>
    </xf>
    <xf numFmtId="0" fontId="24" fillId="0" borderId="11" xfId="0" applyNumberFormat="1" applyFont="1" applyBorder="1" applyAlignment="1">
      <alignment horizontal="center"/>
    </xf>
    <xf numFmtId="0" fontId="24" fillId="0" borderId="12" xfId="0" applyNumberFormat="1" applyFont="1" applyBorder="1" applyAlignment="1">
      <alignment horizontal="center"/>
    </xf>
    <xf numFmtId="0" fontId="25" fillId="0" borderId="0" xfId="0" applyFont="1" applyBorder="1" applyAlignment="1">
      <alignment horizontal="center"/>
    </xf>
    <xf numFmtId="0" fontId="25" fillId="0" borderId="0" xfId="0" applyNumberFormat="1" applyFont="1" applyBorder="1" applyAlignment="1">
      <alignment horizontal="center"/>
    </xf>
    <xf numFmtId="0" fontId="74" fillId="0" borderId="0" xfId="0" applyNumberFormat="1" applyFont="1" applyFill="1" applyBorder="1" applyAlignment="1">
      <alignment horizontal="center" vertical="center"/>
    </xf>
    <xf numFmtId="0" fontId="25" fillId="0" borderId="11" xfId="0" applyNumberFormat="1" applyFont="1" applyBorder="1" applyAlignment="1">
      <alignment horizontal="center"/>
    </xf>
    <xf numFmtId="2" fontId="24" fillId="0" borderId="6" xfId="0" applyNumberFormat="1" applyFont="1" applyFill="1" applyBorder="1" applyAlignment="1">
      <alignment horizontal="center" vertical="center"/>
    </xf>
    <xf numFmtId="2" fontId="24" fillId="0" borderId="7" xfId="0" applyNumberFormat="1" applyFont="1" applyFill="1" applyBorder="1" applyAlignment="1">
      <alignment horizontal="center" vertical="center"/>
    </xf>
    <xf numFmtId="1" fontId="24" fillId="0" borderId="6" xfId="0" applyNumberFormat="1" applyFont="1" applyFill="1" applyBorder="1" applyAlignment="1">
      <alignment horizontal="center" vertical="center"/>
    </xf>
    <xf numFmtId="0" fontId="24" fillId="0" borderId="6" xfId="0" applyNumberFormat="1" applyFont="1" applyFill="1" applyBorder="1" applyAlignment="1">
      <alignment horizontal="center" vertical="center"/>
    </xf>
    <xf numFmtId="0" fontId="24" fillId="0" borderId="7" xfId="0" applyNumberFormat="1" applyFont="1" applyFill="1" applyBorder="1" applyAlignment="1">
      <alignment horizontal="center" vertical="center"/>
    </xf>
    <xf numFmtId="1" fontId="24" fillId="0" borderId="5" xfId="0" applyNumberFormat="1" applyFont="1" applyFill="1" applyBorder="1" applyAlignment="1">
      <alignment horizontal="center" vertical="center"/>
    </xf>
    <xf numFmtId="0" fontId="0" fillId="0" borderId="0" xfId="0" applyNumberFormat="1" applyFont="1" applyFill="1" applyBorder="1" applyAlignment="1">
      <alignment horizontal="center" vertical="center"/>
    </xf>
    <xf numFmtId="0" fontId="0" fillId="0" borderId="9" xfId="0" applyNumberFormat="1" applyFont="1" applyFill="1" applyBorder="1" applyAlignment="1">
      <alignment horizontal="center" vertical="center"/>
    </xf>
    <xf numFmtId="1" fontId="24" fillId="0" borderId="0" xfId="0" applyNumberFormat="1" applyFont="1" applyFill="1" applyBorder="1" applyAlignment="1">
      <alignment horizontal="center" vertical="center"/>
    </xf>
    <xf numFmtId="1" fontId="24" fillId="0" borderId="8" xfId="0" applyNumberFormat="1" applyFont="1" applyFill="1" applyBorder="1" applyAlignment="1">
      <alignment horizontal="center" vertical="center"/>
    </xf>
    <xf numFmtId="1" fontId="29" fillId="0" borderId="8" xfId="0" applyNumberFormat="1" applyFont="1" applyFill="1" applyBorder="1" applyAlignment="1">
      <alignment horizontal="center" vertical="center"/>
    </xf>
    <xf numFmtId="1" fontId="0" fillId="0" borderId="8" xfId="0" applyNumberFormat="1" applyFont="1" applyFill="1" applyBorder="1" applyAlignment="1">
      <alignment horizontal="center" vertical="center"/>
    </xf>
    <xf numFmtId="2" fontId="24" fillId="0" borderId="0" xfId="0" applyNumberFormat="1" applyFont="1" applyAlignment="1">
      <alignment horizontal="center"/>
    </xf>
    <xf numFmtId="0" fontId="44" fillId="33" borderId="5" xfId="0" applyFont="1" applyFill="1" applyBorder="1" applyAlignment="1">
      <alignment horizontal="center" vertical="center" wrapText="1"/>
    </xf>
    <xf numFmtId="0" fontId="44" fillId="33" borderId="6" xfId="0" applyFont="1" applyFill="1" applyBorder="1" applyAlignment="1">
      <alignment horizontal="center" vertical="center" wrapText="1"/>
    </xf>
    <xf numFmtId="0" fontId="44" fillId="33" borderId="7" xfId="0" applyFont="1" applyFill="1" applyBorder="1" applyAlignment="1">
      <alignment horizontal="center" vertical="center" wrapText="1"/>
    </xf>
    <xf numFmtId="0" fontId="44" fillId="33" borderId="8" xfId="0" applyFont="1" applyFill="1" applyBorder="1" applyAlignment="1">
      <alignment horizontal="center" vertical="center" wrapText="1"/>
    </xf>
    <xf numFmtId="0" fontId="44" fillId="33" borderId="0" xfId="0" applyFont="1" applyFill="1" applyBorder="1" applyAlignment="1">
      <alignment horizontal="center" vertical="center" wrapText="1"/>
    </xf>
    <xf numFmtId="0" fontId="44" fillId="33" borderId="9" xfId="0" applyFont="1" applyFill="1" applyBorder="1" applyAlignment="1">
      <alignment horizontal="center" vertical="center" wrapText="1"/>
    </xf>
    <xf numFmtId="0" fontId="44" fillId="33" borderId="10" xfId="0" applyFont="1" applyFill="1" applyBorder="1" applyAlignment="1">
      <alignment horizontal="center" vertical="center" wrapText="1"/>
    </xf>
    <xf numFmtId="0" fontId="44" fillId="33" borderId="11" xfId="0" applyFont="1" applyFill="1" applyBorder="1" applyAlignment="1">
      <alignment horizontal="center" vertical="center" wrapText="1"/>
    </xf>
    <xf numFmtId="0" fontId="44" fillId="33" borderId="12" xfId="0" applyFont="1" applyFill="1" applyBorder="1" applyAlignment="1">
      <alignment horizontal="center" vertical="center" wrapText="1"/>
    </xf>
    <xf numFmtId="0" fontId="3" fillId="41" borderId="1" xfId="0" applyFont="1" applyFill="1" applyBorder="1" applyAlignment="1">
      <alignment horizontal="center"/>
    </xf>
    <xf numFmtId="0" fontId="3" fillId="41" borderId="2" xfId="0" applyFont="1" applyFill="1" applyBorder="1" applyAlignment="1">
      <alignment horizontal="center"/>
    </xf>
    <xf numFmtId="0" fontId="3" fillId="41" borderId="3" xfId="0" applyFont="1" applyFill="1" applyBorder="1" applyAlignment="1">
      <alignment horizontal="center"/>
    </xf>
    <xf numFmtId="0" fontId="25" fillId="0" borderId="5" xfId="0" applyFont="1" applyFill="1" applyBorder="1" applyAlignment="1">
      <alignment horizontal="center"/>
    </xf>
    <xf numFmtId="0" fontId="25" fillId="0" borderId="6" xfId="0" applyFont="1" applyFill="1" applyBorder="1" applyAlignment="1">
      <alignment horizontal="center"/>
    </xf>
    <xf numFmtId="0" fontId="25" fillId="0" borderId="7" xfId="0" applyFont="1" applyFill="1" applyBorder="1" applyAlignment="1">
      <alignment horizontal="center"/>
    </xf>
    <xf numFmtId="0" fontId="44" fillId="33" borderId="5" xfId="0" applyFont="1" applyFill="1" applyBorder="1" applyAlignment="1">
      <alignment horizontal="left" vertical="center" wrapText="1"/>
    </xf>
    <xf numFmtId="0" fontId="24" fillId="0" borderId="6" xfId="0" applyFont="1" applyBorder="1" applyAlignment="1">
      <alignment vertical="center" wrapText="1"/>
    </xf>
    <xf numFmtId="0" fontId="24" fillId="0" borderId="7" xfId="0" applyFont="1" applyBorder="1" applyAlignment="1">
      <alignment vertical="center" wrapText="1"/>
    </xf>
    <xf numFmtId="0" fontId="24" fillId="0" borderId="8" xfId="0" applyFont="1" applyBorder="1" applyAlignment="1">
      <alignment vertical="center" wrapText="1"/>
    </xf>
    <xf numFmtId="0" fontId="24" fillId="0" borderId="0" xfId="0" applyFont="1" applyAlignment="1">
      <alignment vertical="center" wrapText="1"/>
    </xf>
    <xf numFmtId="0" fontId="24" fillId="0" borderId="9" xfId="0" applyFont="1" applyBorder="1" applyAlignment="1">
      <alignment vertical="center" wrapText="1"/>
    </xf>
    <xf numFmtId="0" fontId="24" fillId="0" borderId="10" xfId="0" applyFont="1" applyBorder="1" applyAlignment="1">
      <alignment vertical="center" wrapText="1"/>
    </xf>
    <xf numFmtId="0" fontId="24" fillId="0" borderId="11" xfId="0" applyFont="1" applyBorder="1" applyAlignment="1">
      <alignment vertical="center" wrapText="1"/>
    </xf>
    <xf numFmtId="0" fontId="24" fillId="0" borderId="12" xfId="0" applyFont="1" applyBorder="1" applyAlignment="1">
      <alignment vertical="center" wrapText="1"/>
    </xf>
    <xf numFmtId="0" fontId="25" fillId="33" borderId="1" xfId="0" applyFont="1" applyFill="1" applyBorder="1" applyAlignment="1">
      <alignment horizontal="center"/>
    </xf>
    <xf numFmtId="0" fontId="25" fillId="33" borderId="2" xfId="0" applyFont="1" applyFill="1" applyBorder="1" applyAlignment="1">
      <alignment horizontal="center"/>
    </xf>
    <xf numFmtId="0" fontId="25" fillId="33" borderId="3" xfId="0" applyFont="1" applyFill="1" applyBorder="1" applyAlignment="1">
      <alignment horizontal="center"/>
    </xf>
    <xf numFmtId="0" fontId="44" fillId="33" borderId="1" xfId="0" applyFont="1" applyFill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25" fillId="37" borderId="1" xfId="0" applyFont="1" applyFill="1" applyBorder="1" applyAlignment="1">
      <alignment horizontal="center"/>
    </xf>
    <xf numFmtId="0" fontId="25" fillId="37" borderId="2" xfId="0" applyFont="1" applyFill="1" applyBorder="1" applyAlignment="1">
      <alignment horizontal="center"/>
    </xf>
    <xf numFmtId="0" fontId="25" fillId="37" borderId="3" xfId="0" applyFont="1" applyFill="1" applyBorder="1" applyAlignment="1">
      <alignment horizontal="center"/>
    </xf>
    <xf numFmtId="0" fontId="25" fillId="36" borderId="1" xfId="0" applyFont="1" applyFill="1" applyBorder="1" applyAlignment="1">
      <alignment horizontal="center" vertical="center" wrapText="1"/>
    </xf>
    <xf numFmtId="0" fontId="25" fillId="36" borderId="2" xfId="0" applyFont="1" applyFill="1" applyBorder="1" applyAlignment="1">
      <alignment horizontal="center" vertical="center" wrapText="1"/>
    </xf>
    <xf numFmtId="0" fontId="24" fillId="0" borderId="5" xfId="0" applyFont="1" applyBorder="1" applyAlignment="1">
      <alignment horizontal="center" vertical="center" wrapText="1"/>
    </xf>
    <xf numFmtId="0" fontId="24" fillId="0" borderId="6" xfId="0" applyFont="1" applyBorder="1" applyAlignment="1">
      <alignment horizontal="center" vertical="center" wrapText="1"/>
    </xf>
    <xf numFmtId="0" fontId="24" fillId="0" borderId="10" xfId="0" applyFont="1" applyBorder="1" applyAlignment="1">
      <alignment horizontal="center" vertical="center" wrapText="1"/>
    </xf>
    <xf numFmtId="0" fontId="24" fillId="0" borderId="11" xfId="0" applyFont="1" applyBorder="1" applyAlignment="1">
      <alignment horizontal="center" vertical="center" wrapText="1"/>
    </xf>
    <xf numFmtId="0" fontId="24" fillId="0" borderId="8" xfId="0" applyFont="1" applyBorder="1" applyAlignment="1">
      <alignment horizontal="center" vertical="center" wrapText="1"/>
    </xf>
    <xf numFmtId="0" fontId="24" fillId="0" borderId="0" xfId="0" applyFont="1" applyBorder="1" applyAlignment="1">
      <alignment horizontal="center" vertical="center" wrapText="1"/>
    </xf>
    <xf numFmtId="1" fontId="4" fillId="0" borderId="1" xfId="0" applyNumberFormat="1" applyFont="1" applyBorder="1" applyAlignment="1">
      <alignment horizontal="center" vertical="center"/>
    </xf>
    <xf numFmtId="1" fontId="4" fillId="0" borderId="2" xfId="0" applyNumberFormat="1" applyFont="1" applyBorder="1" applyAlignment="1">
      <alignment horizontal="center" vertical="center"/>
    </xf>
    <xf numFmtId="1" fontId="4" fillId="0" borderId="3" xfId="0" applyNumberFormat="1" applyFont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4" fillId="0" borderId="3" xfId="0" applyNumberFormat="1" applyFont="1" applyBorder="1" applyAlignment="1">
      <alignment horizontal="center" vertical="center"/>
    </xf>
    <xf numFmtId="0" fontId="55" fillId="37" borderId="1" xfId="0" applyFont="1" applyFill="1" applyBorder="1" applyAlignment="1">
      <alignment horizontal="center" vertical="center"/>
    </xf>
    <xf numFmtId="0" fontId="55" fillId="37" borderId="2" xfId="0" applyFont="1" applyFill="1" applyBorder="1" applyAlignment="1">
      <alignment horizontal="center" vertical="center"/>
    </xf>
    <xf numFmtId="0" fontId="55" fillId="37" borderId="3" xfId="0" applyFont="1" applyFill="1" applyBorder="1" applyAlignment="1">
      <alignment horizontal="center" vertical="center"/>
    </xf>
    <xf numFmtId="164" fontId="53" fillId="34" borderId="1" xfId="0" applyNumberFormat="1" applyFont="1" applyFill="1" applyBorder="1" applyAlignment="1">
      <alignment horizontal="center" vertical="center" wrapText="1"/>
    </xf>
    <xf numFmtId="164" fontId="53" fillId="34" borderId="2" xfId="0" applyNumberFormat="1" applyFont="1" applyFill="1" applyBorder="1" applyAlignment="1">
      <alignment horizontal="center" vertical="center" wrapText="1"/>
    </xf>
    <xf numFmtId="164" fontId="53" fillId="34" borderId="3" xfId="0" applyNumberFormat="1" applyFont="1" applyFill="1" applyBorder="1" applyAlignment="1">
      <alignment horizontal="center" vertical="center" wrapText="1"/>
    </xf>
    <xf numFmtId="1" fontId="5" fillId="0" borderId="1" xfId="0" applyNumberFormat="1" applyFont="1" applyBorder="1" applyAlignment="1">
      <alignment horizontal="center" vertical="center"/>
    </xf>
    <xf numFmtId="1" fontId="5" fillId="0" borderId="2" xfId="0" applyNumberFormat="1" applyFont="1" applyBorder="1" applyAlignment="1">
      <alignment horizontal="center" vertical="center"/>
    </xf>
    <xf numFmtId="1" fontId="5" fillId="0" borderId="3" xfId="0" applyNumberFormat="1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1" fontId="55" fillId="0" borderId="1" xfId="0" applyNumberFormat="1" applyFont="1" applyFill="1" applyBorder="1" applyAlignment="1">
      <alignment horizontal="center" vertical="center"/>
    </xf>
    <xf numFmtId="1" fontId="55" fillId="0" borderId="2" xfId="0" applyNumberFormat="1" applyFont="1" applyFill="1" applyBorder="1" applyAlignment="1">
      <alignment horizontal="center" vertical="center"/>
    </xf>
    <xf numFmtId="1" fontId="55" fillId="0" borderId="3" xfId="0" applyNumberFormat="1" applyFont="1" applyFill="1" applyBorder="1" applyAlignment="1">
      <alignment horizontal="center" vertical="center"/>
    </xf>
    <xf numFmtId="2" fontId="55" fillId="0" borderId="1" xfId="0" applyNumberFormat="1" applyFont="1" applyFill="1" applyBorder="1" applyAlignment="1">
      <alignment horizontal="center" vertical="center"/>
    </xf>
    <xf numFmtId="0" fontId="55" fillId="0" borderId="2" xfId="0" applyFont="1" applyFill="1" applyBorder="1" applyAlignment="1">
      <alignment horizontal="center" vertical="center"/>
    </xf>
    <xf numFmtId="0" fontId="55" fillId="0" borderId="3" xfId="0" applyFont="1" applyFill="1" applyBorder="1" applyAlignment="1">
      <alignment horizontal="center" vertical="center"/>
    </xf>
    <xf numFmtId="1" fontId="55" fillId="0" borderId="1" xfId="0" applyNumberFormat="1" applyFont="1" applyBorder="1" applyAlignment="1">
      <alignment horizontal="center" vertical="center"/>
    </xf>
    <xf numFmtId="1" fontId="55" fillId="0" borderId="2" xfId="0" applyNumberFormat="1" applyFont="1" applyBorder="1" applyAlignment="1">
      <alignment horizontal="center" vertical="center"/>
    </xf>
    <xf numFmtId="1" fontId="55" fillId="0" borderId="3" xfId="0" applyNumberFormat="1" applyFont="1" applyBorder="1" applyAlignment="1">
      <alignment horizontal="center" vertical="center"/>
    </xf>
    <xf numFmtId="2" fontId="55" fillId="0" borderId="1" xfId="0" applyNumberFormat="1" applyFont="1" applyBorder="1" applyAlignment="1">
      <alignment horizontal="center" vertical="center"/>
    </xf>
    <xf numFmtId="0" fontId="55" fillId="0" borderId="2" xfId="0" applyFont="1" applyBorder="1" applyAlignment="1">
      <alignment horizontal="center" vertical="center"/>
    </xf>
    <xf numFmtId="0" fontId="55" fillId="0" borderId="3" xfId="0" applyFont="1" applyBorder="1" applyAlignment="1">
      <alignment horizontal="center" vertical="center"/>
    </xf>
    <xf numFmtId="164" fontId="58" fillId="34" borderId="1" xfId="0" applyNumberFormat="1" applyFont="1" applyFill="1" applyBorder="1" applyAlignment="1">
      <alignment horizontal="center" vertical="center" wrapText="1"/>
    </xf>
    <xf numFmtId="164" fontId="58" fillId="34" borderId="2" xfId="0" applyNumberFormat="1" applyFont="1" applyFill="1" applyBorder="1" applyAlignment="1">
      <alignment horizontal="center" vertical="center" wrapText="1"/>
    </xf>
    <xf numFmtId="164" fontId="58" fillId="34" borderId="3" xfId="0" applyNumberFormat="1" applyFont="1" applyFill="1" applyBorder="1" applyAlignment="1">
      <alignment horizontal="center" vertical="center" wrapText="1"/>
    </xf>
    <xf numFmtId="2" fontId="55" fillId="0" borderId="0" xfId="0" applyNumberFormat="1" applyFont="1" applyBorder="1" applyAlignment="1">
      <alignment horizontal="center" vertical="center"/>
    </xf>
    <xf numFmtId="1" fontId="54" fillId="0" borderId="1" xfId="0" applyNumberFormat="1" applyFont="1" applyBorder="1" applyAlignment="1">
      <alignment horizontal="center" vertical="center"/>
    </xf>
    <xf numFmtId="1" fontId="54" fillId="0" borderId="2" xfId="0" applyNumberFormat="1" applyFont="1" applyBorder="1" applyAlignment="1">
      <alignment horizontal="center" vertical="center"/>
    </xf>
    <xf numFmtId="1" fontId="54" fillId="0" borderId="3" xfId="0" applyNumberFormat="1" applyFont="1" applyBorder="1" applyAlignment="1">
      <alignment horizontal="center" vertical="center"/>
    </xf>
    <xf numFmtId="2" fontId="54" fillId="0" borderId="1" xfId="0" applyNumberFormat="1" applyFont="1" applyBorder="1" applyAlignment="1">
      <alignment horizontal="center" vertical="center"/>
    </xf>
    <xf numFmtId="2" fontId="54" fillId="0" borderId="2" xfId="0" applyNumberFormat="1" applyFont="1" applyBorder="1" applyAlignment="1">
      <alignment horizontal="center" vertical="center"/>
    </xf>
    <xf numFmtId="2" fontId="54" fillId="0" borderId="3" xfId="0" applyNumberFormat="1" applyFont="1" applyBorder="1" applyAlignment="1">
      <alignment horizontal="center" vertical="center"/>
    </xf>
    <xf numFmtId="0" fontId="53" fillId="0" borderId="0" xfId="0" applyFont="1" applyAlignment="1">
      <alignment vertical="center"/>
    </xf>
    <xf numFmtId="0" fontId="53" fillId="0" borderId="0" xfId="0" applyFont="1" applyAlignment="1">
      <alignment horizontal="left" vertical="center"/>
    </xf>
    <xf numFmtId="0" fontId="51" fillId="0" borderId="0" xfId="0" applyFont="1" applyAlignment="1">
      <alignment horizontal="left" vertical="center" wrapText="1"/>
    </xf>
    <xf numFmtId="0" fontId="54" fillId="0" borderId="0" xfId="0" applyFont="1" applyAlignment="1">
      <alignment horizontal="left" vertical="center"/>
    </xf>
    <xf numFmtId="0" fontId="52" fillId="0" borderId="0" xfId="0" applyFont="1" applyAlignment="1">
      <alignment horizontal="left" vertical="center"/>
    </xf>
    <xf numFmtId="2" fontId="55" fillId="0" borderId="2" xfId="0" applyNumberFormat="1" applyFont="1" applyBorder="1" applyAlignment="1">
      <alignment horizontal="center" vertical="center"/>
    </xf>
    <xf numFmtId="2" fontId="55" fillId="0" borderId="3" xfId="0" applyNumberFormat="1" applyFont="1" applyBorder="1" applyAlignment="1">
      <alignment horizontal="center" vertical="center"/>
    </xf>
    <xf numFmtId="0" fontId="55" fillId="37" borderId="5" xfId="0" applyFont="1" applyFill="1" applyBorder="1" applyAlignment="1">
      <alignment horizontal="center" vertical="center"/>
    </xf>
    <xf numFmtId="0" fontId="55" fillId="37" borderId="6" xfId="0" applyFont="1" applyFill="1" applyBorder="1" applyAlignment="1">
      <alignment horizontal="center" vertical="center"/>
    </xf>
    <xf numFmtId="0" fontId="55" fillId="37" borderId="7" xfId="0" applyFont="1" applyFill="1" applyBorder="1" applyAlignment="1">
      <alignment horizontal="center" vertical="center"/>
    </xf>
    <xf numFmtId="164" fontId="0" fillId="0" borderId="0" xfId="0" applyNumberFormat="1" applyAlignment="1"/>
    <xf numFmtId="164" fontId="0" fillId="0" borderId="0" xfId="0" applyNumberFormat="1"/>
    <xf numFmtId="164" fontId="0" fillId="43" borderId="34" xfId="0" applyNumberFormat="1" applyFill="1" applyBorder="1"/>
  </cellXfs>
  <cellStyles count="115">
    <cellStyle name="20% - Accent1" xfId="20" builtinId="30" customBuiltin="1"/>
    <cellStyle name="20% - Accent1 2" xfId="86" xr:uid="{00000000-0005-0000-0000-000001000000}"/>
    <cellStyle name="20% - Accent2" xfId="23" builtinId="34" customBuiltin="1"/>
    <cellStyle name="20% - Accent2 2" xfId="89" xr:uid="{00000000-0005-0000-0000-000003000000}"/>
    <cellStyle name="20% - Accent3" xfId="26" builtinId="38" customBuiltin="1"/>
    <cellStyle name="20% - Accent3 2" xfId="92" xr:uid="{00000000-0005-0000-0000-000005000000}"/>
    <cellStyle name="20% - Accent4" xfId="29" builtinId="42" customBuiltin="1"/>
    <cellStyle name="20% - Accent4 2" xfId="95" xr:uid="{00000000-0005-0000-0000-000007000000}"/>
    <cellStyle name="20% - Accent5" xfId="32" builtinId="46" customBuiltin="1"/>
    <cellStyle name="20% - Accent5 2" xfId="98" xr:uid="{00000000-0005-0000-0000-000009000000}"/>
    <cellStyle name="20% - Accent6" xfId="35" builtinId="50" customBuiltin="1"/>
    <cellStyle name="20% - Accent6 2" xfId="101" xr:uid="{00000000-0005-0000-0000-00000B000000}"/>
    <cellStyle name="40% - Accent1" xfId="21" builtinId="31" customBuiltin="1"/>
    <cellStyle name="40% - Accent1 2" xfId="87" xr:uid="{00000000-0005-0000-0000-00000D000000}"/>
    <cellStyle name="40% - Accent2" xfId="24" builtinId="35" customBuiltin="1"/>
    <cellStyle name="40% - Accent2 2" xfId="90" xr:uid="{00000000-0005-0000-0000-00000F000000}"/>
    <cellStyle name="40% - Accent3" xfId="27" builtinId="39" customBuiltin="1"/>
    <cellStyle name="40% - Accent3 2" xfId="93" xr:uid="{00000000-0005-0000-0000-000011000000}"/>
    <cellStyle name="40% - Accent4" xfId="30" builtinId="43" customBuiltin="1"/>
    <cellStyle name="40% - Accent4 2" xfId="96" xr:uid="{00000000-0005-0000-0000-000013000000}"/>
    <cellStyle name="40% - Accent5" xfId="33" builtinId="47" customBuiltin="1"/>
    <cellStyle name="40% - Accent5 2" xfId="99" xr:uid="{00000000-0005-0000-0000-000015000000}"/>
    <cellStyle name="40% - Accent6" xfId="36" builtinId="51" customBuiltin="1"/>
    <cellStyle name="40% - Accent6 2" xfId="102" xr:uid="{00000000-0005-0000-0000-000017000000}"/>
    <cellStyle name="60% - Accent1 2" xfId="40" xr:uid="{00000000-0005-0000-0000-000018000000}"/>
    <cellStyle name="60% - Accent2 2" xfId="41" xr:uid="{00000000-0005-0000-0000-000019000000}"/>
    <cellStyle name="60% - Accent3 2" xfId="42" xr:uid="{00000000-0005-0000-0000-00001A000000}"/>
    <cellStyle name="60% - Accent4 2" xfId="43" xr:uid="{00000000-0005-0000-0000-00001B000000}"/>
    <cellStyle name="60% - Accent5 2" xfId="44" xr:uid="{00000000-0005-0000-0000-00001C000000}"/>
    <cellStyle name="60% - Accent6 2" xfId="45" xr:uid="{00000000-0005-0000-0000-00001D000000}"/>
    <cellStyle name="Accent1" xfId="19" builtinId="29" customBuiltin="1"/>
    <cellStyle name="Accent1 2" xfId="85" xr:uid="{00000000-0005-0000-0000-00001F000000}"/>
    <cellStyle name="Accent2" xfId="22" builtinId="33" customBuiltin="1"/>
    <cellStyle name="Accent2 2" xfId="88" xr:uid="{00000000-0005-0000-0000-000021000000}"/>
    <cellStyle name="Accent3" xfId="25" builtinId="37" customBuiltin="1"/>
    <cellStyle name="Accent3 2" xfId="91" xr:uid="{00000000-0005-0000-0000-000023000000}"/>
    <cellStyle name="Accent4" xfId="28" builtinId="41" customBuiltin="1"/>
    <cellStyle name="Accent4 2" xfId="94" xr:uid="{00000000-0005-0000-0000-000025000000}"/>
    <cellStyle name="Accent5" xfId="31" builtinId="45" customBuiltin="1"/>
    <cellStyle name="Accent5 2" xfId="97" xr:uid="{00000000-0005-0000-0000-000027000000}"/>
    <cellStyle name="Accent6" xfId="34" builtinId="49" customBuiltin="1"/>
    <cellStyle name="Accent6 2" xfId="100" xr:uid="{00000000-0005-0000-0000-000029000000}"/>
    <cellStyle name="Bad" xfId="10" builtinId="27" customBuiltin="1"/>
    <cellStyle name="Bad 2" xfId="70" xr:uid="{00000000-0005-0000-0000-00002B000000}"/>
    <cellStyle name="Bad 3" xfId="76" xr:uid="{00000000-0005-0000-0000-00002C000000}"/>
    <cellStyle name="Calculation" xfId="13" builtinId="22" customBuiltin="1"/>
    <cellStyle name="Calculation 2" xfId="79" xr:uid="{00000000-0005-0000-0000-00002E000000}"/>
    <cellStyle name="Check Cell" xfId="15" builtinId="23" customBuiltin="1"/>
    <cellStyle name="Check Cell 2" xfId="81" xr:uid="{00000000-0005-0000-0000-000030000000}"/>
    <cellStyle name="Comma 2" xfId="103" xr:uid="{00000000-0005-0000-0000-000031000000}"/>
    <cellStyle name="Comma 2 2" xfId="114" xr:uid="{00000000-0005-0000-0000-000079000000}"/>
    <cellStyle name="Comma 2 3" xfId="108" xr:uid="{00000000-0005-0000-0000-000078000000}"/>
    <cellStyle name="Explanatory Text" xfId="1" builtinId="53" customBuiltin="1"/>
    <cellStyle name="Explanatory Text 2" xfId="69" xr:uid="{00000000-0005-0000-0000-000033000000}"/>
    <cellStyle name="Explanatory Text 3" xfId="73" xr:uid="{00000000-0005-0000-0000-000034000000}"/>
    <cellStyle name="Good" xfId="9" builtinId="26" customBuiltin="1"/>
    <cellStyle name="Good 2" xfId="75" xr:uid="{00000000-0005-0000-0000-000036000000}"/>
    <cellStyle name="Heading 1" xfId="5" builtinId="16" customBuiltin="1"/>
    <cellStyle name="Heading 2" xfId="6" builtinId="17" customBuiltin="1"/>
    <cellStyle name="Heading 3" xfId="7" builtinId="18" customBuiltin="1"/>
    <cellStyle name="Heading 4" xfId="8" builtinId="19" customBuiltin="1"/>
    <cellStyle name="Hyperlink" xfId="71" builtinId="8"/>
    <cellStyle name="Hyperlink 2" xfId="68" xr:uid="{00000000-0005-0000-0000-00003C000000}"/>
    <cellStyle name="Input" xfId="11" builtinId="20" customBuiltin="1"/>
    <cellStyle name="Input 2" xfId="77" xr:uid="{00000000-0005-0000-0000-00003E000000}"/>
    <cellStyle name="Linked Cell" xfId="14" builtinId="24" customBuiltin="1"/>
    <cellStyle name="Linked Cell 2" xfId="80" xr:uid="{00000000-0005-0000-0000-000040000000}"/>
    <cellStyle name="Neutral 2" xfId="39" xr:uid="{00000000-0005-0000-0000-000041000000}"/>
    <cellStyle name="Normal" xfId="0" builtinId="0"/>
    <cellStyle name="Normal 1" xfId="53" xr:uid="{00000000-0005-0000-0000-000043000000}"/>
    <cellStyle name="Normal 2" xfId="38" xr:uid="{00000000-0005-0000-0000-000044000000}"/>
    <cellStyle name="Normal 2 2" xfId="48" xr:uid="{00000000-0005-0000-0000-000045000000}"/>
    <cellStyle name="Normal 2 2 2" xfId="58" xr:uid="{00000000-0005-0000-0000-000046000000}"/>
    <cellStyle name="Normal 2 2 3" xfId="65" xr:uid="{00000000-0005-0000-0000-000047000000}"/>
    <cellStyle name="Normal 2 3" xfId="50" xr:uid="{00000000-0005-0000-0000-000048000000}"/>
    <cellStyle name="Normal 2 3 2" xfId="61" xr:uid="{00000000-0005-0000-0000-000049000000}"/>
    <cellStyle name="Normal 2 3 2 2" xfId="105" xr:uid="{00000000-0005-0000-0000-00004A000000}"/>
    <cellStyle name="Normal 2 3 3" xfId="66" xr:uid="{00000000-0005-0000-0000-00004B000000}"/>
    <cellStyle name="Normal 2 4" xfId="56" xr:uid="{00000000-0005-0000-0000-00004C000000}"/>
    <cellStyle name="Normal 2 5" xfId="113" xr:uid="{00000000-0005-0000-0000-00007C000000}"/>
    <cellStyle name="Normal 2 6" xfId="109" xr:uid="{00000000-0005-0000-0000-00007B000000}"/>
    <cellStyle name="Normal 3" xfId="37" xr:uid="{00000000-0005-0000-0000-00004D000000}"/>
    <cellStyle name="Normal 3 2" xfId="49" xr:uid="{00000000-0005-0000-0000-00004E000000}"/>
    <cellStyle name="Normal 3 3" xfId="59" xr:uid="{00000000-0005-0000-0000-00004F000000}"/>
    <cellStyle name="Normal 3 4" xfId="106" xr:uid="{00000000-0005-0000-0000-000050000000}"/>
    <cellStyle name="Normal 4" xfId="47" xr:uid="{00000000-0005-0000-0000-000051000000}"/>
    <cellStyle name="Normal 4 2" xfId="60" xr:uid="{00000000-0005-0000-0000-000052000000}"/>
    <cellStyle name="Normal 4 2 2" xfId="63" xr:uid="{00000000-0005-0000-0000-000053000000}"/>
    <cellStyle name="Normal 4 2 3" xfId="104" xr:uid="{00000000-0005-0000-0000-000054000000}"/>
    <cellStyle name="Normal 4 3" xfId="54" xr:uid="{00000000-0005-0000-0000-000055000000}"/>
    <cellStyle name="Normal 4 4" xfId="64" xr:uid="{00000000-0005-0000-0000-000056000000}"/>
    <cellStyle name="Normal 5" xfId="57" xr:uid="{00000000-0005-0000-0000-000057000000}"/>
    <cellStyle name="Normal 6" xfId="72" xr:uid="{00000000-0005-0000-0000-000058000000}"/>
    <cellStyle name="Normal 7" xfId="110" xr:uid="{00000000-0005-0000-0000-00007D000000}"/>
    <cellStyle name="Normal 8" xfId="107" xr:uid="{00000000-0005-0000-0000-00007A000000}"/>
    <cellStyle name="Note" xfId="17" builtinId="10" customBuiltin="1"/>
    <cellStyle name="Note 2" xfId="83" xr:uid="{00000000-0005-0000-0000-00005A000000}"/>
    <cellStyle name="Note 3" xfId="112" xr:uid="{00000000-0005-0000-0000-00007E000000}"/>
    <cellStyle name="Output" xfId="12" builtinId="21" customBuiltin="1"/>
    <cellStyle name="Output 2" xfId="78" xr:uid="{00000000-0005-0000-0000-00005C000000}"/>
    <cellStyle name="Standaard 2" xfId="2" xr:uid="{00000000-0005-0000-0000-00005D000000}"/>
    <cellStyle name="Standaard 3" xfId="3" xr:uid="{00000000-0005-0000-0000-00005E000000}"/>
    <cellStyle name="Standaard_Blad1" xfId="52" xr:uid="{00000000-0005-0000-0000-00005F000000}"/>
    <cellStyle name="Standard 2" xfId="55" xr:uid="{00000000-0005-0000-0000-000060000000}"/>
    <cellStyle name="Style 1" xfId="46" xr:uid="{00000000-0005-0000-0000-000061000000}"/>
    <cellStyle name="Style 1 2" xfId="51" xr:uid="{00000000-0005-0000-0000-000062000000}"/>
    <cellStyle name="Style 1 2 2" xfId="62" xr:uid="{00000000-0005-0000-0000-000063000000}"/>
    <cellStyle name="Style 1 3" xfId="67" xr:uid="{00000000-0005-0000-0000-000064000000}"/>
    <cellStyle name="Title" xfId="4" builtinId="15" customBuiltin="1"/>
    <cellStyle name="Title 2" xfId="74" xr:uid="{00000000-0005-0000-0000-000066000000}"/>
    <cellStyle name="Title 3" xfId="111" xr:uid="{00000000-0005-0000-0000-00007F000000}"/>
    <cellStyle name="Total" xfId="18" builtinId="25" customBuiltin="1"/>
    <cellStyle name="Total 2" xfId="84" xr:uid="{00000000-0005-0000-0000-000068000000}"/>
    <cellStyle name="Warning Text" xfId="16" builtinId="11" customBuiltin="1"/>
    <cellStyle name="Warning Text 2" xfId="82" xr:uid="{00000000-0005-0000-0000-00006A000000}"/>
  </cellStyles>
  <dxfs count="0"/>
  <tableStyles count="0" defaultTableStyle="TableStyleMedium2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.xml"/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.xml"/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1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S36"/>
  <sheetViews>
    <sheetView zoomScale="90" zoomScaleNormal="90" workbookViewId="0">
      <pane xSplit="6570" topLeftCell="AE1" activePane="topRight"/>
      <selection activeCell="B21" sqref="B21"/>
      <selection pane="topRight" activeCell="AR23" sqref="AR23"/>
    </sheetView>
  </sheetViews>
  <sheetFormatPr defaultColWidth="9.85546875" defaultRowHeight="15"/>
  <cols>
    <col min="1" max="1" width="3.28515625" style="24" customWidth="1"/>
    <col min="2" max="2" width="24.42578125" style="24" bestFit="1" customWidth="1"/>
    <col min="3" max="3" width="2.7109375" style="24" customWidth="1"/>
    <col min="4" max="4" width="12.42578125" style="24" customWidth="1"/>
    <col min="5" max="5" width="12.7109375" style="24" customWidth="1"/>
    <col min="6" max="6" width="9.85546875" style="24"/>
    <col min="7" max="7" width="2.85546875" style="5" customWidth="1"/>
    <col min="8" max="8" width="14.42578125" style="5" customWidth="1"/>
    <col min="9" max="9" width="15" style="5" customWidth="1"/>
    <col min="10" max="10" width="3.140625" style="5" customWidth="1"/>
    <col min="11" max="14" width="14.7109375" style="5" customWidth="1"/>
    <col min="15" max="15" width="2.140625" style="5" customWidth="1"/>
    <col min="16" max="16" width="3.7109375" style="24" customWidth="1"/>
    <col min="17" max="17" width="17.7109375" style="24" bestFit="1" customWidth="1"/>
    <col min="18" max="18" width="3.140625" style="24" customWidth="1"/>
    <col min="19" max="19" width="32.7109375" style="24" bestFit="1" customWidth="1"/>
    <col min="20" max="20" width="2.85546875" style="24" customWidth="1"/>
    <col min="21" max="21" width="88.7109375" style="24" customWidth="1"/>
    <col min="22" max="22" width="9.85546875" style="24"/>
    <col min="23" max="40" width="7.7109375" style="24" customWidth="1"/>
    <col min="41" max="16384" width="9.85546875" style="24"/>
  </cols>
  <sheetData>
    <row r="1" spans="2:45" s="99" customFormat="1" ht="15.75">
      <c r="B1" s="99" t="s">
        <v>585</v>
      </c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</row>
    <row r="2" spans="2:45" ht="10.5" customHeight="1" thickBot="1"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</row>
    <row r="3" spans="2:45">
      <c r="B3" s="1035" t="s">
        <v>539</v>
      </c>
      <c r="C3" s="1036"/>
      <c r="D3" s="1036"/>
      <c r="E3" s="1036"/>
      <c r="F3" s="1036"/>
      <c r="G3" s="1036"/>
      <c r="H3" s="1036"/>
      <c r="I3" s="1036"/>
      <c r="J3" s="1036"/>
      <c r="K3" s="1036"/>
      <c r="L3" s="1036"/>
      <c r="M3" s="1036"/>
      <c r="N3" s="1036"/>
      <c r="O3" s="1036"/>
      <c r="P3" s="1036"/>
      <c r="Q3" s="1036"/>
      <c r="R3" s="1036"/>
      <c r="S3" s="1036"/>
      <c r="T3" s="1036"/>
      <c r="U3" s="1037"/>
      <c r="V3" s="35"/>
      <c r="W3" s="1020" t="s">
        <v>558</v>
      </c>
      <c r="X3" s="1021"/>
      <c r="Y3" s="1021"/>
      <c r="Z3" s="1021"/>
      <c r="AA3" s="1021"/>
      <c r="AB3" s="1021"/>
      <c r="AC3" s="1021"/>
      <c r="AD3" s="1021"/>
      <c r="AE3" s="1021"/>
      <c r="AF3" s="1021"/>
      <c r="AG3" s="1021"/>
      <c r="AH3" s="1021"/>
      <c r="AI3" s="1021"/>
      <c r="AJ3" s="1021"/>
      <c r="AK3" s="1021"/>
      <c r="AL3" s="1021"/>
      <c r="AM3" s="1021"/>
      <c r="AN3" s="1022"/>
    </row>
    <row r="4" spans="2:45">
      <c r="B4" s="1038"/>
      <c r="C4" s="1039"/>
      <c r="D4" s="1039"/>
      <c r="E4" s="1039"/>
      <c r="F4" s="1039"/>
      <c r="G4" s="1039"/>
      <c r="H4" s="1039"/>
      <c r="I4" s="1039"/>
      <c r="J4" s="1039"/>
      <c r="K4" s="1039"/>
      <c r="L4" s="1039"/>
      <c r="M4" s="1039"/>
      <c r="N4" s="1039"/>
      <c r="O4" s="1039"/>
      <c r="P4" s="1039"/>
      <c r="Q4" s="1039"/>
      <c r="R4" s="1039"/>
      <c r="S4" s="1039"/>
      <c r="T4" s="1039"/>
      <c r="U4" s="1040"/>
      <c r="V4" s="35"/>
      <c r="W4" s="1023"/>
      <c r="X4" s="1024"/>
      <c r="Y4" s="1024"/>
      <c r="Z4" s="1024"/>
      <c r="AA4" s="1024"/>
      <c r="AB4" s="1024"/>
      <c r="AC4" s="1024"/>
      <c r="AD4" s="1024"/>
      <c r="AE4" s="1024"/>
      <c r="AF4" s="1024"/>
      <c r="AG4" s="1024"/>
      <c r="AH4" s="1024"/>
      <c r="AI4" s="1024"/>
      <c r="AJ4" s="1024"/>
      <c r="AK4" s="1024"/>
      <c r="AL4" s="1024"/>
      <c r="AM4" s="1024"/>
      <c r="AN4" s="1025"/>
    </row>
    <row r="5" spans="2:45" ht="15.75" thickBot="1">
      <c r="B5" s="1038"/>
      <c r="C5" s="1039"/>
      <c r="D5" s="1039"/>
      <c r="E5" s="1039"/>
      <c r="F5" s="1039"/>
      <c r="G5" s="1039"/>
      <c r="H5" s="1039"/>
      <c r="I5" s="1039"/>
      <c r="J5" s="1039"/>
      <c r="K5" s="1039"/>
      <c r="L5" s="1039"/>
      <c r="M5" s="1039"/>
      <c r="N5" s="1039"/>
      <c r="O5" s="1039"/>
      <c r="P5" s="1039"/>
      <c r="Q5" s="1039"/>
      <c r="R5" s="1039"/>
      <c r="S5" s="1039"/>
      <c r="T5" s="1039"/>
      <c r="U5" s="1040"/>
      <c r="V5" s="35"/>
      <c r="W5" s="1026"/>
      <c r="X5" s="1027"/>
      <c r="Y5" s="1027"/>
      <c r="Z5" s="1027"/>
      <c r="AA5" s="1027"/>
      <c r="AB5" s="1027"/>
      <c r="AC5" s="1027"/>
      <c r="AD5" s="1027"/>
      <c r="AE5" s="1027"/>
      <c r="AF5" s="1027"/>
      <c r="AG5" s="1027"/>
      <c r="AH5" s="1027"/>
      <c r="AI5" s="1027"/>
      <c r="AJ5" s="1027"/>
      <c r="AK5" s="1027"/>
      <c r="AL5" s="1027"/>
      <c r="AM5" s="1027"/>
      <c r="AN5" s="1028"/>
    </row>
    <row r="6" spans="2:45" ht="15.75" thickBot="1">
      <c r="B6" s="1041"/>
      <c r="C6" s="1042"/>
      <c r="D6" s="1042"/>
      <c r="E6" s="1042"/>
      <c r="F6" s="1042"/>
      <c r="G6" s="1042"/>
      <c r="H6" s="1042"/>
      <c r="I6" s="1042"/>
      <c r="J6" s="1042"/>
      <c r="K6" s="1042"/>
      <c r="L6" s="1042"/>
      <c r="M6" s="1042"/>
      <c r="N6" s="1042"/>
      <c r="O6" s="1042"/>
      <c r="P6" s="1042"/>
      <c r="Q6" s="1042"/>
      <c r="R6" s="1042"/>
      <c r="S6" s="1042"/>
      <c r="T6" s="1042"/>
      <c r="U6" s="1043"/>
      <c r="V6" s="35"/>
      <c r="W6" s="92"/>
      <c r="X6" s="92"/>
      <c r="Y6" s="92"/>
      <c r="Z6" s="92"/>
      <c r="AA6" s="92"/>
      <c r="AB6" s="92"/>
      <c r="AC6" s="92"/>
      <c r="AD6" s="92"/>
      <c r="AE6" s="92"/>
      <c r="AF6" s="92"/>
      <c r="AG6" s="92"/>
      <c r="AH6" s="92"/>
      <c r="AI6" s="92"/>
      <c r="AJ6" s="92"/>
      <c r="AK6" s="92"/>
      <c r="AL6" s="92"/>
      <c r="AM6" s="92"/>
      <c r="AN6" s="92"/>
    </row>
    <row r="7" spans="2:45" ht="15.75" thickBot="1">
      <c r="B7" s="6"/>
      <c r="C7" s="6"/>
      <c r="D7" s="6"/>
      <c r="E7" s="6"/>
      <c r="F7" s="6"/>
      <c r="G7" s="7"/>
      <c r="H7" s="7"/>
      <c r="I7" s="7"/>
      <c r="J7" s="7"/>
      <c r="K7" s="7"/>
      <c r="L7" s="7"/>
      <c r="M7" s="7"/>
      <c r="N7" s="7"/>
      <c r="O7" s="7"/>
      <c r="P7" s="6"/>
      <c r="Q7" s="6"/>
      <c r="R7" s="6"/>
      <c r="S7" s="6"/>
      <c r="T7" s="6"/>
      <c r="U7" s="6"/>
      <c r="V7" s="35"/>
      <c r="W7" s="1029" t="s">
        <v>543</v>
      </c>
      <c r="X7" s="1030"/>
      <c r="Y7" s="1030"/>
      <c r="Z7" s="1030"/>
      <c r="AA7" s="1030"/>
      <c r="AB7" s="1030"/>
      <c r="AC7" s="1030"/>
      <c r="AD7" s="1030"/>
      <c r="AE7" s="1030"/>
      <c r="AF7" s="1030"/>
      <c r="AG7" s="1030"/>
      <c r="AH7" s="1030"/>
      <c r="AI7" s="1030"/>
      <c r="AJ7" s="1030"/>
      <c r="AK7" s="1030"/>
      <c r="AL7" s="1030"/>
      <c r="AM7" s="1030"/>
      <c r="AN7" s="1031"/>
    </row>
    <row r="8" spans="2:45" ht="15.75" thickBot="1">
      <c r="B8" s="22"/>
      <c r="C8" s="23"/>
      <c r="D8" s="1044" t="s">
        <v>37</v>
      </c>
      <c r="E8" s="1045"/>
      <c r="F8" s="1046"/>
      <c r="G8" s="3"/>
      <c r="H8" s="1047" t="s">
        <v>614</v>
      </c>
      <c r="I8" s="1048"/>
      <c r="J8" s="33"/>
      <c r="K8" s="1047" t="s">
        <v>615</v>
      </c>
      <c r="L8" s="1048"/>
      <c r="M8" s="1047" t="s">
        <v>616</v>
      </c>
      <c r="N8" s="1048"/>
      <c r="O8" s="33"/>
      <c r="P8" s="23"/>
      <c r="Q8" s="23"/>
      <c r="S8" s="23"/>
      <c r="T8" s="23"/>
      <c r="V8" s="23"/>
      <c r="W8" s="1032" t="s">
        <v>485</v>
      </c>
      <c r="X8" s="1033"/>
      <c r="Y8" s="1033"/>
      <c r="Z8" s="1033"/>
      <c r="AA8" s="1033"/>
      <c r="AB8" s="1034"/>
      <c r="AC8" s="1032" t="s">
        <v>31</v>
      </c>
      <c r="AD8" s="1033"/>
      <c r="AE8" s="1033"/>
      <c r="AF8" s="1033"/>
      <c r="AG8" s="1033"/>
      <c r="AH8" s="1034"/>
      <c r="AI8" s="1032" t="s">
        <v>36</v>
      </c>
      <c r="AJ8" s="1033"/>
      <c r="AK8" s="1033"/>
      <c r="AL8" s="1033"/>
      <c r="AM8" s="1033"/>
      <c r="AN8" s="1034"/>
    </row>
    <row r="9" spans="2:45" ht="15.75" thickBot="1">
      <c r="B9" s="39" t="s">
        <v>26</v>
      </c>
      <c r="C9" s="22"/>
      <c r="D9" s="26" t="s">
        <v>32</v>
      </c>
      <c r="E9" s="27" t="s">
        <v>31</v>
      </c>
      <c r="F9" s="28" t="s">
        <v>36</v>
      </c>
      <c r="G9" s="4"/>
      <c r="H9" s="44" t="s">
        <v>20</v>
      </c>
      <c r="I9" s="45" t="s">
        <v>21</v>
      </c>
      <c r="J9" s="46"/>
      <c r="K9" s="44" t="s">
        <v>20</v>
      </c>
      <c r="L9" s="45" t="s">
        <v>21</v>
      </c>
      <c r="M9" s="44" t="s">
        <v>20</v>
      </c>
      <c r="N9" s="45" t="s">
        <v>21</v>
      </c>
      <c r="O9" s="46"/>
      <c r="P9" s="23"/>
      <c r="Q9" s="25" t="s">
        <v>9</v>
      </c>
      <c r="R9" s="23"/>
      <c r="S9" s="25" t="s">
        <v>433</v>
      </c>
      <c r="T9" s="23"/>
      <c r="U9" s="25" t="s">
        <v>10</v>
      </c>
      <c r="W9" s="95" t="s">
        <v>542</v>
      </c>
      <c r="X9" s="96" t="s">
        <v>540</v>
      </c>
      <c r="Y9" s="96">
        <v>0.05</v>
      </c>
      <c r="Z9" s="96" t="s">
        <v>486</v>
      </c>
      <c r="AA9" s="96">
        <v>0.95</v>
      </c>
      <c r="AB9" s="97" t="s">
        <v>541</v>
      </c>
      <c r="AC9" s="95" t="s">
        <v>542</v>
      </c>
      <c r="AD9" s="96" t="s">
        <v>540</v>
      </c>
      <c r="AE9" s="96">
        <v>0.05</v>
      </c>
      <c r="AF9" s="96" t="s">
        <v>486</v>
      </c>
      <c r="AG9" s="96">
        <v>0.95</v>
      </c>
      <c r="AH9" s="97" t="s">
        <v>541</v>
      </c>
      <c r="AI9" s="95" t="s">
        <v>542</v>
      </c>
      <c r="AJ9" s="96" t="s">
        <v>540</v>
      </c>
      <c r="AK9" s="96">
        <v>0.05</v>
      </c>
      <c r="AL9" s="96" t="s">
        <v>486</v>
      </c>
      <c r="AM9" s="96">
        <v>0.95</v>
      </c>
      <c r="AN9" s="97" t="s">
        <v>541</v>
      </c>
      <c r="AQ9" s="23" t="s">
        <v>485</v>
      </c>
      <c r="AR9" s="23" t="s">
        <v>618</v>
      </c>
      <c r="AS9" s="23" t="s">
        <v>619</v>
      </c>
    </row>
    <row r="10" spans="2:45">
      <c r="B10" s="18" t="s">
        <v>420</v>
      </c>
      <c r="D10" s="47" t="s">
        <v>421</v>
      </c>
      <c r="E10" s="48" t="s">
        <v>421</v>
      </c>
      <c r="F10" s="49" t="s">
        <v>421</v>
      </c>
      <c r="G10" s="34"/>
      <c r="H10" s="50">
        <v>87.87</v>
      </c>
      <c r="I10" s="51">
        <v>136.18</v>
      </c>
      <c r="J10" s="34"/>
      <c r="K10" s="55">
        <v>82.95</v>
      </c>
      <c r="L10" s="56">
        <v>29.6</v>
      </c>
      <c r="M10" s="55">
        <v>76.849999999999994</v>
      </c>
      <c r="N10" s="56">
        <v>26.25</v>
      </c>
      <c r="O10" s="34"/>
      <c r="Q10" s="88" t="s">
        <v>34</v>
      </c>
      <c r="S10" s="29" t="s">
        <v>384</v>
      </c>
      <c r="U10" s="89" t="s">
        <v>468</v>
      </c>
      <c r="W10" s="1012"/>
      <c r="X10" s="1007"/>
      <c r="Y10" s="1007"/>
      <c r="Z10" s="940"/>
      <c r="AA10" s="1007"/>
      <c r="AB10" s="1008"/>
      <c r="AC10" s="1009">
        <v>15</v>
      </c>
      <c r="AD10" s="1010">
        <v>15.28</v>
      </c>
      <c r="AE10" s="1010">
        <v>17.260000000000002</v>
      </c>
      <c r="AF10" s="992">
        <v>23.77</v>
      </c>
      <c r="AG10" s="1010">
        <v>31.69</v>
      </c>
      <c r="AH10" s="1011">
        <v>33.380000000000003</v>
      </c>
      <c r="AI10" s="1012"/>
      <c r="AJ10" s="1007"/>
      <c r="AK10" s="1007"/>
      <c r="AL10" s="940"/>
      <c r="AM10" s="1007"/>
      <c r="AN10" s="1008"/>
      <c r="AQ10" s="24">
        <f>AA11-Z11</f>
        <v>5.9699999999999989</v>
      </c>
      <c r="AR10" s="24">
        <f>AG10-AF10</f>
        <v>7.9200000000000017</v>
      </c>
      <c r="AS10" s="1019"/>
    </row>
    <row r="11" spans="2:45">
      <c r="B11" s="19" t="s">
        <v>278</v>
      </c>
      <c r="D11" s="52" t="s">
        <v>421</v>
      </c>
      <c r="E11" s="53" t="s">
        <v>421</v>
      </c>
      <c r="F11" s="54" t="s">
        <v>421</v>
      </c>
      <c r="G11" s="34"/>
      <c r="H11" s="55">
        <v>53.5</v>
      </c>
      <c r="I11" s="56">
        <v>73.52</v>
      </c>
      <c r="J11" s="34"/>
      <c r="K11" s="55">
        <v>55.25</v>
      </c>
      <c r="L11" s="56">
        <v>66.349999999999994</v>
      </c>
      <c r="M11" s="55">
        <v>51.25</v>
      </c>
      <c r="N11" s="56">
        <v>64.55</v>
      </c>
      <c r="O11" s="34"/>
      <c r="Q11" s="57" t="s">
        <v>34</v>
      </c>
      <c r="S11" s="933" t="s">
        <v>613</v>
      </c>
      <c r="U11" s="2" t="s">
        <v>465</v>
      </c>
      <c r="W11" s="1018">
        <v>8</v>
      </c>
      <c r="X11" s="1013">
        <v>7.59</v>
      </c>
      <c r="Y11" s="1013">
        <v>9.3800000000000008</v>
      </c>
      <c r="Z11" s="993">
        <v>16.010000000000002</v>
      </c>
      <c r="AA11" s="1013">
        <v>21.98</v>
      </c>
      <c r="AB11" s="1014">
        <v>25.99</v>
      </c>
      <c r="AC11" s="1015">
        <v>3</v>
      </c>
      <c r="AD11" s="995">
        <v>20.37</v>
      </c>
      <c r="AE11" s="995">
        <v>21.45</v>
      </c>
      <c r="AF11" s="994">
        <v>27.52</v>
      </c>
      <c r="AG11" s="995">
        <v>35.49</v>
      </c>
      <c r="AH11" s="996">
        <v>36.61</v>
      </c>
      <c r="AI11" s="1016">
        <v>13</v>
      </c>
      <c r="AJ11" s="995">
        <v>14.19</v>
      </c>
      <c r="AK11" s="995">
        <v>17.66</v>
      </c>
      <c r="AL11" s="994">
        <v>23.82</v>
      </c>
      <c r="AM11" s="995">
        <v>30.87</v>
      </c>
      <c r="AN11" s="996">
        <v>34.799999999999997</v>
      </c>
      <c r="AQ11" s="24">
        <f t="shared" ref="AQ11:AQ27" si="0">AA12-Z12</f>
        <v>5.66</v>
      </c>
      <c r="AR11" s="24">
        <f t="shared" ref="AR11:AR28" si="1">AG11-AF11</f>
        <v>7.9700000000000024</v>
      </c>
      <c r="AS11" s="1019">
        <f t="shared" ref="AS11:AS28" si="2">AM11-AL11</f>
        <v>7.0500000000000007</v>
      </c>
    </row>
    <row r="12" spans="2:45">
      <c r="B12" s="30" t="s">
        <v>43</v>
      </c>
      <c r="D12" s="52" t="s">
        <v>421</v>
      </c>
      <c r="E12" s="53" t="s">
        <v>421</v>
      </c>
      <c r="F12" s="54"/>
      <c r="G12" s="34"/>
      <c r="H12" s="55">
        <v>56.84</v>
      </c>
      <c r="I12" s="56">
        <v>8.99</v>
      </c>
      <c r="J12" s="34"/>
      <c r="K12" s="55">
        <v>52.65</v>
      </c>
      <c r="L12" s="56">
        <v>4.05</v>
      </c>
      <c r="M12" s="55">
        <v>46.35</v>
      </c>
      <c r="N12" s="56">
        <v>9.75</v>
      </c>
      <c r="O12" s="37"/>
      <c r="Q12" s="57" t="s">
        <v>34</v>
      </c>
      <c r="S12" s="30" t="s">
        <v>429</v>
      </c>
      <c r="U12" s="2" t="s">
        <v>447</v>
      </c>
      <c r="W12" s="1016">
        <v>2</v>
      </c>
      <c r="X12" s="995">
        <v>7.62</v>
      </c>
      <c r="Y12" s="995">
        <v>8.32</v>
      </c>
      <c r="Z12" s="994">
        <v>15.07</v>
      </c>
      <c r="AA12" s="995">
        <v>20.73</v>
      </c>
      <c r="AB12" s="996">
        <v>21.34</v>
      </c>
      <c r="AC12" s="1015">
        <v>5</v>
      </c>
      <c r="AD12" s="995">
        <v>23.07</v>
      </c>
      <c r="AE12" s="995">
        <v>24.72</v>
      </c>
      <c r="AF12" s="994">
        <v>30.67</v>
      </c>
      <c r="AG12" s="995">
        <v>38.53</v>
      </c>
      <c r="AH12" s="996">
        <v>41.79</v>
      </c>
      <c r="AI12" s="1016"/>
      <c r="AJ12" s="93"/>
      <c r="AK12" s="93"/>
      <c r="AL12" s="941"/>
      <c r="AM12" s="93"/>
      <c r="AN12" s="94"/>
      <c r="AQ12" s="24">
        <f t="shared" si="0"/>
        <v>6.32</v>
      </c>
      <c r="AR12" s="24">
        <f t="shared" si="1"/>
        <v>7.8599999999999994</v>
      </c>
      <c r="AS12" s="1019"/>
    </row>
    <row r="13" spans="2:45">
      <c r="B13" s="19" t="s">
        <v>53</v>
      </c>
      <c r="D13" s="52" t="s">
        <v>421</v>
      </c>
      <c r="E13" s="53" t="s">
        <v>421</v>
      </c>
      <c r="F13" s="54"/>
      <c r="G13" s="34"/>
      <c r="H13" s="55">
        <v>52.35</v>
      </c>
      <c r="I13" s="56">
        <v>11.8</v>
      </c>
      <c r="J13" s="34"/>
      <c r="K13" s="55">
        <v>50.8</v>
      </c>
      <c r="L13" s="56">
        <v>6.25</v>
      </c>
      <c r="M13" s="55">
        <v>44.55</v>
      </c>
      <c r="N13" s="56">
        <v>11.65</v>
      </c>
      <c r="O13" s="34"/>
      <c r="Q13" s="57" t="s">
        <v>423</v>
      </c>
      <c r="S13" s="30" t="s">
        <v>429</v>
      </c>
      <c r="U13" s="2" t="s">
        <v>448</v>
      </c>
      <c r="W13" s="1016">
        <v>7</v>
      </c>
      <c r="X13" s="995">
        <v>5.72</v>
      </c>
      <c r="Y13" s="995">
        <v>11.33</v>
      </c>
      <c r="Z13" s="994">
        <v>17.809999999999999</v>
      </c>
      <c r="AA13" s="995">
        <v>24.13</v>
      </c>
      <c r="AB13" s="996">
        <v>32.92</v>
      </c>
      <c r="AC13" s="1015">
        <v>4</v>
      </c>
      <c r="AD13" s="995">
        <v>18.54</v>
      </c>
      <c r="AE13" s="995">
        <v>20.54</v>
      </c>
      <c r="AF13" s="994">
        <v>26.64</v>
      </c>
      <c r="AG13" s="995">
        <v>34.44</v>
      </c>
      <c r="AH13" s="996">
        <v>39.79</v>
      </c>
      <c r="AI13" s="1016"/>
      <c r="AJ13" s="93"/>
      <c r="AK13" s="93"/>
      <c r="AL13" s="941"/>
      <c r="AM13" s="93"/>
      <c r="AN13" s="94"/>
      <c r="AQ13" s="24">
        <f t="shared" si="0"/>
        <v>5.9999999999999964</v>
      </c>
      <c r="AR13" s="24">
        <f t="shared" si="1"/>
        <v>7.7999999999999972</v>
      </c>
      <c r="AS13" s="1019"/>
    </row>
    <row r="14" spans="2:45">
      <c r="B14" s="19" t="s">
        <v>279</v>
      </c>
      <c r="D14" s="52" t="s">
        <v>421</v>
      </c>
      <c r="E14" s="53" t="s">
        <v>421</v>
      </c>
      <c r="F14" s="54"/>
      <c r="G14" s="34"/>
      <c r="H14" s="55">
        <v>39.659999999999997</v>
      </c>
      <c r="I14" s="56">
        <v>-75.040000000000006</v>
      </c>
      <c r="J14" s="34"/>
      <c r="K14" s="55">
        <v>38.65</v>
      </c>
      <c r="L14" s="56">
        <v>-56.45</v>
      </c>
      <c r="M14" s="55">
        <v>35.25</v>
      </c>
      <c r="N14" s="56">
        <v>-46.95</v>
      </c>
      <c r="O14" s="34"/>
      <c r="Q14" s="63" t="s">
        <v>34</v>
      </c>
      <c r="S14" s="2" t="s">
        <v>438</v>
      </c>
      <c r="U14" s="2" t="s">
        <v>439</v>
      </c>
      <c r="W14" s="1016">
        <v>24</v>
      </c>
      <c r="X14" s="995">
        <v>19.05</v>
      </c>
      <c r="Y14" s="995">
        <v>21.37</v>
      </c>
      <c r="Z14" s="994">
        <v>27.91</v>
      </c>
      <c r="AA14" s="995">
        <v>33.909999999999997</v>
      </c>
      <c r="AB14" s="996">
        <v>35.94</v>
      </c>
      <c r="AC14" s="1015">
        <v>17</v>
      </c>
      <c r="AD14" s="995">
        <v>29.45</v>
      </c>
      <c r="AE14" s="995">
        <v>31.45</v>
      </c>
      <c r="AF14" s="994">
        <v>39.130000000000003</v>
      </c>
      <c r="AG14" s="995">
        <v>47.42</v>
      </c>
      <c r="AH14" s="996">
        <v>50.4</v>
      </c>
      <c r="AI14" s="1016">
        <v>3</v>
      </c>
      <c r="AJ14" s="995">
        <v>23.61</v>
      </c>
      <c r="AK14" s="995">
        <v>25.06</v>
      </c>
      <c r="AL14" s="994">
        <v>31.81</v>
      </c>
      <c r="AM14" s="995">
        <v>38.54</v>
      </c>
      <c r="AN14" s="996">
        <v>40.159999999999997</v>
      </c>
      <c r="AQ14" s="24">
        <f t="shared" si="0"/>
        <v>6.0800000000000018</v>
      </c>
      <c r="AR14" s="24">
        <f t="shared" si="1"/>
        <v>8.2899999999999991</v>
      </c>
      <c r="AS14" s="1019">
        <f t="shared" si="2"/>
        <v>6.73</v>
      </c>
    </row>
    <row r="15" spans="2:45">
      <c r="B15" s="30" t="s">
        <v>280</v>
      </c>
      <c r="D15" s="52" t="s">
        <v>421</v>
      </c>
      <c r="E15" s="53" t="s">
        <v>421</v>
      </c>
      <c r="F15" s="54"/>
      <c r="G15" s="34"/>
      <c r="H15" s="55">
        <v>39.61</v>
      </c>
      <c r="I15" s="56">
        <v>-74.44</v>
      </c>
      <c r="J15" s="34"/>
      <c r="K15" s="55">
        <v>38.450000000000003</v>
      </c>
      <c r="L15" s="56">
        <v>-55.55</v>
      </c>
      <c r="M15" s="55">
        <v>34.950000000000003</v>
      </c>
      <c r="N15" s="56">
        <v>-46.05</v>
      </c>
      <c r="O15" s="34"/>
      <c r="Q15" s="63" t="s">
        <v>34</v>
      </c>
      <c r="S15" s="30" t="s">
        <v>422</v>
      </c>
      <c r="U15" s="90" t="s">
        <v>430</v>
      </c>
      <c r="W15" s="1016">
        <v>15</v>
      </c>
      <c r="X15" s="995">
        <v>21.18</v>
      </c>
      <c r="Y15" s="995">
        <v>23.18</v>
      </c>
      <c r="Z15" s="994">
        <v>29.94</v>
      </c>
      <c r="AA15" s="995">
        <v>36.020000000000003</v>
      </c>
      <c r="AB15" s="996">
        <v>37.549999999999997</v>
      </c>
      <c r="AC15" s="1015">
        <v>18</v>
      </c>
      <c r="AD15" s="995">
        <v>28.45</v>
      </c>
      <c r="AE15" s="995">
        <v>30.36</v>
      </c>
      <c r="AF15" s="994">
        <v>37.92</v>
      </c>
      <c r="AG15" s="995">
        <v>45.86</v>
      </c>
      <c r="AH15" s="996">
        <v>48.14</v>
      </c>
      <c r="AI15" s="1016"/>
      <c r="AJ15" s="93"/>
      <c r="AK15" s="93"/>
      <c r="AL15" s="941"/>
      <c r="AM15" s="93"/>
      <c r="AN15" s="94"/>
      <c r="AR15" s="24">
        <f t="shared" si="1"/>
        <v>7.9399999999999977</v>
      </c>
      <c r="AS15" s="1019"/>
    </row>
    <row r="16" spans="2:45">
      <c r="B16" s="30" t="s">
        <v>281</v>
      </c>
      <c r="D16" s="58"/>
      <c r="E16" s="60"/>
      <c r="F16" s="54" t="s">
        <v>421</v>
      </c>
      <c r="G16" s="34"/>
      <c r="H16" s="66">
        <v>38.700000000000003</v>
      </c>
      <c r="I16" s="67">
        <v>-76.099999999999994</v>
      </c>
      <c r="J16" s="34"/>
      <c r="K16" s="55">
        <v>37.75</v>
      </c>
      <c r="L16" s="56">
        <v>-57.65</v>
      </c>
      <c r="M16" s="55">
        <v>34.549999999999997</v>
      </c>
      <c r="N16" s="56">
        <v>-48.2</v>
      </c>
      <c r="O16" s="34"/>
      <c r="Q16" s="30" t="s">
        <v>34</v>
      </c>
      <c r="S16" s="30" t="s">
        <v>328</v>
      </c>
      <c r="U16" s="2" t="s">
        <v>442</v>
      </c>
      <c r="W16" s="1016"/>
      <c r="X16" s="93"/>
      <c r="Y16" s="93"/>
      <c r="Z16" s="941"/>
      <c r="AA16" s="93"/>
      <c r="AB16" s="94"/>
      <c r="AC16" s="33"/>
      <c r="AD16" s="33"/>
      <c r="AE16" s="33"/>
      <c r="AF16" s="1003"/>
      <c r="AG16" s="33"/>
      <c r="AH16" s="990"/>
      <c r="AI16" s="1016">
        <v>5</v>
      </c>
      <c r="AJ16" s="995">
        <v>25.96</v>
      </c>
      <c r="AK16" s="995">
        <v>26.69</v>
      </c>
      <c r="AL16" s="994">
        <v>33.79</v>
      </c>
      <c r="AM16" s="995">
        <v>42.43</v>
      </c>
      <c r="AN16" s="996">
        <v>43</v>
      </c>
      <c r="AQ16" s="24">
        <f t="shared" si="0"/>
        <v>5.7899999999999991</v>
      </c>
      <c r="AS16" s="1019">
        <f t="shared" si="2"/>
        <v>8.64</v>
      </c>
    </row>
    <row r="17" spans="2:45">
      <c r="B17" s="30" t="s">
        <v>286</v>
      </c>
      <c r="D17" s="58"/>
      <c r="E17" s="53" t="s">
        <v>421</v>
      </c>
      <c r="F17" s="59"/>
      <c r="G17" s="34"/>
      <c r="H17" s="55">
        <v>32.25</v>
      </c>
      <c r="I17" s="56">
        <v>-88.72</v>
      </c>
      <c r="J17" s="34"/>
      <c r="K17" s="55">
        <v>32.85</v>
      </c>
      <c r="L17" s="56">
        <v>-72</v>
      </c>
      <c r="M17" s="55">
        <v>31.15</v>
      </c>
      <c r="N17" s="56">
        <v>-62.75</v>
      </c>
      <c r="O17" s="34"/>
      <c r="Q17" s="30" t="s">
        <v>34</v>
      </c>
      <c r="S17" s="30" t="s">
        <v>389</v>
      </c>
      <c r="U17" s="2" t="s">
        <v>460</v>
      </c>
      <c r="W17" s="1016">
        <v>9</v>
      </c>
      <c r="X17" s="995">
        <v>20.88</v>
      </c>
      <c r="Y17" s="995">
        <v>21.72</v>
      </c>
      <c r="Z17" s="994">
        <v>28.43</v>
      </c>
      <c r="AA17" s="995">
        <v>34.22</v>
      </c>
      <c r="AB17" s="996">
        <v>36.450000000000003</v>
      </c>
      <c r="AC17" s="1015">
        <v>15</v>
      </c>
      <c r="AD17" s="995">
        <v>28.04</v>
      </c>
      <c r="AE17" s="995">
        <v>30.44</v>
      </c>
      <c r="AF17" s="994">
        <v>38.090000000000003</v>
      </c>
      <c r="AG17" s="995">
        <v>45.84</v>
      </c>
      <c r="AH17" s="996">
        <v>47.69</v>
      </c>
      <c r="AI17" s="1016"/>
      <c r="AJ17" s="93"/>
      <c r="AK17" s="93"/>
      <c r="AL17" s="941"/>
      <c r="AM17" s="93"/>
      <c r="AN17" s="94"/>
      <c r="AR17" s="24">
        <f t="shared" si="1"/>
        <v>7.75</v>
      </c>
      <c r="AS17" s="1019"/>
    </row>
    <row r="18" spans="2:45">
      <c r="B18" s="30" t="s">
        <v>617</v>
      </c>
      <c r="D18" s="58"/>
      <c r="E18" s="60"/>
      <c r="F18" s="54" t="s">
        <v>421</v>
      </c>
      <c r="G18" s="34"/>
      <c r="H18" s="61">
        <v>31.45</v>
      </c>
      <c r="I18" s="62">
        <v>-88.05</v>
      </c>
      <c r="J18" s="34"/>
      <c r="K18" s="55">
        <v>32.65</v>
      </c>
      <c r="L18" s="56">
        <v>-71.05</v>
      </c>
      <c r="M18" s="55">
        <v>30.85</v>
      </c>
      <c r="N18" s="56">
        <v>-61.75</v>
      </c>
      <c r="O18" s="34"/>
      <c r="Q18" s="63" t="s">
        <v>34</v>
      </c>
      <c r="S18" s="30" t="s">
        <v>431</v>
      </c>
      <c r="U18" s="2" t="s">
        <v>461</v>
      </c>
      <c r="W18" s="1016"/>
      <c r="X18" s="93"/>
      <c r="Y18" s="93"/>
      <c r="Z18" s="941"/>
      <c r="AA18" s="93"/>
      <c r="AB18" s="94"/>
      <c r="AC18" s="33"/>
      <c r="AD18" s="33"/>
      <c r="AE18" s="33"/>
      <c r="AF18" s="1003"/>
      <c r="AG18" s="33"/>
      <c r="AH18" s="990"/>
      <c r="AI18" s="1016">
        <v>6</v>
      </c>
      <c r="AJ18" s="995">
        <v>20.97</v>
      </c>
      <c r="AK18" s="995">
        <v>23.74</v>
      </c>
      <c r="AL18" s="994">
        <v>30.57</v>
      </c>
      <c r="AM18" s="995">
        <v>38.35</v>
      </c>
      <c r="AN18" s="996">
        <v>40.61</v>
      </c>
      <c r="AS18" s="1019">
        <f t="shared" si="2"/>
        <v>7.7800000000000011</v>
      </c>
    </row>
    <row r="19" spans="2:45">
      <c r="B19" s="19" t="s">
        <v>305</v>
      </c>
      <c r="D19" s="58"/>
      <c r="E19" s="60"/>
      <c r="F19" s="54" t="s">
        <v>421</v>
      </c>
      <c r="G19" s="34"/>
      <c r="H19" s="70">
        <v>5.97</v>
      </c>
      <c r="I19" s="71">
        <v>-43.73</v>
      </c>
      <c r="J19" s="34"/>
      <c r="K19" s="55">
        <v>2.1</v>
      </c>
      <c r="L19" s="56">
        <v>-30.8</v>
      </c>
      <c r="M19" s="55">
        <v>-3.3</v>
      </c>
      <c r="N19" s="56">
        <v>-25.55</v>
      </c>
      <c r="O19" s="34"/>
      <c r="Q19" s="30" t="s">
        <v>445</v>
      </c>
      <c r="S19" s="30" t="s">
        <v>440</v>
      </c>
      <c r="U19" s="2" t="s">
        <v>466</v>
      </c>
      <c r="W19" s="1016"/>
      <c r="X19" s="93"/>
      <c r="Y19" s="93"/>
      <c r="Z19" s="941"/>
      <c r="AA19" s="93"/>
      <c r="AB19" s="94"/>
      <c r="AC19" s="1015"/>
      <c r="AD19" s="93"/>
      <c r="AE19" s="93"/>
      <c r="AF19" s="941"/>
      <c r="AG19" s="93"/>
      <c r="AH19" s="94"/>
      <c r="AI19" s="1016">
        <v>1</v>
      </c>
      <c r="AJ19" s="93"/>
      <c r="AK19" s="93"/>
      <c r="AL19" s="994">
        <v>37.46</v>
      </c>
      <c r="AM19" s="93"/>
      <c r="AN19" s="94"/>
      <c r="AQ19" s="24">
        <f t="shared" si="0"/>
        <v>7.4899999999999949</v>
      </c>
      <c r="AS19" s="1019"/>
    </row>
    <row r="20" spans="2:45">
      <c r="B20" s="30" t="s">
        <v>179</v>
      </c>
      <c r="D20" s="52" t="s">
        <v>421</v>
      </c>
      <c r="E20" s="53" t="s">
        <v>421</v>
      </c>
      <c r="F20" s="59"/>
      <c r="G20" s="34"/>
      <c r="H20" s="64">
        <v>6.8</v>
      </c>
      <c r="I20" s="65">
        <v>3.63</v>
      </c>
      <c r="J20" s="34"/>
      <c r="K20" s="55">
        <v>-0.45</v>
      </c>
      <c r="L20" s="56">
        <v>-1.25</v>
      </c>
      <c r="M20" s="55">
        <v>-7.15</v>
      </c>
      <c r="N20" s="56">
        <v>3.95</v>
      </c>
      <c r="O20" s="34"/>
      <c r="Q20" s="30" t="s">
        <v>301</v>
      </c>
      <c r="S20" s="30" t="s">
        <v>183</v>
      </c>
      <c r="U20" s="2" t="s">
        <v>462</v>
      </c>
      <c r="W20" s="1016">
        <v>11</v>
      </c>
      <c r="X20" s="995">
        <v>25.43</v>
      </c>
      <c r="Y20" s="995">
        <v>28.34</v>
      </c>
      <c r="Z20" s="994">
        <v>35.450000000000003</v>
      </c>
      <c r="AA20" s="995">
        <v>42.94</v>
      </c>
      <c r="AB20" s="996">
        <v>45.04</v>
      </c>
      <c r="AC20" s="1015">
        <v>2</v>
      </c>
      <c r="AD20" s="995">
        <v>32.979999999999997</v>
      </c>
      <c r="AE20" s="995">
        <v>33.72</v>
      </c>
      <c r="AF20" s="994">
        <v>41.96</v>
      </c>
      <c r="AG20" s="995">
        <v>50.97</v>
      </c>
      <c r="AH20" s="996">
        <v>52.04</v>
      </c>
      <c r="AI20" s="1016"/>
      <c r="AJ20" s="93"/>
      <c r="AK20" s="93"/>
      <c r="AL20" s="941"/>
      <c r="AM20" s="93"/>
      <c r="AN20" s="94"/>
      <c r="AQ20" s="24">
        <f t="shared" si="0"/>
        <v>7.0300000000000011</v>
      </c>
      <c r="AR20" s="24">
        <f t="shared" si="1"/>
        <v>9.009999999999998</v>
      </c>
      <c r="AS20" s="1019"/>
    </row>
    <row r="21" spans="2:45">
      <c r="B21" s="30" t="s">
        <v>184</v>
      </c>
      <c r="D21" s="52" t="s">
        <v>421</v>
      </c>
      <c r="E21" s="53" t="s">
        <v>421</v>
      </c>
      <c r="F21" s="59"/>
      <c r="G21" s="34"/>
      <c r="H21" s="64">
        <v>6.8</v>
      </c>
      <c r="I21" s="65">
        <v>3.63</v>
      </c>
      <c r="J21" s="34"/>
      <c r="K21" s="55">
        <v>-0.45</v>
      </c>
      <c r="L21" s="56">
        <v>-1.25</v>
      </c>
      <c r="M21" s="55">
        <v>-7.15</v>
      </c>
      <c r="N21" s="56">
        <v>3.95</v>
      </c>
      <c r="O21" s="34"/>
      <c r="Q21" s="30" t="s">
        <v>301</v>
      </c>
      <c r="S21" s="30" t="s">
        <v>183</v>
      </c>
      <c r="U21" s="2" t="s">
        <v>434</v>
      </c>
      <c r="W21" s="1016">
        <v>19</v>
      </c>
      <c r="X21" s="995">
        <v>24.51</v>
      </c>
      <c r="Y21" s="995">
        <v>28.18</v>
      </c>
      <c r="Z21" s="994">
        <v>35.47</v>
      </c>
      <c r="AA21" s="995">
        <v>42.5</v>
      </c>
      <c r="AB21" s="996">
        <v>44.77</v>
      </c>
      <c r="AC21" s="33">
        <v>10</v>
      </c>
      <c r="AD21" s="997">
        <v>27.5</v>
      </c>
      <c r="AE21" s="997">
        <v>31.08</v>
      </c>
      <c r="AF21" s="1004">
        <v>38.799999999999997</v>
      </c>
      <c r="AG21" s="997">
        <v>46.61</v>
      </c>
      <c r="AH21" s="998">
        <v>50.22</v>
      </c>
      <c r="AI21" s="1016"/>
      <c r="AJ21" s="93"/>
      <c r="AK21" s="93"/>
      <c r="AL21" s="941"/>
      <c r="AM21" s="93"/>
      <c r="AN21" s="94"/>
      <c r="AQ21" s="24">
        <f t="shared" si="0"/>
        <v>7.470000000000006</v>
      </c>
      <c r="AR21" s="24">
        <f t="shared" si="1"/>
        <v>7.8100000000000023</v>
      </c>
      <c r="AS21" s="1019"/>
    </row>
    <row r="22" spans="2:45">
      <c r="B22" s="30" t="s">
        <v>277</v>
      </c>
      <c r="D22" s="52" t="s">
        <v>421</v>
      </c>
      <c r="E22" s="60"/>
      <c r="F22" s="59"/>
      <c r="G22" s="34"/>
      <c r="H22" s="64">
        <v>6.8</v>
      </c>
      <c r="I22" s="65">
        <v>3.63</v>
      </c>
      <c r="J22" s="34"/>
      <c r="K22" s="55">
        <v>-0.45</v>
      </c>
      <c r="L22" s="56">
        <v>-1.25</v>
      </c>
      <c r="M22" s="55">
        <v>-7.15</v>
      </c>
      <c r="N22" s="56">
        <v>3.95</v>
      </c>
      <c r="O22" s="34"/>
      <c r="Q22" s="30" t="s">
        <v>301</v>
      </c>
      <c r="S22" s="30" t="s">
        <v>183</v>
      </c>
      <c r="U22" s="2" t="s">
        <v>464</v>
      </c>
      <c r="W22" s="1016">
        <v>7</v>
      </c>
      <c r="X22" s="995">
        <v>27.02</v>
      </c>
      <c r="Y22" s="995">
        <v>28.83</v>
      </c>
      <c r="Z22" s="994">
        <v>36.229999999999997</v>
      </c>
      <c r="AA22" s="995">
        <v>43.7</v>
      </c>
      <c r="AB22" s="996">
        <v>45.26</v>
      </c>
      <c r="AC22" s="33"/>
      <c r="AD22" s="33"/>
      <c r="AE22" s="33"/>
      <c r="AF22" s="1003"/>
      <c r="AG22" s="33"/>
      <c r="AH22" s="990"/>
      <c r="AI22" s="1016"/>
      <c r="AJ22" s="93"/>
      <c r="AK22" s="93"/>
      <c r="AL22" s="941"/>
      <c r="AM22" s="93"/>
      <c r="AN22" s="94"/>
      <c r="AQ22" s="24">
        <f t="shared" si="0"/>
        <v>7.730000000000004</v>
      </c>
      <c r="AS22" s="1019"/>
    </row>
    <row r="23" spans="2:45">
      <c r="B23" s="19" t="s">
        <v>64</v>
      </c>
      <c r="D23" s="52" t="s">
        <v>421</v>
      </c>
      <c r="E23" s="53" t="s">
        <v>421</v>
      </c>
      <c r="F23" s="54" t="s">
        <v>421</v>
      </c>
      <c r="G23" s="34"/>
      <c r="H23" s="61">
        <v>3.6276000000000002</v>
      </c>
      <c r="I23" s="62">
        <v>-2.7357999999999998</v>
      </c>
      <c r="J23" s="34"/>
      <c r="K23" s="55">
        <v>-2.65</v>
      </c>
      <c r="L23" s="56">
        <v>-8.5500000000000007</v>
      </c>
      <c r="M23" s="55">
        <v>-9.15</v>
      </c>
      <c r="N23" s="56">
        <v>-3.4</v>
      </c>
      <c r="O23" s="34"/>
      <c r="Q23" s="57" t="s">
        <v>446</v>
      </c>
      <c r="S23" s="30" t="s">
        <v>441</v>
      </c>
      <c r="U23" s="2" t="s">
        <v>444</v>
      </c>
      <c r="W23" s="1016">
        <v>17</v>
      </c>
      <c r="X23" s="995">
        <v>27.86</v>
      </c>
      <c r="Y23" s="995">
        <v>28.83</v>
      </c>
      <c r="Z23" s="994">
        <v>36.159999999999997</v>
      </c>
      <c r="AA23" s="995">
        <v>43.89</v>
      </c>
      <c r="AB23" s="996">
        <v>45.52</v>
      </c>
      <c r="AC23" s="1015">
        <v>14</v>
      </c>
      <c r="AD23" s="995">
        <v>34.270000000000003</v>
      </c>
      <c r="AE23" s="995">
        <v>34.590000000000003</v>
      </c>
      <c r="AF23" s="994">
        <v>43.15</v>
      </c>
      <c r="AG23" s="995">
        <v>52.58</v>
      </c>
      <c r="AH23" s="996">
        <v>53.04</v>
      </c>
      <c r="AI23" s="1016">
        <v>12</v>
      </c>
      <c r="AJ23" s="995">
        <v>29.28</v>
      </c>
      <c r="AK23" s="995">
        <v>29.95</v>
      </c>
      <c r="AL23" s="994">
        <v>37.49</v>
      </c>
      <c r="AM23" s="995">
        <v>45.54</v>
      </c>
      <c r="AN23" s="996">
        <v>46.65</v>
      </c>
      <c r="AR23" s="24">
        <f t="shared" si="1"/>
        <v>9.43</v>
      </c>
      <c r="AS23" s="1019">
        <f t="shared" si="2"/>
        <v>8.0499999999999972</v>
      </c>
    </row>
    <row r="24" spans="2:45">
      <c r="B24" s="19" t="s">
        <v>419</v>
      </c>
      <c r="D24" s="58"/>
      <c r="E24" s="60"/>
      <c r="F24" s="54" t="s">
        <v>421</v>
      </c>
      <c r="G24" s="34"/>
      <c r="H24" s="68">
        <v>-8.85</v>
      </c>
      <c r="I24" s="69">
        <v>39.630000000000003</v>
      </c>
      <c r="J24" s="34"/>
      <c r="K24" s="55">
        <v>-18.649999999999999</v>
      </c>
      <c r="L24" s="56">
        <v>34.15</v>
      </c>
      <c r="M24" s="55">
        <v>-24.55</v>
      </c>
      <c r="N24" s="56">
        <v>40.75</v>
      </c>
      <c r="O24" s="34"/>
      <c r="Q24" s="43" t="s">
        <v>437</v>
      </c>
      <c r="S24" s="30" t="s">
        <v>436</v>
      </c>
      <c r="U24" s="2" t="s">
        <v>443</v>
      </c>
      <c r="W24" s="1016"/>
      <c r="X24" s="93"/>
      <c r="Y24" s="93"/>
      <c r="Z24" s="941"/>
      <c r="AA24" s="93"/>
      <c r="AB24" s="94"/>
      <c r="AC24" s="1015"/>
      <c r="AD24" s="93"/>
      <c r="AE24" s="93"/>
      <c r="AF24" s="941"/>
      <c r="AG24" s="93"/>
      <c r="AH24" s="94"/>
      <c r="AI24" s="991">
        <v>2</v>
      </c>
      <c r="AJ24" s="997">
        <v>24.17</v>
      </c>
      <c r="AK24" s="997">
        <v>26.01</v>
      </c>
      <c r="AL24" s="1004">
        <v>33.04</v>
      </c>
      <c r="AM24" s="997">
        <v>39.79</v>
      </c>
      <c r="AN24" s="998">
        <v>42.23</v>
      </c>
      <c r="AS24" s="1019">
        <f t="shared" si="2"/>
        <v>6.75</v>
      </c>
    </row>
    <row r="25" spans="2:45">
      <c r="B25" s="30" t="s">
        <v>282</v>
      </c>
      <c r="D25" s="52"/>
      <c r="E25" s="53" t="s">
        <v>421</v>
      </c>
      <c r="F25" s="54" t="s">
        <v>421</v>
      </c>
      <c r="G25" s="34"/>
      <c r="H25" s="55">
        <v>-43.06</v>
      </c>
      <c r="I25" s="56">
        <v>172.61</v>
      </c>
      <c r="J25" s="34"/>
      <c r="K25" s="55">
        <v>-54.85</v>
      </c>
      <c r="L25" s="56">
        <v>-160.85</v>
      </c>
      <c r="M25" s="55">
        <v>-48.75</v>
      </c>
      <c r="N25" s="56">
        <v>-157.15</v>
      </c>
      <c r="O25" s="34"/>
      <c r="Q25" s="57" t="s">
        <v>423</v>
      </c>
      <c r="S25" s="30" t="s">
        <v>435</v>
      </c>
      <c r="U25" s="2" t="s">
        <v>463</v>
      </c>
      <c r="W25" s="1016"/>
      <c r="X25" s="93"/>
      <c r="Y25" s="93"/>
      <c r="Z25" s="941"/>
      <c r="AA25" s="93"/>
      <c r="AB25" s="94"/>
      <c r="AC25" s="1015">
        <v>2</v>
      </c>
      <c r="AD25" s="995">
        <v>29.55</v>
      </c>
      <c r="AE25" s="995">
        <v>30.69</v>
      </c>
      <c r="AF25" s="994">
        <v>37.159999999999997</v>
      </c>
      <c r="AG25" s="995">
        <v>46.94</v>
      </c>
      <c r="AH25" s="996">
        <v>48.61</v>
      </c>
      <c r="AI25" s="991">
        <v>7</v>
      </c>
      <c r="AJ25" s="997">
        <v>25.87</v>
      </c>
      <c r="AK25" s="997">
        <v>28.26</v>
      </c>
      <c r="AL25" s="1004">
        <v>34.46</v>
      </c>
      <c r="AM25" s="997">
        <v>43.47</v>
      </c>
      <c r="AN25" s="998">
        <v>45.45</v>
      </c>
      <c r="AR25" s="24">
        <f t="shared" si="1"/>
        <v>9.7800000000000011</v>
      </c>
      <c r="AS25" s="1019">
        <f t="shared" si="2"/>
        <v>9.009999999999998</v>
      </c>
    </row>
    <row r="26" spans="2:45">
      <c r="B26" s="30" t="s">
        <v>283</v>
      </c>
      <c r="D26" s="52"/>
      <c r="E26" s="53"/>
      <c r="F26" s="54" t="s">
        <v>421</v>
      </c>
      <c r="G26" s="34"/>
      <c r="H26" s="55">
        <v>-45.32</v>
      </c>
      <c r="I26" s="56">
        <v>170.83</v>
      </c>
      <c r="J26" s="34"/>
      <c r="K26" s="55">
        <v>-56.55</v>
      </c>
      <c r="L26" s="56">
        <v>-164.05</v>
      </c>
      <c r="M26" s="55">
        <v>-50.35</v>
      </c>
      <c r="N26" s="56">
        <v>-160.05000000000001</v>
      </c>
      <c r="O26" s="34"/>
      <c r="Q26" s="30" t="s">
        <v>432</v>
      </c>
      <c r="S26" s="30" t="s">
        <v>328</v>
      </c>
      <c r="U26" s="2" t="s">
        <v>459</v>
      </c>
      <c r="W26" s="1016"/>
      <c r="X26" s="93"/>
      <c r="Y26" s="93"/>
      <c r="Z26" s="941"/>
      <c r="AA26" s="93"/>
      <c r="AB26" s="94"/>
      <c r="AC26" s="1015"/>
      <c r="AD26" s="93"/>
      <c r="AE26" s="93"/>
      <c r="AF26" s="941"/>
      <c r="AG26" s="93"/>
      <c r="AH26" s="94"/>
      <c r="AI26" s="991">
        <v>8</v>
      </c>
      <c r="AJ26" s="997">
        <v>24.58</v>
      </c>
      <c r="AK26" s="997">
        <v>27.35</v>
      </c>
      <c r="AL26" s="1004">
        <v>34.46</v>
      </c>
      <c r="AM26" s="997">
        <v>43.42</v>
      </c>
      <c r="AN26" s="998">
        <v>48.04</v>
      </c>
      <c r="AS26" s="1019">
        <f t="shared" si="2"/>
        <v>8.9600000000000009</v>
      </c>
    </row>
    <row r="27" spans="2:45">
      <c r="B27" s="934" t="s">
        <v>550</v>
      </c>
      <c r="D27" s="52"/>
      <c r="E27" s="53"/>
      <c r="F27" s="54" t="s">
        <v>421</v>
      </c>
      <c r="G27" s="34"/>
      <c r="H27" s="84">
        <v>-63.31</v>
      </c>
      <c r="I27" s="86">
        <v>136</v>
      </c>
      <c r="J27" s="34"/>
      <c r="K27" s="55">
        <v>-62.35</v>
      </c>
      <c r="L27" s="56">
        <v>131.15</v>
      </c>
      <c r="M27" s="55">
        <v>-58.45</v>
      </c>
      <c r="N27" s="56">
        <v>145.25</v>
      </c>
      <c r="O27" s="34"/>
      <c r="Q27" s="30" t="s">
        <v>34</v>
      </c>
      <c r="S27" s="30" t="s">
        <v>194</v>
      </c>
      <c r="U27" s="2" t="s">
        <v>469</v>
      </c>
      <c r="W27" s="1016"/>
      <c r="X27" s="93"/>
      <c r="Y27" s="93"/>
      <c r="Z27" s="941"/>
      <c r="AA27" s="93"/>
      <c r="AB27" s="94"/>
      <c r="AC27" s="1015"/>
      <c r="AD27" s="93"/>
      <c r="AE27" s="93"/>
      <c r="AF27" s="941"/>
      <c r="AG27" s="93"/>
      <c r="AH27" s="94"/>
      <c r="AI27" s="1017">
        <v>131</v>
      </c>
      <c r="AJ27" s="999">
        <v>21.55</v>
      </c>
      <c r="AK27" s="999">
        <v>26.36</v>
      </c>
      <c r="AL27" s="1005">
        <v>33.369999999999997</v>
      </c>
      <c r="AM27" s="999">
        <v>40.200000000000003</v>
      </c>
      <c r="AN27" s="1000">
        <v>42.92</v>
      </c>
      <c r="AQ27" s="24">
        <f t="shared" si="0"/>
        <v>6.6699999999999982</v>
      </c>
      <c r="AS27" s="1019">
        <f t="shared" si="2"/>
        <v>6.8300000000000054</v>
      </c>
    </row>
    <row r="28" spans="2:45" ht="15.75" thickBot="1">
      <c r="B28" s="20" t="s">
        <v>199</v>
      </c>
      <c r="D28" s="72" t="s">
        <v>421</v>
      </c>
      <c r="E28" s="73" t="s">
        <v>421</v>
      </c>
      <c r="F28" s="74" t="s">
        <v>421</v>
      </c>
      <c r="G28" s="34"/>
      <c r="H28" s="85">
        <v>-43.58</v>
      </c>
      <c r="I28" s="87">
        <v>149.56</v>
      </c>
      <c r="J28" s="34"/>
      <c r="K28" s="55">
        <v>-64.45</v>
      </c>
      <c r="L28" s="56">
        <v>159</v>
      </c>
      <c r="M28" s="55">
        <v>-58.75</v>
      </c>
      <c r="N28" s="56">
        <v>169.35</v>
      </c>
      <c r="O28" s="34"/>
      <c r="Q28" s="41" t="s">
        <v>34</v>
      </c>
      <c r="S28" s="41" t="s">
        <v>449</v>
      </c>
      <c r="U28" s="40" t="s">
        <v>467</v>
      </c>
      <c r="W28" s="988">
        <v>30</v>
      </c>
      <c r="X28" s="1001">
        <v>16.989999999999998</v>
      </c>
      <c r="Y28" s="1001">
        <v>18.96</v>
      </c>
      <c r="Z28" s="1006">
        <v>25.48</v>
      </c>
      <c r="AA28" s="1001">
        <v>32.15</v>
      </c>
      <c r="AB28" s="1002">
        <v>35.1</v>
      </c>
      <c r="AC28" s="989">
        <v>8</v>
      </c>
      <c r="AD28" s="1001">
        <v>25.08</v>
      </c>
      <c r="AE28" s="1001">
        <v>26.69</v>
      </c>
      <c r="AF28" s="1006">
        <v>33.619999999999997</v>
      </c>
      <c r="AG28" s="1001">
        <v>42.31</v>
      </c>
      <c r="AH28" s="1002">
        <v>45.2</v>
      </c>
      <c r="AI28" s="988">
        <v>15</v>
      </c>
      <c r="AJ28" s="1001">
        <v>20.23</v>
      </c>
      <c r="AK28" s="1001">
        <v>25.9</v>
      </c>
      <c r="AL28" s="1006">
        <v>32.76</v>
      </c>
      <c r="AM28" s="1001">
        <v>41.23</v>
      </c>
      <c r="AN28" s="1002">
        <v>43.58</v>
      </c>
      <c r="AR28" s="24">
        <f t="shared" si="1"/>
        <v>8.6900000000000048</v>
      </c>
      <c r="AS28" s="1019">
        <f t="shared" si="2"/>
        <v>8.4699999999999989</v>
      </c>
    </row>
    <row r="29" spans="2:45" ht="15.75" thickBot="1">
      <c r="AI29" s="36"/>
      <c r="AJ29" s="81"/>
      <c r="AK29" s="81"/>
      <c r="AL29" s="81"/>
      <c r="AM29" s="91"/>
      <c r="AN29" s="81"/>
    </row>
    <row r="30" spans="2:45" ht="15.75" thickBot="1">
      <c r="B30" s="1049" t="s">
        <v>450</v>
      </c>
      <c r="C30" s="1050"/>
      <c r="D30" s="1050"/>
      <c r="E30" s="1051"/>
      <c r="AP30" s="24" t="s">
        <v>620</v>
      </c>
      <c r="AQ30" s="1019">
        <f>AVERAGE(AQ10:AQ20)</f>
        <v>6.2924999999999986</v>
      </c>
      <c r="AR30" s="1019">
        <f>AVERAGE(AR10:AR20)</f>
        <v>8.067499999999999</v>
      </c>
      <c r="AS30" s="1019">
        <f>AVERAGE(AS10:AS20)</f>
        <v>7.5500000000000007</v>
      </c>
    </row>
    <row r="31" spans="2:45" ht="15.75" thickBot="1">
      <c r="B31" s="1052" t="s">
        <v>451</v>
      </c>
      <c r="C31" s="1053"/>
      <c r="D31" s="79" t="s">
        <v>472</v>
      </c>
      <c r="E31" s="80" t="s">
        <v>452</v>
      </c>
    </row>
    <row r="32" spans="2:45" ht="30">
      <c r="B32" s="1054" t="s">
        <v>453</v>
      </c>
      <c r="C32" s="1055"/>
      <c r="D32" s="75" t="s">
        <v>473</v>
      </c>
      <c r="E32" s="76" t="s">
        <v>328</v>
      </c>
    </row>
    <row r="33" spans="2:5" ht="45">
      <c r="B33" s="1058" t="s">
        <v>61</v>
      </c>
      <c r="C33" s="1059"/>
      <c r="D33" s="75" t="s">
        <v>474</v>
      </c>
      <c r="E33" s="76" t="s">
        <v>454</v>
      </c>
    </row>
    <row r="34" spans="2:5" ht="30">
      <c r="B34" s="1058" t="s">
        <v>455</v>
      </c>
      <c r="C34" s="1059"/>
      <c r="D34" s="75" t="s">
        <v>475</v>
      </c>
      <c r="E34" s="76" t="s">
        <v>456</v>
      </c>
    </row>
    <row r="35" spans="2:5" ht="30">
      <c r="B35" s="1058" t="s">
        <v>457</v>
      </c>
      <c r="C35" s="1059"/>
      <c r="D35" s="75" t="s">
        <v>476</v>
      </c>
      <c r="E35" s="76" t="s">
        <v>458</v>
      </c>
    </row>
    <row r="36" spans="2:5" ht="30.75" thickBot="1">
      <c r="B36" s="1056" t="s">
        <v>470</v>
      </c>
      <c r="C36" s="1057"/>
      <c r="D36" s="77" t="s">
        <v>477</v>
      </c>
      <c r="E36" s="78" t="s">
        <v>471</v>
      </c>
    </row>
  </sheetData>
  <sortState ref="A11:Z29">
    <sortCondition descending="1" ref="M11:M29"/>
  </sortState>
  <mergeCells count="17">
    <mergeCell ref="B31:C31"/>
    <mergeCell ref="B32:C32"/>
    <mergeCell ref="B36:C36"/>
    <mergeCell ref="B35:C35"/>
    <mergeCell ref="B34:C34"/>
    <mergeCell ref="B33:C33"/>
    <mergeCell ref="B3:U6"/>
    <mergeCell ref="D8:F8"/>
    <mergeCell ref="H8:I8"/>
    <mergeCell ref="K8:L8"/>
    <mergeCell ref="B30:E30"/>
    <mergeCell ref="M8:N8"/>
    <mergeCell ref="W3:AN5"/>
    <mergeCell ref="W7:AN7"/>
    <mergeCell ref="W8:AB8"/>
    <mergeCell ref="AC8:AH8"/>
    <mergeCell ref="AI8:AN8"/>
  </mergeCells>
  <phoneticPr fontId="28" type="noConversion"/>
  <pageMargins left="0.7" right="0.7" top="0.75" bottom="0.75" header="0.3" footer="0.3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E51"/>
  <sheetViews>
    <sheetView topLeftCell="E1" zoomScale="70" zoomScaleNormal="70" zoomScalePageLayoutView="70" workbookViewId="0">
      <selection activeCell="P26" sqref="P26:U26"/>
    </sheetView>
  </sheetViews>
  <sheetFormatPr defaultColWidth="8.7109375" defaultRowHeight="12.75"/>
  <cols>
    <col min="1" max="1" width="29.85546875" style="228" customWidth="1"/>
    <col min="2" max="3" width="32.85546875" style="228" customWidth="1"/>
    <col min="4" max="4" width="23.140625" style="228" customWidth="1"/>
    <col min="5" max="8" width="9.140625" style="228" customWidth="1"/>
    <col min="9" max="9" width="10" style="228" bestFit="1" customWidth="1"/>
    <col min="10" max="16" width="9.140625" style="228" customWidth="1"/>
    <col min="17" max="17" width="8.7109375" style="229"/>
    <col min="18" max="18" width="11.42578125" style="228" customWidth="1"/>
    <col min="19" max="19" width="14.28515625" style="228" bestFit="1" customWidth="1"/>
    <col min="20" max="20" width="14.28515625" style="228" customWidth="1"/>
    <col min="21" max="21" width="16.140625" style="290" customWidth="1"/>
    <col min="22" max="22" width="41.85546875" style="228" bestFit="1" customWidth="1"/>
    <col min="23" max="23" width="16.140625" style="290" customWidth="1"/>
    <col min="24" max="24" width="5.7109375" style="228" bestFit="1" customWidth="1"/>
    <col min="25" max="25" width="18.7109375" style="228" bestFit="1" customWidth="1"/>
    <col min="26" max="26" width="13.28515625" style="228" bestFit="1" customWidth="1"/>
    <col min="27" max="27" width="21.85546875" style="228" bestFit="1" customWidth="1"/>
    <col min="28" max="28" width="20.85546875" style="228" bestFit="1" customWidth="1"/>
    <col min="29" max="29" width="13.7109375" style="228" bestFit="1" customWidth="1"/>
    <col min="30" max="30" width="19.7109375" style="228" bestFit="1" customWidth="1"/>
    <col min="31" max="31" width="14" style="228" bestFit="1" customWidth="1"/>
    <col min="32" max="16384" width="8.7109375" style="228"/>
  </cols>
  <sheetData>
    <row r="1" spans="1:31" s="287" customFormat="1" ht="15.75">
      <c r="A1" s="479" t="s">
        <v>11</v>
      </c>
      <c r="B1" s="501" t="s">
        <v>597</v>
      </c>
      <c r="C1" s="285"/>
      <c r="Q1" s="288"/>
      <c r="U1" s="338"/>
      <c r="W1" s="338"/>
    </row>
    <row r="2" spans="1:31">
      <c r="A2" s="453" t="s">
        <v>586</v>
      </c>
      <c r="B2" s="480" t="s">
        <v>596</v>
      </c>
      <c r="C2" s="281"/>
    </row>
    <row r="3" spans="1:31">
      <c r="A3" s="453" t="s">
        <v>592</v>
      </c>
      <c r="B3" s="281" t="s">
        <v>55</v>
      </c>
      <c r="C3" s="281"/>
    </row>
    <row r="4" spans="1:31">
      <c r="A4" s="453" t="s">
        <v>589</v>
      </c>
      <c r="B4" s="481">
        <v>31.45</v>
      </c>
      <c r="C4" s="481"/>
    </row>
    <row r="5" spans="1:31">
      <c r="A5" s="453" t="s">
        <v>590</v>
      </c>
      <c r="B5" s="481">
        <v>-88.05</v>
      </c>
      <c r="C5" s="281"/>
    </row>
    <row r="6" spans="1:31">
      <c r="A6" s="453" t="s">
        <v>15</v>
      </c>
      <c r="B6" s="281" t="s">
        <v>34</v>
      </c>
      <c r="C6" s="281" t="s">
        <v>55</v>
      </c>
    </row>
    <row r="7" spans="1:31" ht="38.25">
      <c r="A7" s="453" t="s">
        <v>16</v>
      </c>
      <c r="B7" s="283" t="s">
        <v>56</v>
      </c>
      <c r="C7" s="281"/>
    </row>
    <row r="8" spans="1:31">
      <c r="A8" s="453" t="s">
        <v>17</v>
      </c>
      <c r="B8" s="281" t="s">
        <v>46</v>
      </c>
      <c r="C8" s="281"/>
    </row>
    <row r="9" spans="1:31">
      <c r="A9" s="453" t="s">
        <v>0</v>
      </c>
      <c r="B9" s="281" t="s">
        <v>54</v>
      </c>
      <c r="C9" s="281"/>
    </row>
    <row r="10" spans="1:31" ht="13.5" thickBot="1">
      <c r="A10" s="289" t="s">
        <v>479</v>
      </c>
      <c r="B10" s="223" t="s">
        <v>480</v>
      </c>
      <c r="C10" s="281"/>
      <c r="U10" s="356"/>
    </row>
    <row r="11" spans="1:31" ht="39" customHeight="1" thickBot="1">
      <c r="A11" s="151"/>
      <c r="B11" s="356"/>
      <c r="C11" s="356"/>
      <c r="D11" s="205"/>
      <c r="E11" s="1084" t="s">
        <v>22</v>
      </c>
      <c r="F11" s="1085"/>
      <c r="G11" s="1085"/>
      <c r="H11" s="1085"/>
      <c r="I11" s="1085"/>
      <c r="J11" s="1086"/>
      <c r="K11" s="1087" t="s">
        <v>23</v>
      </c>
      <c r="L11" s="1088"/>
      <c r="M11" s="1088"/>
      <c r="N11" s="1088"/>
      <c r="O11" s="1088"/>
      <c r="P11" s="1089"/>
      <c r="Q11" s="203"/>
      <c r="R11" s="1069" t="s">
        <v>478</v>
      </c>
      <c r="S11" s="1070"/>
      <c r="T11" s="1071"/>
      <c r="U11" s="291"/>
      <c r="X11" s="1066" t="s">
        <v>427</v>
      </c>
      <c r="Y11" s="1067"/>
      <c r="Z11" s="1067"/>
      <c r="AA11" s="1067"/>
      <c r="AB11" s="1067"/>
      <c r="AC11" s="1067"/>
      <c r="AD11" s="1067"/>
      <c r="AE11" s="1068"/>
    </row>
    <row r="12" spans="1:31" ht="13.5" thickBot="1">
      <c r="A12" s="482" t="s">
        <v>26</v>
      </c>
      <c r="B12" s="483" t="s">
        <v>49</v>
      </c>
      <c r="C12" s="484" t="s">
        <v>58</v>
      </c>
      <c r="D12" s="393"/>
      <c r="E12" s="123">
        <v>0</v>
      </c>
      <c r="F12" s="123">
        <v>1</v>
      </c>
      <c r="G12" s="123">
        <v>2</v>
      </c>
      <c r="H12" s="123">
        <v>3</v>
      </c>
      <c r="I12" s="123">
        <v>4</v>
      </c>
      <c r="J12" s="123" t="s">
        <v>27</v>
      </c>
      <c r="K12" s="122">
        <v>0</v>
      </c>
      <c r="L12" s="123">
        <v>1</v>
      </c>
      <c r="M12" s="123">
        <v>2</v>
      </c>
      <c r="N12" s="123">
        <v>3</v>
      </c>
      <c r="O12" s="123">
        <v>4</v>
      </c>
      <c r="P12" s="123" t="s">
        <v>27</v>
      </c>
      <c r="Q12" s="485" t="s">
        <v>28</v>
      </c>
      <c r="R12" s="125">
        <v>0.05</v>
      </c>
      <c r="S12" s="126">
        <v>0.5</v>
      </c>
      <c r="T12" s="127">
        <v>0.95</v>
      </c>
      <c r="U12" s="455"/>
      <c r="V12" s="486" t="s">
        <v>33</v>
      </c>
      <c r="W12" s="292"/>
      <c r="X12" s="293" t="s">
        <v>29</v>
      </c>
      <c r="Y12" s="294" t="s">
        <v>428</v>
      </c>
      <c r="Z12" s="294" t="s">
        <v>61</v>
      </c>
      <c r="AA12" s="294" t="s">
        <v>62</v>
      </c>
      <c r="AB12" s="294" t="s">
        <v>63</v>
      </c>
      <c r="AC12" s="200" t="s">
        <v>425</v>
      </c>
      <c r="AD12" s="200" t="s">
        <v>426</v>
      </c>
      <c r="AE12" s="201" t="s">
        <v>424</v>
      </c>
    </row>
    <row r="13" spans="1:31">
      <c r="A13" s="487" t="s">
        <v>598</v>
      </c>
      <c r="B13" s="167" t="s">
        <v>46</v>
      </c>
      <c r="C13" s="168" t="s">
        <v>57</v>
      </c>
      <c r="D13" s="488" t="s">
        <v>38</v>
      </c>
      <c r="E13" s="364">
        <v>0</v>
      </c>
      <c r="F13" s="364">
        <v>23207</v>
      </c>
      <c r="G13" s="364">
        <v>30345.200000000001</v>
      </c>
      <c r="H13" s="364">
        <v>22275.9</v>
      </c>
      <c r="I13" s="364">
        <v>407824</v>
      </c>
      <c r="J13" s="366">
        <v>13472</v>
      </c>
      <c r="K13" s="141">
        <f>E13/(SUM($E13:$J13))</f>
        <v>0</v>
      </c>
      <c r="L13" s="142">
        <f t="shared" ref="L13:P13" si="0">F13/(SUM($E13:$J13))</f>
        <v>4.6682508452114878E-2</v>
      </c>
      <c r="M13" s="142">
        <f t="shared" si="0"/>
        <v>6.1041498491020654E-2</v>
      </c>
      <c r="N13" s="142">
        <f t="shared" si="0"/>
        <v>4.4809535486209584E-2</v>
      </c>
      <c r="O13" s="142">
        <f t="shared" si="0"/>
        <v>0.8203665845208471</v>
      </c>
      <c r="P13" s="143">
        <f t="shared" si="0"/>
        <v>2.7099873049807887E-2</v>
      </c>
      <c r="Q13" s="489">
        <f>(M13+N13+P13)/(L13+M13+N13+P13)</f>
        <v>0.74012347130630318</v>
      </c>
      <c r="R13" s="490">
        <v>23.787743964354298</v>
      </c>
      <c r="S13" s="241">
        <v>30.620626165411601</v>
      </c>
      <c r="T13" s="241">
        <v>38.412590920643403</v>
      </c>
      <c r="U13" s="322"/>
      <c r="V13" s="491" t="s">
        <v>60</v>
      </c>
      <c r="W13" s="153"/>
      <c r="X13" s="141">
        <v>0.36</v>
      </c>
      <c r="Y13" s="136">
        <f t="shared" ref="Y13:Y18" si="1">(L13+M13+N13)/(L13+M13+N13+O13+P13)</f>
        <v>0.15253354242934508</v>
      </c>
      <c r="Z13" s="136">
        <f t="shared" ref="Z13:Z18" si="2">((K13)/(K13+O13))*100</f>
        <v>0</v>
      </c>
      <c r="AA13" s="136">
        <f t="shared" ref="AA13:AA18" si="3">M13/N13</f>
        <v>1.3622435008237601</v>
      </c>
      <c r="AB13" s="136">
        <f t="shared" ref="AB13:AB18" si="4">(P13/(P13+O13))</f>
        <v>3.1977516995176786E-2</v>
      </c>
      <c r="AC13" s="136">
        <f t="shared" ref="AC13:AC18" si="5">(0*(K13/(SUM(K13:P13)))+(1*(L13/SUM(K13:P13)))+(2*(M13/SUM(K13:P13)))+(3*(N13/SUM(K13:P13)))+(4*(O13/(SUM(K13:P13)))+(4*(P13/(SUM(K13:P13))))))</f>
        <v>3.6930599421754038</v>
      </c>
      <c r="AD13" s="136">
        <f t="shared" ref="AD13:AD18" si="6">-0.77*Q13+3.32*Q13^2+1.59</f>
        <v>2.8387436663187406</v>
      </c>
      <c r="AE13" s="492">
        <f>AD13-AC13</f>
        <v>-0.85431627585666314</v>
      </c>
    </row>
    <row r="14" spans="1:31">
      <c r="A14" s="487" t="s">
        <v>598</v>
      </c>
      <c r="B14" s="167" t="s">
        <v>46</v>
      </c>
      <c r="C14" s="168" t="s">
        <v>57</v>
      </c>
      <c r="D14" s="488" t="s">
        <v>38</v>
      </c>
      <c r="E14" s="315">
        <v>0</v>
      </c>
      <c r="F14" s="315">
        <v>30728</v>
      </c>
      <c r="G14" s="315">
        <v>38437.199999999997</v>
      </c>
      <c r="H14" s="315">
        <v>26255</v>
      </c>
      <c r="I14" s="315">
        <v>470024</v>
      </c>
      <c r="J14" s="316">
        <v>19694</v>
      </c>
      <c r="K14" s="159">
        <f t="shared" ref="K14:K18" si="7">E14/(SUM($E14:$J14))</f>
        <v>0</v>
      </c>
      <c r="L14" s="160">
        <f t="shared" ref="L14:L18" si="8">F14/(SUM($E14:$J14))</f>
        <v>5.2514089833820457E-2</v>
      </c>
      <c r="M14" s="160">
        <f t="shared" ref="M14:M18" si="9">G14/(SUM($E14:$J14))</f>
        <v>6.568909703724693E-2</v>
      </c>
      <c r="N14" s="160">
        <f t="shared" ref="N14:N18" si="10">H14/(SUM($E14:$J14))</f>
        <v>4.486974188319956E-2</v>
      </c>
      <c r="O14" s="160">
        <f t="shared" ref="O14:O18" si="11">I14/(SUM($E14:$J14))</f>
        <v>0.80327006508889698</v>
      </c>
      <c r="P14" s="161">
        <f t="shared" ref="P14:P18" si="12">J14/(SUM($E14:$J14))</f>
        <v>3.3657006156836117E-2</v>
      </c>
      <c r="Q14" s="441">
        <f t="shared" ref="Q14:Q18" si="13">(M14+N14+P14)/(L14+M14+N14+P14)</f>
        <v>0.73306507798342868</v>
      </c>
      <c r="R14" s="439">
        <v>23.429154054646499</v>
      </c>
      <c r="S14" s="251">
        <v>30.213864418083901</v>
      </c>
      <c r="T14" s="251">
        <v>37.914594192859397</v>
      </c>
      <c r="U14" s="322"/>
      <c r="V14" s="257" t="s">
        <v>60</v>
      </c>
      <c r="W14" s="153"/>
      <c r="X14" s="159">
        <v>0.3</v>
      </c>
      <c r="Y14" s="146">
        <f t="shared" si="1"/>
        <v>0.16307292875426693</v>
      </c>
      <c r="Z14" s="146">
        <f t="shared" si="2"/>
        <v>0</v>
      </c>
      <c r="AA14" s="146">
        <f t="shared" si="3"/>
        <v>1.463995429442011</v>
      </c>
      <c r="AB14" s="146">
        <f t="shared" si="4"/>
        <v>4.0214980866539525E-2</v>
      </c>
      <c r="AC14" s="146">
        <f t="shared" si="5"/>
        <v>3.6662097945408454</v>
      </c>
      <c r="AD14" s="146">
        <f t="shared" si="6"/>
        <v>2.809656126368143</v>
      </c>
      <c r="AE14" s="436">
        <f t="shared" ref="AE14:AE18" si="14">AD14-AC14</f>
        <v>-0.8565536681727024</v>
      </c>
    </row>
    <row r="15" spans="1:31">
      <c r="A15" s="487" t="s">
        <v>598</v>
      </c>
      <c r="B15" s="167" t="s">
        <v>46</v>
      </c>
      <c r="C15" s="168" t="s">
        <v>57</v>
      </c>
      <c r="D15" s="488" t="s">
        <v>38</v>
      </c>
      <c r="E15" s="315">
        <v>0</v>
      </c>
      <c r="F15" s="315">
        <v>137457</v>
      </c>
      <c r="G15" s="315">
        <v>173166</v>
      </c>
      <c r="H15" s="315">
        <v>180355</v>
      </c>
      <c r="I15" s="315">
        <v>2473728</v>
      </c>
      <c r="J15" s="316">
        <v>103844</v>
      </c>
      <c r="K15" s="159">
        <f t="shared" si="7"/>
        <v>0</v>
      </c>
      <c r="L15" s="160">
        <f t="shared" si="8"/>
        <v>4.4795424549054115E-2</v>
      </c>
      <c r="M15" s="160">
        <f t="shared" si="9"/>
        <v>5.6432516986850464E-2</v>
      </c>
      <c r="N15" s="160">
        <f t="shared" si="10"/>
        <v>5.8775317332290494E-2</v>
      </c>
      <c r="O15" s="160">
        <f t="shared" si="11"/>
        <v>0.80615535024685925</v>
      </c>
      <c r="P15" s="161">
        <f t="shared" si="12"/>
        <v>3.3841390884945657E-2</v>
      </c>
      <c r="Q15" s="441">
        <f t="shared" si="13"/>
        <v>0.76891069933526324</v>
      </c>
      <c r="R15" s="439">
        <v>25.389585086402299</v>
      </c>
      <c r="S15" s="251">
        <v>32.387745262765698</v>
      </c>
      <c r="T15" s="251">
        <v>40.612096716047702</v>
      </c>
      <c r="U15" s="322"/>
      <c r="V15" s="257" t="s">
        <v>60</v>
      </c>
      <c r="W15" s="153"/>
      <c r="X15" s="159">
        <v>0.37</v>
      </c>
      <c r="Y15" s="146">
        <f t="shared" si="1"/>
        <v>0.16000325886819508</v>
      </c>
      <c r="Z15" s="146">
        <f t="shared" si="2"/>
        <v>0</v>
      </c>
      <c r="AA15" s="146">
        <f t="shared" si="3"/>
        <v>0.9601397244323695</v>
      </c>
      <c r="AB15" s="146">
        <f t="shared" si="4"/>
        <v>4.0287526400814413E-2</v>
      </c>
      <c r="AC15" s="146">
        <f t="shared" si="5"/>
        <v>3.6939733750468462</v>
      </c>
      <c r="AD15" s="146">
        <f t="shared" si="6"/>
        <v>2.9608013245052955</v>
      </c>
      <c r="AE15" s="436">
        <f t="shared" si="14"/>
        <v>-0.73317205054155066</v>
      </c>
    </row>
    <row r="16" spans="1:31">
      <c r="A16" s="487" t="s">
        <v>598</v>
      </c>
      <c r="B16" s="167" t="s">
        <v>46</v>
      </c>
      <c r="C16" s="168" t="s">
        <v>57</v>
      </c>
      <c r="D16" s="488" t="s">
        <v>38</v>
      </c>
      <c r="E16" s="315">
        <v>0</v>
      </c>
      <c r="F16" s="315">
        <v>107248</v>
      </c>
      <c r="G16" s="315">
        <v>144800</v>
      </c>
      <c r="H16" s="315">
        <v>91399</v>
      </c>
      <c r="I16" s="315">
        <v>2361537</v>
      </c>
      <c r="J16" s="316">
        <v>105902</v>
      </c>
      <c r="K16" s="159">
        <f t="shared" si="7"/>
        <v>0</v>
      </c>
      <c r="L16" s="160">
        <f t="shared" si="8"/>
        <v>3.815451782818656E-2</v>
      </c>
      <c r="M16" s="160">
        <f t="shared" si="9"/>
        <v>5.1514006615707646E-2</v>
      </c>
      <c r="N16" s="160">
        <f t="shared" si="10"/>
        <v>3.251608211788027E-2</v>
      </c>
      <c r="O16" s="160">
        <f t="shared" si="11"/>
        <v>0.84013972818534799</v>
      </c>
      <c r="P16" s="161">
        <f t="shared" si="12"/>
        <v>3.7675665252877563E-2</v>
      </c>
      <c r="Q16" s="441">
        <f t="shared" si="13"/>
        <v>0.76132582914393943</v>
      </c>
      <c r="R16" s="439">
        <v>24.990325802602499</v>
      </c>
      <c r="S16" s="251">
        <v>31.889472729400001</v>
      </c>
      <c r="T16" s="251">
        <v>39.974223612662101</v>
      </c>
      <c r="U16" s="322"/>
      <c r="V16" s="257" t="s">
        <v>60</v>
      </c>
      <c r="W16" s="153"/>
      <c r="X16" s="159">
        <v>0.41</v>
      </c>
      <c r="Y16" s="146">
        <f t="shared" si="1"/>
        <v>0.12218460656177446</v>
      </c>
      <c r="Z16" s="146">
        <f t="shared" si="2"/>
        <v>0</v>
      </c>
      <c r="AA16" s="146">
        <f t="shared" si="3"/>
        <v>1.5842624098731934</v>
      </c>
      <c r="AB16" s="146">
        <f t="shared" si="4"/>
        <v>4.2919804704391884E-2</v>
      </c>
      <c r="AC16" s="146">
        <f t="shared" si="5"/>
        <v>3.7499923511661448</v>
      </c>
      <c r="AD16" s="146">
        <f t="shared" si="6"/>
        <v>2.9281076117232336</v>
      </c>
      <c r="AE16" s="436">
        <f t="shared" si="14"/>
        <v>-0.82188473944291118</v>
      </c>
    </row>
    <row r="17" spans="1:31">
      <c r="A17" s="487" t="s">
        <v>598</v>
      </c>
      <c r="B17" s="167" t="s">
        <v>46</v>
      </c>
      <c r="C17" s="168" t="s">
        <v>57</v>
      </c>
      <c r="D17" s="488" t="s">
        <v>38</v>
      </c>
      <c r="E17" s="315">
        <v>0</v>
      </c>
      <c r="F17" s="315">
        <v>37894</v>
      </c>
      <c r="G17" s="315">
        <v>39775</v>
      </c>
      <c r="H17" s="315">
        <v>18491</v>
      </c>
      <c r="I17" s="315">
        <v>676895</v>
      </c>
      <c r="J17" s="316">
        <v>26369</v>
      </c>
      <c r="K17" s="159">
        <f t="shared" si="7"/>
        <v>0</v>
      </c>
      <c r="L17" s="160">
        <f t="shared" si="8"/>
        <v>4.7401629173004563E-2</v>
      </c>
      <c r="M17" s="160">
        <f t="shared" si="9"/>
        <v>4.9754573292770797E-2</v>
      </c>
      <c r="N17" s="160">
        <f t="shared" si="10"/>
        <v>2.3130403890801378E-2</v>
      </c>
      <c r="O17" s="160">
        <f t="shared" si="11"/>
        <v>0.84672839444399972</v>
      </c>
      <c r="P17" s="161">
        <f t="shared" si="12"/>
        <v>3.2984999199423583E-2</v>
      </c>
      <c r="Q17" s="441">
        <f t="shared" si="13"/>
        <v>0.69073443837785342</v>
      </c>
      <c r="R17" s="439">
        <v>20.970754924858301</v>
      </c>
      <c r="S17" s="251">
        <v>27.646171001722301</v>
      </c>
      <c r="T17" s="251">
        <v>34.692180718303099</v>
      </c>
      <c r="U17" s="322"/>
      <c r="V17" s="257" t="s">
        <v>60</v>
      </c>
      <c r="W17" s="153"/>
      <c r="X17" s="159">
        <v>0.39</v>
      </c>
      <c r="Y17" s="146">
        <f t="shared" si="1"/>
        <v>0.12028660635657673</v>
      </c>
      <c r="Z17" s="146">
        <f t="shared" si="2"/>
        <v>0</v>
      </c>
      <c r="AA17" s="146">
        <f t="shared" si="3"/>
        <v>2.1510464550321777</v>
      </c>
      <c r="AB17" s="146">
        <f t="shared" si="4"/>
        <v>3.7495165400191106E-2</v>
      </c>
      <c r="AC17" s="146">
        <f t="shared" si="5"/>
        <v>3.7351555620046435</v>
      </c>
      <c r="AD17" s="146">
        <f t="shared" si="6"/>
        <v>2.6421531761281329</v>
      </c>
      <c r="AE17" s="436">
        <f t="shared" si="14"/>
        <v>-1.0930023858765106</v>
      </c>
    </row>
    <row r="18" spans="1:31" ht="13.5" thickBot="1">
      <c r="A18" s="493" t="s">
        <v>598</v>
      </c>
      <c r="B18" s="181" t="s">
        <v>46</v>
      </c>
      <c r="C18" s="182" t="s">
        <v>57</v>
      </c>
      <c r="D18" s="494" t="s">
        <v>38</v>
      </c>
      <c r="E18" s="326">
        <v>0</v>
      </c>
      <c r="F18" s="326">
        <v>100784</v>
      </c>
      <c r="G18" s="326">
        <v>140873</v>
      </c>
      <c r="H18" s="326">
        <v>68089</v>
      </c>
      <c r="I18" s="326">
        <v>1701328</v>
      </c>
      <c r="J18" s="327">
        <v>80133</v>
      </c>
      <c r="K18" s="189">
        <f t="shared" si="7"/>
        <v>0</v>
      </c>
      <c r="L18" s="190">
        <f t="shared" si="8"/>
        <v>4.8194176855758421E-2</v>
      </c>
      <c r="M18" s="190">
        <f t="shared" si="9"/>
        <v>6.7364445509220272E-2</v>
      </c>
      <c r="N18" s="190">
        <f t="shared" si="10"/>
        <v>3.2559665303339175E-2</v>
      </c>
      <c r="O18" s="190">
        <f t="shared" si="11"/>
        <v>0.81356269369794576</v>
      </c>
      <c r="P18" s="191">
        <f t="shared" si="12"/>
        <v>3.83190186337364E-2</v>
      </c>
      <c r="Q18" s="495">
        <f t="shared" si="13"/>
        <v>0.74149928567581225</v>
      </c>
      <c r="R18" s="496">
        <v>23.8552393651707</v>
      </c>
      <c r="S18" s="497">
        <v>30.6822880216735</v>
      </c>
      <c r="T18" s="497">
        <v>38.471384609877397</v>
      </c>
      <c r="U18" s="322"/>
      <c r="V18" s="498" t="s">
        <v>60</v>
      </c>
      <c r="W18" s="153"/>
      <c r="X18" s="189">
        <v>0.37</v>
      </c>
      <c r="Y18" s="196">
        <f t="shared" si="1"/>
        <v>0.14811828766831786</v>
      </c>
      <c r="Z18" s="196">
        <f t="shared" si="2"/>
        <v>0</v>
      </c>
      <c r="AA18" s="196">
        <f t="shared" si="3"/>
        <v>2.0689538692006049</v>
      </c>
      <c r="AB18" s="196">
        <f t="shared" si="4"/>
        <v>4.4981619019445272E-2</v>
      </c>
      <c r="AC18" s="196">
        <f t="shared" si="5"/>
        <v>3.6881289131109454</v>
      </c>
      <c r="AD18" s="196">
        <f t="shared" si="6"/>
        <v>2.8444519030133204</v>
      </c>
      <c r="AE18" s="499">
        <f t="shared" si="14"/>
        <v>-0.84367701009762497</v>
      </c>
    </row>
    <row r="19" spans="1:31" ht="13.5" thickBot="1">
      <c r="A19" s="153"/>
      <c r="B19" s="153"/>
      <c r="C19" s="153"/>
      <c r="D19" s="151"/>
      <c r="E19" s="236"/>
      <c r="F19" s="236"/>
      <c r="G19" s="236"/>
      <c r="H19" s="236"/>
      <c r="I19" s="236"/>
      <c r="J19" s="236"/>
      <c r="K19" s="236"/>
      <c r="L19" s="236"/>
      <c r="M19" s="236"/>
      <c r="N19" s="236"/>
      <c r="O19" s="236"/>
      <c r="P19" s="236"/>
      <c r="Q19" s="318"/>
      <c r="R19" s="160"/>
      <c r="S19" s="160"/>
      <c r="T19" s="160"/>
      <c r="U19" s="322"/>
      <c r="V19" s="151"/>
      <c r="W19" s="153"/>
      <c r="X19" s="290"/>
    </row>
    <row r="20" spans="1:31">
      <c r="A20" s="1093" t="s">
        <v>59</v>
      </c>
      <c r="B20" s="1093"/>
      <c r="C20" s="153"/>
      <c r="D20" s="151"/>
      <c r="E20" s="236"/>
      <c r="F20" s="236"/>
      <c r="G20" s="236"/>
      <c r="H20" s="236"/>
      <c r="I20" s="236"/>
      <c r="J20" s="236"/>
      <c r="K20" s="236"/>
      <c r="L20" s="236"/>
      <c r="M20" s="236"/>
      <c r="N20" s="236"/>
      <c r="O20" s="945"/>
      <c r="P20" s="423" t="s">
        <v>542</v>
      </c>
      <c r="Q20" s="199" t="s">
        <v>540</v>
      </c>
      <c r="R20" s="200">
        <v>5</v>
      </c>
      <c r="S20" s="200">
        <v>50</v>
      </c>
      <c r="T20" s="200">
        <v>95</v>
      </c>
      <c r="U20" s="942" t="s">
        <v>541</v>
      </c>
      <c r="V20" s="151"/>
      <c r="W20" s="153"/>
      <c r="X20" s="290"/>
    </row>
    <row r="21" spans="1:31">
      <c r="A21" s="153"/>
      <c r="B21" s="153"/>
      <c r="C21" s="153"/>
      <c r="D21" s="151"/>
      <c r="E21" s="236"/>
      <c r="F21" s="236"/>
      <c r="G21" s="236"/>
      <c r="H21" s="236"/>
      <c r="I21" s="236"/>
      <c r="J21" s="236"/>
      <c r="K21" s="236"/>
      <c r="L21" s="236"/>
      <c r="M21" s="236"/>
      <c r="N21" s="236"/>
      <c r="O21" s="174" t="s">
        <v>36</v>
      </c>
      <c r="P21" s="236">
        <f>COUNT(Q13:Q18)</f>
        <v>6</v>
      </c>
      <c r="Q21" s="202">
        <f>MIN(R13:R18)</f>
        <v>20.970754924858301</v>
      </c>
      <c r="R21" s="202">
        <f>AVERAGE(R13:R18)</f>
        <v>23.737133866339096</v>
      </c>
      <c r="S21" s="202">
        <f>AVERAGE(S13:S18)</f>
        <v>30.573361266509504</v>
      </c>
      <c r="T21" s="202">
        <f>AVERAGE(T13:T18)</f>
        <v>38.34617846173218</v>
      </c>
      <c r="U21" s="204">
        <f>MAX(T13:T18)</f>
        <v>40.612096716047702</v>
      </c>
      <c r="V21" s="151"/>
      <c r="W21" s="153"/>
      <c r="X21" s="290"/>
    </row>
    <row r="22" spans="1:31">
      <c r="A22" s="153"/>
      <c r="B22" s="153"/>
      <c r="C22" s="153"/>
      <c r="D22" s="151"/>
      <c r="E22" s="236"/>
      <c r="F22" s="236"/>
      <c r="G22" s="236"/>
      <c r="H22" s="236"/>
      <c r="I22" s="236"/>
      <c r="J22" s="236"/>
      <c r="K22" s="236"/>
      <c r="L22" s="236"/>
      <c r="M22" s="236"/>
      <c r="N22" s="236"/>
      <c r="O22" s="174" t="s">
        <v>31</v>
      </c>
      <c r="P22" s="236"/>
      <c r="Q22" s="202"/>
      <c r="R22" s="202"/>
      <c r="S22" s="202"/>
      <c r="T22" s="202"/>
      <c r="U22" s="204"/>
      <c r="V22" s="151"/>
      <c r="W22" s="153"/>
      <c r="X22" s="290"/>
    </row>
    <row r="23" spans="1:31" s="337" customFormat="1">
      <c r="A23" s="153"/>
      <c r="B23" s="153"/>
      <c r="C23" s="153"/>
      <c r="D23" s="151"/>
      <c r="E23" s="236"/>
      <c r="F23" s="236"/>
      <c r="G23" s="236"/>
      <c r="H23" s="236"/>
      <c r="I23" s="236"/>
      <c r="J23" s="236"/>
      <c r="K23" s="236"/>
      <c r="L23" s="236"/>
      <c r="M23" s="236"/>
      <c r="N23" s="236"/>
      <c r="O23" s="174" t="s">
        <v>485</v>
      </c>
      <c r="P23" s="236"/>
      <c r="Q23" s="202"/>
      <c r="R23" s="202"/>
      <c r="S23" s="202"/>
      <c r="T23" s="202"/>
      <c r="U23" s="204"/>
      <c r="V23" s="151"/>
      <c r="W23" s="153"/>
      <c r="X23" s="290"/>
    </row>
    <row r="24" spans="1:31" s="337" customFormat="1">
      <c r="A24" s="153"/>
      <c r="B24" s="153"/>
      <c r="C24" s="153"/>
      <c r="D24" s="151"/>
      <c r="E24" s="236"/>
      <c r="F24" s="236"/>
      <c r="G24" s="236"/>
      <c r="H24" s="236"/>
      <c r="I24" s="236"/>
      <c r="J24" s="236"/>
      <c r="K24" s="236"/>
      <c r="L24" s="236"/>
      <c r="M24" s="236"/>
      <c r="N24" s="236"/>
      <c r="O24" s="174"/>
      <c r="P24" s="151"/>
      <c r="Q24" s="202"/>
      <c r="R24" s="202"/>
      <c r="S24" s="203"/>
      <c r="T24" s="202"/>
      <c r="U24" s="946"/>
      <c r="V24" s="151"/>
      <c r="W24" s="153"/>
      <c r="X24" s="290"/>
    </row>
    <row r="25" spans="1:31" s="290" customFormat="1">
      <c r="A25" s="153"/>
      <c r="B25" s="153"/>
      <c r="C25" s="153"/>
      <c r="D25" s="153"/>
      <c r="E25" s="315"/>
      <c r="F25" s="315"/>
      <c r="G25" s="315"/>
      <c r="H25" s="315"/>
      <c r="I25" s="315"/>
      <c r="J25" s="315"/>
      <c r="K25" s="315"/>
      <c r="L25" s="315"/>
      <c r="M25" s="315"/>
      <c r="N25" s="315"/>
      <c r="O25" s="174"/>
      <c r="P25" s="151"/>
      <c r="Q25" s="202"/>
      <c r="R25" s="205"/>
      <c r="S25" s="205"/>
      <c r="T25" s="205"/>
      <c r="U25" s="946"/>
      <c r="V25" s="153"/>
      <c r="W25" s="153"/>
    </row>
    <row r="26" spans="1:31" s="290" customFormat="1">
      <c r="A26" s="153"/>
      <c r="B26" s="153"/>
      <c r="C26" s="153"/>
      <c r="D26" s="153"/>
      <c r="E26" s="315"/>
      <c r="F26" s="315"/>
      <c r="G26" s="315"/>
      <c r="H26" s="315"/>
      <c r="I26" s="315"/>
      <c r="J26" s="315"/>
      <c r="K26" s="315"/>
      <c r="L26" s="315"/>
      <c r="M26" s="315"/>
      <c r="N26" s="315"/>
      <c r="O26" s="174" t="s">
        <v>36</v>
      </c>
      <c r="P26" s="236">
        <f>P21</f>
        <v>6</v>
      </c>
      <c r="Q26" s="202" t="str">
        <f>FIXED(Q21,2)</f>
        <v>20.97</v>
      </c>
      <c r="R26" s="202" t="str">
        <f t="shared" ref="R26:U26" si="15">FIXED(R21,2)</f>
        <v>23.74</v>
      </c>
      <c r="S26" s="202" t="str">
        <f t="shared" si="15"/>
        <v>30.57</v>
      </c>
      <c r="T26" s="202" t="str">
        <f t="shared" si="15"/>
        <v>38.35</v>
      </c>
      <c r="U26" s="204" t="str">
        <f t="shared" si="15"/>
        <v>40.61</v>
      </c>
      <c r="V26" s="153"/>
      <c r="W26" s="153"/>
    </row>
    <row r="27" spans="1:31" s="290" customFormat="1">
      <c r="A27" s="153"/>
      <c r="B27" s="153"/>
      <c r="C27" s="153"/>
      <c r="D27" s="153"/>
      <c r="E27" s="315"/>
      <c r="F27" s="315"/>
      <c r="G27" s="315"/>
      <c r="H27" s="315"/>
      <c r="I27" s="315"/>
      <c r="J27" s="315"/>
      <c r="K27" s="315"/>
      <c r="L27" s="315"/>
      <c r="M27" s="315"/>
      <c r="N27" s="315"/>
      <c r="O27" s="174" t="s">
        <v>31</v>
      </c>
      <c r="P27" s="236"/>
      <c r="Q27" s="202"/>
      <c r="R27" s="202"/>
      <c r="S27" s="202"/>
      <c r="T27" s="202"/>
      <c r="U27" s="204"/>
      <c r="V27" s="153"/>
      <c r="W27" s="153"/>
    </row>
    <row r="28" spans="1:31" s="290" customFormat="1" ht="13.5" thickBot="1">
      <c r="A28" s="153"/>
      <c r="B28" s="153"/>
      <c r="C28" s="153"/>
      <c r="D28" s="153"/>
      <c r="E28" s="315"/>
      <c r="F28" s="315"/>
      <c r="G28" s="315"/>
      <c r="H28" s="315"/>
      <c r="I28" s="315"/>
      <c r="J28" s="315"/>
      <c r="K28" s="315"/>
      <c r="L28" s="315"/>
      <c r="M28" s="315"/>
      <c r="N28" s="315"/>
      <c r="O28" s="206" t="s">
        <v>485</v>
      </c>
      <c r="P28" s="271"/>
      <c r="Q28" s="207"/>
      <c r="R28" s="207"/>
      <c r="S28" s="207"/>
      <c r="T28" s="207"/>
      <c r="U28" s="209"/>
      <c r="V28" s="153"/>
      <c r="W28" s="153"/>
    </row>
    <row r="29" spans="1:31" s="337" customFormat="1">
      <c r="A29" s="153"/>
      <c r="B29" s="153"/>
      <c r="C29" s="153"/>
      <c r="D29" s="151"/>
      <c r="E29" s="236"/>
      <c r="F29" s="236"/>
      <c r="G29" s="236"/>
      <c r="H29" s="236"/>
      <c r="I29" s="236"/>
      <c r="J29" s="236"/>
      <c r="K29" s="236"/>
      <c r="L29" s="236"/>
      <c r="M29" s="236"/>
      <c r="N29" s="236"/>
      <c r="O29" s="236"/>
      <c r="P29" s="236"/>
      <c r="Q29" s="318"/>
      <c r="R29" s="160"/>
      <c r="S29" s="160"/>
      <c r="T29" s="160"/>
      <c r="U29" s="322"/>
      <c r="V29" s="151"/>
      <c r="W29" s="153"/>
      <c r="X29" s="290"/>
    </row>
    <row r="30" spans="1:31" s="337" customFormat="1">
      <c r="A30" s="160"/>
      <c r="B30" s="336"/>
      <c r="C30" s="336"/>
      <c r="E30" s="236"/>
      <c r="F30" s="236"/>
      <c r="G30" s="236"/>
      <c r="H30" s="236"/>
      <c r="I30" s="236"/>
      <c r="J30" s="236"/>
      <c r="K30" s="248"/>
      <c r="L30" s="248"/>
      <c r="M30" s="248"/>
      <c r="N30" s="248"/>
      <c r="O30" s="248"/>
      <c r="P30" s="248"/>
      <c r="Q30" s="305"/>
      <c r="R30" s="248"/>
      <c r="S30" s="301"/>
      <c r="T30" s="301"/>
      <c r="U30" s="301"/>
      <c r="W30" s="290"/>
    </row>
    <row r="31" spans="1:31" s="337" customFormat="1">
      <c r="C31" s="336"/>
      <c r="E31" s="236"/>
      <c r="F31" s="236"/>
      <c r="G31" s="236"/>
      <c r="H31" s="236"/>
      <c r="I31" s="236"/>
      <c r="J31" s="236"/>
      <c r="K31" s="248"/>
      <c r="L31" s="248"/>
      <c r="M31" s="248"/>
      <c r="N31" s="248"/>
      <c r="O31" s="248"/>
      <c r="P31" s="248"/>
      <c r="Q31" s="305"/>
      <c r="R31" s="248"/>
      <c r="S31" s="301"/>
      <c r="T31" s="301"/>
      <c r="U31" s="301"/>
      <c r="W31" s="290"/>
    </row>
    <row r="32" spans="1:31" s="337" customFormat="1">
      <c r="A32" s="160"/>
      <c r="B32" s="336"/>
      <c r="C32" s="336"/>
      <c r="E32" s="236"/>
      <c r="F32" s="236"/>
      <c r="G32" s="236"/>
      <c r="H32" s="236"/>
      <c r="I32" s="236"/>
      <c r="J32" s="236"/>
      <c r="K32" s="248"/>
      <c r="L32" s="248"/>
      <c r="M32" s="248"/>
      <c r="N32" s="248"/>
      <c r="O32" s="248"/>
      <c r="P32" s="248"/>
      <c r="Q32" s="305"/>
      <c r="R32" s="248"/>
      <c r="S32" s="301"/>
      <c r="T32" s="301"/>
      <c r="U32" s="301"/>
      <c r="W32" s="290"/>
    </row>
    <row r="33" spans="1:23" s="337" customFormat="1">
      <c r="A33" s="160"/>
      <c r="B33" s="336"/>
      <c r="C33" s="336"/>
      <c r="E33" s="236"/>
      <c r="F33" s="236"/>
      <c r="G33" s="236"/>
      <c r="H33" s="236"/>
      <c r="I33" s="236"/>
      <c r="J33" s="236"/>
      <c r="K33" s="248"/>
      <c r="L33" s="248"/>
      <c r="M33" s="248"/>
      <c r="N33" s="248"/>
      <c r="O33" s="248"/>
      <c r="P33" s="248"/>
      <c r="Q33" s="305"/>
      <c r="R33" s="248"/>
      <c r="S33" s="301"/>
      <c r="T33" s="301"/>
      <c r="U33" s="301"/>
      <c r="W33" s="290"/>
    </row>
    <row r="34" spans="1:23" s="337" customFormat="1">
      <c r="A34" s="160"/>
      <c r="B34" s="336"/>
      <c r="C34" s="336"/>
      <c r="E34" s="236"/>
      <c r="F34" s="236"/>
      <c r="G34" s="236"/>
      <c r="H34" s="236"/>
      <c r="I34" s="236"/>
      <c r="J34" s="236"/>
      <c r="K34" s="248"/>
      <c r="L34" s="248"/>
      <c r="M34" s="248"/>
      <c r="N34" s="248"/>
      <c r="O34" s="248"/>
      <c r="P34" s="248"/>
      <c r="Q34" s="305"/>
      <c r="R34" s="248"/>
      <c r="S34" s="301"/>
      <c r="T34" s="301"/>
      <c r="U34" s="301"/>
      <c r="W34" s="290"/>
    </row>
    <row r="35" spans="1:23" s="337" customFormat="1">
      <c r="A35" s="160"/>
      <c r="B35" s="160"/>
      <c r="C35" s="160"/>
      <c r="E35" s="236"/>
      <c r="F35" s="236"/>
      <c r="G35" s="236"/>
      <c r="H35" s="236"/>
      <c r="I35" s="236"/>
      <c r="J35" s="236"/>
      <c r="K35" s="248"/>
      <c r="L35" s="248"/>
      <c r="M35" s="248"/>
      <c r="N35" s="248"/>
      <c r="O35" s="248"/>
      <c r="P35" s="248"/>
      <c r="Q35" s="305"/>
      <c r="R35" s="248"/>
      <c r="S35" s="301"/>
      <c r="T35" s="301"/>
      <c r="U35" s="301"/>
      <c r="W35" s="290"/>
    </row>
    <row r="36" spans="1:23" s="337" customFormat="1">
      <c r="A36" s="160"/>
      <c r="B36" s="336"/>
      <c r="C36" s="336"/>
      <c r="E36" s="236"/>
      <c r="F36" s="236"/>
      <c r="G36" s="236"/>
      <c r="H36" s="236"/>
      <c r="I36" s="236"/>
      <c r="J36" s="236"/>
      <c r="K36" s="248"/>
      <c r="L36" s="248"/>
      <c r="M36" s="248"/>
      <c r="N36" s="248"/>
      <c r="O36" s="248"/>
      <c r="P36" s="248"/>
      <c r="Q36" s="305"/>
      <c r="R36" s="248"/>
      <c r="S36" s="301"/>
      <c r="T36" s="301"/>
      <c r="U36" s="301"/>
      <c r="W36" s="290"/>
    </row>
    <row r="37" spans="1:23" s="337" customFormat="1">
      <c r="A37" s="160"/>
      <c r="B37" s="336"/>
      <c r="C37" s="336"/>
      <c r="E37" s="236"/>
      <c r="F37" s="236"/>
      <c r="G37" s="236"/>
      <c r="H37" s="236"/>
      <c r="I37" s="236"/>
      <c r="J37" s="236"/>
      <c r="K37" s="248"/>
      <c r="L37" s="248"/>
      <c r="M37" s="248"/>
      <c r="N37" s="248"/>
      <c r="O37" s="248"/>
      <c r="P37" s="248"/>
      <c r="Q37" s="305"/>
      <c r="R37" s="248"/>
      <c r="S37" s="301"/>
      <c r="T37" s="301"/>
      <c r="U37" s="301"/>
      <c r="W37" s="290"/>
    </row>
    <row r="38" spans="1:23" s="337" customFormat="1">
      <c r="A38" s="160"/>
      <c r="B38" s="336"/>
      <c r="C38" s="336"/>
      <c r="E38" s="236"/>
      <c r="F38" s="236"/>
      <c r="G38" s="236"/>
      <c r="H38" s="236"/>
      <c r="I38" s="236"/>
      <c r="J38" s="236"/>
      <c r="K38" s="248"/>
      <c r="L38" s="248"/>
      <c r="M38" s="248"/>
      <c r="N38" s="248"/>
      <c r="O38" s="248"/>
      <c r="P38" s="248"/>
      <c r="Q38" s="305"/>
      <c r="R38" s="248"/>
      <c r="S38" s="301"/>
      <c r="T38" s="301"/>
      <c r="U38" s="301"/>
      <c r="W38" s="290"/>
    </row>
    <row r="39" spans="1:23" s="337" customFormat="1">
      <c r="A39" s="160"/>
      <c r="B39" s="336"/>
      <c r="C39" s="336"/>
      <c r="E39" s="236"/>
      <c r="F39" s="236"/>
      <c r="G39" s="236"/>
      <c r="H39" s="236"/>
      <c r="I39" s="236"/>
      <c r="J39" s="236"/>
      <c r="K39" s="248"/>
      <c r="L39" s="248"/>
      <c r="M39" s="248"/>
      <c r="N39" s="248"/>
      <c r="O39" s="248"/>
      <c r="P39" s="248"/>
      <c r="Q39" s="305"/>
      <c r="R39" s="248"/>
      <c r="S39" s="301"/>
      <c r="T39" s="301"/>
      <c r="U39" s="301"/>
      <c r="W39" s="290"/>
    </row>
    <row r="40" spans="1:23" s="337" customFormat="1">
      <c r="A40" s="160"/>
      <c r="B40" s="151"/>
      <c r="C40" s="151"/>
      <c r="E40" s="236"/>
      <c r="F40" s="236"/>
      <c r="G40" s="236"/>
      <c r="H40" s="236"/>
      <c r="I40" s="236"/>
      <c r="J40" s="236"/>
      <c r="K40" s="248"/>
      <c r="L40" s="248"/>
      <c r="M40" s="248"/>
      <c r="N40" s="248"/>
      <c r="O40" s="248"/>
      <c r="P40" s="248"/>
      <c r="Q40" s="305"/>
      <c r="R40" s="248"/>
      <c r="S40" s="301"/>
      <c r="T40" s="301"/>
      <c r="U40" s="301"/>
      <c r="W40" s="290"/>
    </row>
    <row r="41" spans="1:23" s="337" customFormat="1">
      <c r="A41" s="160"/>
      <c r="B41" s="336"/>
      <c r="C41" s="336"/>
      <c r="E41" s="236"/>
      <c r="F41" s="236"/>
      <c r="G41" s="236"/>
      <c r="H41" s="236"/>
      <c r="I41" s="236"/>
      <c r="J41" s="236"/>
      <c r="K41" s="248"/>
      <c r="L41" s="248"/>
      <c r="M41" s="248"/>
      <c r="N41" s="248"/>
      <c r="O41" s="248"/>
      <c r="P41" s="248"/>
      <c r="Q41" s="305"/>
      <c r="R41" s="248"/>
      <c r="S41" s="301"/>
      <c r="T41" s="301"/>
      <c r="U41" s="301"/>
      <c r="W41" s="290"/>
    </row>
    <row r="42" spans="1:23" s="337" customFormat="1">
      <c r="A42" s="160"/>
      <c r="B42" s="336"/>
      <c r="C42" s="336"/>
      <c r="E42" s="236"/>
      <c r="F42" s="236"/>
      <c r="G42" s="236"/>
      <c r="H42" s="236"/>
      <c r="I42" s="236"/>
      <c r="J42" s="236"/>
      <c r="K42" s="248"/>
      <c r="L42" s="248"/>
      <c r="M42" s="248"/>
      <c r="N42" s="248"/>
      <c r="O42" s="248"/>
      <c r="P42" s="248"/>
      <c r="Q42" s="305"/>
      <c r="R42" s="248"/>
      <c r="S42" s="301"/>
      <c r="T42" s="301"/>
      <c r="U42" s="301"/>
      <c r="W42" s="290"/>
    </row>
    <row r="43" spans="1:23" s="337" customFormat="1">
      <c r="A43" s="160"/>
      <c r="B43" s="151"/>
      <c r="C43" s="151"/>
      <c r="E43" s="236"/>
      <c r="F43" s="236"/>
      <c r="G43" s="236"/>
      <c r="H43" s="236"/>
      <c r="I43" s="236"/>
      <c r="J43" s="236"/>
      <c r="K43" s="248"/>
      <c r="L43" s="248"/>
      <c r="M43" s="248"/>
      <c r="N43" s="248"/>
      <c r="O43" s="248"/>
      <c r="P43" s="248"/>
      <c r="Q43" s="305"/>
      <c r="R43" s="248"/>
      <c r="S43" s="301"/>
      <c r="T43" s="301"/>
      <c r="U43" s="301"/>
      <c r="W43" s="290"/>
    </row>
    <row r="44" spans="1:23" s="337" customFormat="1">
      <c r="A44" s="160"/>
      <c r="B44" s="336"/>
      <c r="C44" s="336"/>
      <c r="E44" s="236"/>
      <c r="F44" s="236"/>
      <c r="G44" s="236"/>
      <c r="H44" s="236"/>
      <c r="I44" s="236"/>
      <c r="J44" s="236"/>
      <c r="K44" s="248"/>
      <c r="L44" s="248"/>
      <c r="M44" s="248"/>
      <c r="N44" s="248"/>
      <c r="O44" s="248"/>
      <c r="P44" s="248"/>
      <c r="Q44" s="305"/>
      <c r="R44" s="248"/>
      <c r="S44" s="301"/>
      <c r="T44" s="301"/>
      <c r="U44" s="301"/>
      <c r="W44" s="290"/>
    </row>
    <row r="45" spans="1:23" s="337" customFormat="1">
      <c r="A45" s="160"/>
      <c r="B45" s="336"/>
      <c r="C45" s="336"/>
      <c r="E45" s="236"/>
      <c r="F45" s="236"/>
      <c r="G45" s="236"/>
      <c r="H45" s="236"/>
      <c r="I45" s="236"/>
      <c r="J45" s="236"/>
      <c r="K45" s="248"/>
      <c r="L45" s="248"/>
      <c r="M45" s="248"/>
      <c r="N45" s="248"/>
      <c r="O45" s="248"/>
      <c r="P45" s="248"/>
      <c r="Q45" s="305"/>
      <c r="R45" s="248"/>
      <c r="S45" s="301"/>
      <c r="T45" s="301"/>
      <c r="U45" s="301"/>
      <c r="W45" s="290"/>
    </row>
    <row r="46" spans="1:23" s="337" customFormat="1">
      <c r="A46" s="160"/>
      <c r="B46" s="336"/>
      <c r="C46" s="336"/>
      <c r="E46" s="236"/>
      <c r="F46" s="236"/>
      <c r="G46" s="236"/>
      <c r="H46" s="236"/>
      <c r="I46" s="236"/>
      <c r="J46" s="236"/>
      <c r="K46" s="248"/>
      <c r="L46" s="248"/>
      <c r="M46" s="248"/>
      <c r="N46" s="248"/>
      <c r="O46" s="248"/>
      <c r="P46" s="248"/>
      <c r="Q46" s="305"/>
      <c r="R46" s="248"/>
      <c r="S46" s="301"/>
      <c r="T46" s="301"/>
      <c r="U46" s="301"/>
      <c r="W46" s="290"/>
    </row>
    <row r="47" spans="1:23" s="337" customFormat="1">
      <c r="A47" s="160"/>
      <c r="B47" s="336"/>
      <c r="C47" s="336"/>
      <c r="E47" s="236"/>
      <c r="F47" s="236"/>
      <c r="G47" s="236"/>
      <c r="H47" s="236"/>
      <c r="I47" s="236"/>
      <c r="J47" s="236"/>
      <c r="K47" s="248"/>
      <c r="L47" s="248"/>
      <c r="M47" s="248"/>
      <c r="N47" s="248"/>
      <c r="O47" s="248"/>
      <c r="P47" s="248"/>
      <c r="Q47" s="305"/>
      <c r="R47" s="248"/>
      <c r="S47" s="301"/>
      <c r="T47" s="301"/>
      <c r="U47" s="301"/>
      <c r="W47" s="290"/>
    </row>
    <row r="48" spans="1:23" s="337" customFormat="1">
      <c r="A48" s="160"/>
      <c r="B48" s="336"/>
      <c r="C48" s="336"/>
      <c r="E48" s="236"/>
      <c r="F48" s="236"/>
      <c r="G48" s="236"/>
      <c r="H48" s="236"/>
      <c r="I48" s="236"/>
      <c r="J48" s="236"/>
      <c r="K48" s="248"/>
      <c r="L48" s="248"/>
      <c r="M48" s="248"/>
      <c r="N48" s="248"/>
      <c r="O48" s="248"/>
      <c r="P48" s="248"/>
      <c r="Q48" s="305"/>
      <c r="R48" s="248"/>
      <c r="S48" s="301"/>
      <c r="T48" s="301"/>
      <c r="U48" s="301"/>
      <c r="W48" s="290"/>
    </row>
    <row r="49" spans="1:23" s="337" customFormat="1">
      <c r="A49" s="160"/>
      <c r="B49" s="336"/>
      <c r="C49" s="336"/>
      <c r="E49" s="236"/>
      <c r="F49" s="236"/>
      <c r="G49" s="236"/>
      <c r="H49" s="236"/>
      <c r="I49" s="236"/>
      <c r="J49" s="236"/>
      <c r="K49" s="248"/>
      <c r="L49" s="248"/>
      <c r="M49" s="248"/>
      <c r="N49" s="248"/>
      <c r="O49" s="248"/>
      <c r="P49" s="248"/>
      <c r="Q49" s="305"/>
      <c r="R49" s="248"/>
      <c r="S49" s="301"/>
      <c r="T49" s="301"/>
      <c r="U49" s="301"/>
      <c r="W49" s="290"/>
    </row>
    <row r="50" spans="1:23" s="337" customFormat="1">
      <c r="A50" s="160"/>
      <c r="B50" s="336"/>
      <c r="C50" s="336"/>
      <c r="E50" s="236"/>
      <c r="F50" s="236"/>
      <c r="G50" s="236"/>
      <c r="H50" s="236"/>
      <c r="I50" s="236"/>
      <c r="J50" s="236"/>
      <c r="K50" s="248"/>
      <c r="L50" s="248"/>
      <c r="M50" s="248"/>
      <c r="N50" s="248"/>
      <c r="O50" s="248"/>
      <c r="P50" s="248"/>
      <c r="Q50" s="305"/>
      <c r="R50" s="248"/>
      <c r="S50" s="301"/>
      <c r="T50" s="301"/>
      <c r="U50" s="301"/>
      <c r="W50" s="290"/>
    </row>
    <row r="51" spans="1:23" s="337" customFormat="1">
      <c r="A51" s="160"/>
      <c r="B51" s="336"/>
      <c r="C51" s="336"/>
      <c r="E51" s="236"/>
      <c r="F51" s="236"/>
      <c r="G51" s="236"/>
      <c r="H51" s="236"/>
      <c r="I51" s="236"/>
      <c r="J51" s="236"/>
      <c r="K51" s="248"/>
      <c r="L51" s="248"/>
      <c r="M51" s="248"/>
      <c r="N51" s="248"/>
      <c r="O51" s="248"/>
      <c r="P51" s="248"/>
      <c r="Q51" s="305"/>
      <c r="R51" s="248"/>
      <c r="S51" s="301"/>
      <c r="T51" s="301"/>
      <c r="U51" s="301"/>
      <c r="W51" s="290"/>
    </row>
  </sheetData>
  <mergeCells count="5">
    <mergeCell ref="A20:B20"/>
    <mergeCell ref="X11:AE11"/>
    <mergeCell ref="E11:J11"/>
    <mergeCell ref="K11:P11"/>
    <mergeCell ref="R11:T11"/>
  </mergeCells>
  <pageMargins left="0.7" right="0.7" top="0.75" bottom="0.75" header="0.3" footer="0.3"/>
  <pageSetup paperSize="9" orientation="portrait" horizontalDpi="4294967292" verticalDpi="4294967292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I33"/>
  <sheetViews>
    <sheetView topLeftCell="F1" zoomScale="70" zoomScaleNormal="70" zoomScalePageLayoutView="70" workbookViewId="0">
      <selection activeCell="T31" sqref="T31:Y31"/>
    </sheetView>
  </sheetViews>
  <sheetFormatPr defaultColWidth="8.7109375" defaultRowHeight="12.75"/>
  <cols>
    <col min="1" max="1" width="20.42578125" style="505" customWidth="1"/>
    <col min="2" max="2" width="24.7109375" style="505" customWidth="1"/>
    <col min="3" max="3" width="28.85546875" style="505" bestFit="1" customWidth="1"/>
    <col min="4" max="4" width="8.7109375" style="505"/>
    <col min="5" max="5" width="13.85546875" style="505" customWidth="1"/>
    <col min="6" max="6" width="14.85546875" style="505" customWidth="1"/>
    <col min="7" max="8" width="16.42578125" style="505" customWidth="1"/>
    <col min="9" max="9" width="12" style="104" bestFit="1" customWidth="1"/>
    <col min="10" max="11" width="11.140625" style="104" bestFit="1" customWidth="1"/>
    <col min="12" max="12" width="10" style="104" bestFit="1" customWidth="1"/>
    <col min="13" max="13" width="12.42578125" style="104" bestFit="1" customWidth="1"/>
    <col min="14" max="14" width="11.140625" style="104" bestFit="1" customWidth="1"/>
    <col min="15" max="20" width="8.7109375" style="105" customWidth="1"/>
    <col min="21" max="21" width="8.7109375" style="506"/>
    <col min="22" max="24" width="13.7109375" style="505" customWidth="1"/>
    <col min="25" max="25" width="8.7109375" style="505"/>
    <col min="26" max="26" width="33.140625" style="505" customWidth="1"/>
    <col min="27" max="27" width="8.7109375" style="505"/>
    <col min="28" max="28" width="5.7109375" style="505" bestFit="1" customWidth="1"/>
    <col min="29" max="29" width="18.42578125" style="505" bestFit="1" customWidth="1"/>
    <col min="30" max="30" width="13.140625" style="505" bestFit="1" customWidth="1"/>
    <col min="31" max="31" width="21.7109375" style="505" bestFit="1" customWidth="1"/>
    <col min="32" max="32" width="20.7109375" style="505" bestFit="1" customWidth="1"/>
    <col min="33" max="33" width="13.42578125" style="505" bestFit="1" customWidth="1"/>
    <col min="34" max="34" width="19.42578125" style="505" bestFit="1" customWidth="1"/>
    <col min="35" max="35" width="11.42578125" style="505" customWidth="1"/>
    <col min="36" max="16384" width="8.7109375" style="505"/>
  </cols>
  <sheetData>
    <row r="1" spans="1:35" s="542" customFormat="1" ht="15.75">
      <c r="A1" s="540" t="s">
        <v>11</v>
      </c>
      <c r="B1" s="540" t="s">
        <v>305</v>
      </c>
      <c r="C1" s="541"/>
      <c r="I1" s="213"/>
      <c r="J1" s="213"/>
      <c r="K1" s="213"/>
      <c r="L1" s="214"/>
      <c r="M1" s="214"/>
      <c r="N1" s="214"/>
      <c r="O1" s="214"/>
      <c r="P1" s="214"/>
      <c r="Q1" s="214"/>
      <c r="R1" s="214"/>
      <c r="S1" s="214"/>
      <c r="T1" s="214"/>
      <c r="U1" s="543"/>
    </row>
    <row r="2" spans="1:35">
      <c r="A2" s="502" t="s">
        <v>586</v>
      </c>
      <c r="B2" s="503" t="s">
        <v>599</v>
      </c>
      <c r="C2" s="504"/>
      <c r="L2" s="105"/>
      <c r="M2" s="105"/>
      <c r="N2" s="105"/>
    </row>
    <row r="3" spans="1:35">
      <c r="A3" s="502" t="s">
        <v>592</v>
      </c>
      <c r="B3" s="504" t="s">
        <v>316</v>
      </c>
      <c r="C3" s="504"/>
      <c r="L3" s="105"/>
      <c r="M3" s="105"/>
      <c r="N3" s="105"/>
    </row>
    <row r="4" spans="1:35">
      <c r="A4" s="502" t="s">
        <v>589</v>
      </c>
      <c r="B4" s="507">
        <v>5.97</v>
      </c>
      <c r="C4" s="507"/>
      <c r="L4" s="105"/>
      <c r="M4" s="105"/>
      <c r="N4" s="105"/>
    </row>
    <row r="5" spans="1:35">
      <c r="A5" s="502" t="s">
        <v>590</v>
      </c>
      <c r="B5" s="507">
        <v>-43.73</v>
      </c>
      <c r="C5" s="503"/>
      <c r="L5" s="105"/>
      <c r="M5" s="105"/>
      <c r="N5" s="105"/>
    </row>
    <row r="6" spans="1:35">
      <c r="A6" s="502" t="s">
        <v>15</v>
      </c>
      <c r="B6" s="508" t="s">
        <v>319</v>
      </c>
      <c r="C6" s="110" t="s">
        <v>315</v>
      </c>
      <c r="L6" s="105"/>
      <c r="M6" s="105"/>
      <c r="N6" s="105"/>
    </row>
    <row r="7" spans="1:35" ht="45" customHeight="1">
      <c r="A7" s="502" t="s">
        <v>16</v>
      </c>
      <c r="B7" s="509" t="s">
        <v>318</v>
      </c>
      <c r="C7" s="503"/>
      <c r="L7" s="105"/>
      <c r="M7" s="105"/>
      <c r="N7" s="105"/>
    </row>
    <row r="8" spans="1:35">
      <c r="A8" s="502" t="s">
        <v>17</v>
      </c>
      <c r="B8" s="503" t="s">
        <v>42</v>
      </c>
      <c r="C8" s="503"/>
      <c r="L8" s="105"/>
      <c r="M8" s="105"/>
      <c r="N8" s="105"/>
    </row>
    <row r="9" spans="1:35" ht="37.5" customHeight="1">
      <c r="A9" s="502" t="s">
        <v>0</v>
      </c>
      <c r="B9" s="504" t="s">
        <v>54</v>
      </c>
      <c r="C9" s="509" t="s">
        <v>317</v>
      </c>
    </row>
    <row r="10" spans="1:35" ht="37.5" customHeight="1" thickBot="1">
      <c r="A10" s="114" t="s">
        <v>479</v>
      </c>
      <c r="B10" s="115" t="s">
        <v>480</v>
      </c>
      <c r="C10" s="509"/>
    </row>
    <row r="11" spans="1:35" ht="15.95" customHeight="1" thickBot="1">
      <c r="G11" s="356"/>
      <c r="H11" s="356"/>
      <c r="I11" s="1094" t="s">
        <v>22</v>
      </c>
      <c r="J11" s="1095"/>
      <c r="K11" s="1095"/>
      <c r="L11" s="1095"/>
      <c r="M11" s="1095"/>
      <c r="N11" s="1096"/>
      <c r="O11" s="1097" t="s">
        <v>23</v>
      </c>
      <c r="P11" s="1098"/>
      <c r="Q11" s="1098"/>
      <c r="R11" s="1098"/>
      <c r="S11" s="1098"/>
      <c r="T11" s="1099"/>
      <c r="U11" s="203"/>
      <c r="V11" s="1069" t="s">
        <v>478</v>
      </c>
      <c r="W11" s="1070"/>
      <c r="X11" s="1071"/>
      <c r="AB11" s="1066" t="s">
        <v>427</v>
      </c>
      <c r="AC11" s="1067"/>
      <c r="AD11" s="1067"/>
      <c r="AE11" s="1067"/>
      <c r="AF11" s="1067"/>
      <c r="AG11" s="1067"/>
      <c r="AH11" s="1067"/>
      <c r="AI11" s="1068"/>
    </row>
    <row r="12" spans="1:35" ht="13.5" thickBot="1">
      <c r="A12" s="510" t="s">
        <v>1</v>
      </c>
      <c r="B12" s="511" t="s">
        <v>2</v>
      </c>
      <c r="C12" s="511" t="s">
        <v>3</v>
      </c>
      <c r="D12" s="511" t="s">
        <v>7</v>
      </c>
      <c r="E12" s="511" t="s">
        <v>4</v>
      </c>
      <c r="F12" s="511" t="s">
        <v>8</v>
      </c>
      <c r="G12" s="428" t="s">
        <v>30</v>
      </c>
      <c r="H12" s="412"/>
      <c r="I12" s="122">
        <v>0</v>
      </c>
      <c r="J12" s="123">
        <v>1</v>
      </c>
      <c r="K12" s="123">
        <v>2</v>
      </c>
      <c r="L12" s="123">
        <v>3</v>
      </c>
      <c r="M12" s="123">
        <v>4</v>
      </c>
      <c r="N12" s="123" t="s">
        <v>27</v>
      </c>
      <c r="O12" s="123">
        <v>0</v>
      </c>
      <c r="P12" s="123">
        <v>1</v>
      </c>
      <c r="Q12" s="123">
        <v>2</v>
      </c>
      <c r="R12" s="123">
        <v>3</v>
      </c>
      <c r="S12" s="123">
        <v>4</v>
      </c>
      <c r="T12" s="123" t="s">
        <v>27</v>
      </c>
      <c r="U12" s="363" t="s">
        <v>28</v>
      </c>
      <c r="V12" s="125">
        <v>0.05</v>
      </c>
      <c r="W12" s="126">
        <v>0.5</v>
      </c>
      <c r="X12" s="127">
        <v>0.95</v>
      </c>
      <c r="Z12" s="512" t="s">
        <v>33</v>
      </c>
      <c r="AB12" s="129" t="s">
        <v>29</v>
      </c>
      <c r="AC12" s="130" t="s">
        <v>428</v>
      </c>
      <c r="AD12" s="130" t="s">
        <v>61</v>
      </c>
      <c r="AE12" s="130" t="s">
        <v>62</v>
      </c>
      <c r="AF12" s="130" t="s">
        <v>63</v>
      </c>
      <c r="AG12" s="131" t="s">
        <v>425</v>
      </c>
      <c r="AH12" s="131" t="s">
        <v>426</v>
      </c>
      <c r="AI12" s="132" t="s">
        <v>424</v>
      </c>
    </row>
    <row r="13" spans="1:35">
      <c r="A13" s="198" t="s">
        <v>305</v>
      </c>
      <c r="B13" s="423" t="s">
        <v>304</v>
      </c>
      <c r="C13" s="513">
        <v>5</v>
      </c>
      <c r="D13" s="513">
        <v>3</v>
      </c>
      <c r="E13" s="514" t="s">
        <v>303</v>
      </c>
      <c r="F13" s="513">
        <v>513.91999999999996</v>
      </c>
      <c r="G13" s="515">
        <v>34.706191837382882</v>
      </c>
      <c r="H13" s="516"/>
      <c r="I13" s="365">
        <v>131784336</v>
      </c>
      <c r="J13" s="364">
        <v>33704876</v>
      </c>
      <c r="K13" s="364">
        <v>43190608</v>
      </c>
      <c r="L13" s="364">
        <v>8970174</v>
      </c>
      <c r="M13" s="364">
        <v>218540928</v>
      </c>
      <c r="N13" s="366">
        <v>38366452</v>
      </c>
      <c r="O13" s="141">
        <f>I13/(SUM($I13:$N13))</f>
        <v>0.27769948002114492</v>
      </c>
      <c r="P13" s="142">
        <f t="shared" ref="P13:T13" si="0">J13/(SUM($I13:$N13))</f>
        <v>7.1023816816720667E-2</v>
      </c>
      <c r="Q13" s="142">
        <f t="shared" si="0"/>
        <v>9.101240517231958E-2</v>
      </c>
      <c r="R13" s="142">
        <f t="shared" si="0"/>
        <v>1.8902190739111768E-2</v>
      </c>
      <c r="S13" s="142">
        <f t="shared" si="0"/>
        <v>0.46051529271990621</v>
      </c>
      <c r="T13" s="143">
        <f t="shared" si="0"/>
        <v>8.0846814530796854E-2</v>
      </c>
      <c r="U13" s="144">
        <f>(Q13+R13+T13)/(P13+Q13+R13+T13)</f>
        <v>0.72869432870455153</v>
      </c>
      <c r="V13" s="145">
        <v>23.173841555485101</v>
      </c>
      <c r="W13" s="145">
        <v>29.980430452493302</v>
      </c>
      <c r="X13" s="145">
        <v>37.413472321935103</v>
      </c>
      <c r="Y13" s="517"/>
      <c r="Z13" s="147" t="s">
        <v>302</v>
      </c>
      <c r="AA13" s="518"/>
      <c r="AB13" s="149">
        <v>4.4923429293796016E-2</v>
      </c>
      <c r="AC13" s="136">
        <f t="shared" ref="AC13:AC23" si="1">(P13+Q13+R13)/(P13+Q13+R13+S13+T13)</f>
        <v>0.25050295233547509</v>
      </c>
      <c r="AD13" s="136">
        <f t="shared" ref="AD13:AD23" si="2">((O13)/(O13+S13))*100</f>
        <v>37.617708324912591</v>
      </c>
      <c r="AE13" s="136">
        <f t="shared" ref="AE13:AE23" si="3">Q13/R13</f>
        <v>4.8149130663463158</v>
      </c>
      <c r="AF13" s="136">
        <f t="shared" ref="AF13:AF23" si="4">(T13/(T13+S13))</f>
        <v>0.14933962582157037</v>
      </c>
      <c r="AG13" s="136">
        <f t="shared" ref="AG13:AG23" si="5">(0*(O13/(SUM(O13:T13)))+(1*(P13/SUM(O13:T13)))+(2*(Q13/SUM(O13:T13)))+(3*(R13/SUM(O13:T13)))+(4*(S13/(SUM(O13:T13)))+(4*(T13/(SUM(O13:T13))))))</f>
        <v>2.4752036283815073</v>
      </c>
      <c r="AH13" s="136">
        <f t="shared" ref="AH13:AH23" si="6">-0.77*U13+3.32*U13^2+1.59</f>
        <v>2.791810176855603</v>
      </c>
      <c r="AI13" s="150">
        <f>AH13-AG13</f>
        <v>0.31660654847409564</v>
      </c>
    </row>
    <row r="14" spans="1:35">
      <c r="A14" s="174" t="s">
        <v>305</v>
      </c>
      <c r="B14" s="151" t="s">
        <v>304</v>
      </c>
      <c r="C14" s="519">
        <v>6</v>
      </c>
      <c r="D14" s="519">
        <v>3</v>
      </c>
      <c r="E14" s="520" t="s">
        <v>306</v>
      </c>
      <c r="F14" s="519">
        <v>523.54999999999995</v>
      </c>
      <c r="G14" s="521">
        <v>35.3515562966492</v>
      </c>
      <c r="H14" s="522"/>
      <c r="I14" s="317">
        <v>140806240</v>
      </c>
      <c r="J14" s="315">
        <v>34898272</v>
      </c>
      <c r="K14" s="315">
        <v>47702704</v>
      </c>
      <c r="L14" s="315">
        <v>9664573</v>
      </c>
      <c r="M14" s="315">
        <v>266739664</v>
      </c>
      <c r="N14" s="316">
        <v>45774904</v>
      </c>
      <c r="O14" s="159">
        <f t="shared" ref="O14:O23" si="7">I14/(SUM($I14:$N14))</f>
        <v>0.25808240655841769</v>
      </c>
      <c r="P14" s="160">
        <f t="shared" ref="P14:P23" si="8">J14/(SUM($I14:$N14))</f>
        <v>6.3964707973810278E-2</v>
      </c>
      <c r="Q14" s="160">
        <f t="shared" ref="Q14:Q23" si="9">K14/(SUM($I14:$N14))</f>
        <v>8.7433828555210744E-2</v>
      </c>
      <c r="R14" s="160">
        <f t="shared" ref="R14:R23" si="10">L14/(SUM($I14:$N14))</f>
        <v>1.7714103140595943E-2</v>
      </c>
      <c r="S14" s="160">
        <f t="shared" ref="S14:S23" si="11">M14/(SUM($I14:$N14))</f>
        <v>0.4889045713435976</v>
      </c>
      <c r="T14" s="161">
        <f t="shared" ref="T14:T23" si="12">N14/(SUM($I14:$N14))</f>
        <v>8.3900382428367795E-2</v>
      </c>
      <c r="U14" s="162">
        <f t="shared" ref="U14:U23" si="13">(Q14+R14+T14)/(P14+Q14+R14+T14)</f>
        <v>0.74718807971457479</v>
      </c>
      <c r="V14" s="163">
        <v>24.2209298330385</v>
      </c>
      <c r="W14" s="163">
        <v>31.041524370780301</v>
      </c>
      <c r="X14" s="163">
        <v>38.754102922826398</v>
      </c>
      <c r="Y14" s="517"/>
      <c r="Z14" s="164" t="s">
        <v>302</v>
      </c>
      <c r="AA14" s="518"/>
      <c r="AB14" s="165">
        <v>7.0477322681276974E-2</v>
      </c>
      <c r="AC14" s="146">
        <f t="shared" si="1"/>
        <v>0.22793992373889252</v>
      </c>
      <c r="AD14" s="146">
        <f t="shared" si="2"/>
        <v>34.549786568337097</v>
      </c>
      <c r="AE14" s="146">
        <f t="shared" si="3"/>
        <v>4.9358315157845052</v>
      </c>
      <c r="AF14" s="146">
        <f t="shared" si="4"/>
        <v>0.14647286458658784</v>
      </c>
      <c r="AG14" s="146">
        <f t="shared" si="5"/>
        <v>2.5831944895938812</v>
      </c>
      <c r="AH14" s="146">
        <f t="shared" si="6"/>
        <v>2.8681880664920563</v>
      </c>
      <c r="AI14" s="166">
        <f t="shared" ref="AI14:AI23" si="14">AH14-AG14</f>
        <v>0.28499357689817506</v>
      </c>
    </row>
    <row r="15" spans="1:35">
      <c r="A15" s="167" t="s">
        <v>305</v>
      </c>
      <c r="B15" s="168" t="s">
        <v>304</v>
      </c>
      <c r="C15" s="523">
        <v>7</v>
      </c>
      <c r="D15" s="523">
        <v>3</v>
      </c>
      <c r="E15" s="524" t="s">
        <v>307</v>
      </c>
      <c r="F15" s="523">
        <v>532.81999999999994</v>
      </c>
      <c r="G15" s="525">
        <v>35.972794981737337</v>
      </c>
      <c r="H15" s="526"/>
      <c r="I15" s="317">
        <v>6671968</v>
      </c>
      <c r="J15" s="315">
        <v>464072</v>
      </c>
      <c r="K15" s="315">
        <v>694019</v>
      </c>
      <c r="L15" s="315">
        <v>122735</v>
      </c>
      <c r="M15" s="315">
        <v>3015787</v>
      </c>
      <c r="N15" s="316">
        <v>517003</v>
      </c>
      <c r="O15" s="159">
        <f t="shared" si="7"/>
        <v>0.58089932562419111</v>
      </c>
      <c r="P15" s="160">
        <f t="shared" si="8"/>
        <v>4.0404736929354222E-2</v>
      </c>
      <c r="Q15" s="160">
        <f t="shared" si="9"/>
        <v>6.0425225221460224E-2</v>
      </c>
      <c r="R15" s="160">
        <f t="shared" si="10"/>
        <v>1.0686004298954237E-2</v>
      </c>
      <c r="S15" s="160">
        <f t="shared" si="11"/>
        <v>0.26257149832346355</v>
      </c>
      <c r="T15" s="161">
        <f t="shared" si="12"/>
        <v>4.5013209602576584E-2</v>
      </c>
      <c r="U15" s="162">
        <f t="shared" si="13"/>
        <v>0.74187088983435023</v>
      </c>
      <c r="V15" s="163">
        <v>23.930174881853599</v>
      </c>
      <c r="W15" s="163">
        <v>30.721866976767402</v>
      </c>
      <c r="X15" s="163">
        <v>38.378935520223102</v>
      </c>
      <c r="Y15" s="517"/>
      <c r="Z15" s="164" t="s">
        <v>302</v>
      </c>
      <c r="AA15" s="518"/>
      <c r="AB15" s="165">
        <v>0.11770889051984725</v>
      </c>
      <c r="AC15" s="146">
        <f t="shared" si="1"/>
        <v>0.26608395850437588</v>
      </c>
      <c r="AD15" s="146">
        <f t="shared" si="2"/>
        <v>68.870114902781907</v>
      </c>
      <c r="AE15" s="146">
        <f t="shared" si="3"/>
        <v>5.6546135984030634</v>
      </c>
      <c r="AF15" s="146">
        <f t="shared" si="4"/>
        <v>0.14634410763164524</v>
      </c>
      <c r="AG15" s="146">
        <f t="shared" si="5"/>
        <v>1.4236520319732979</v>
      </c>
      <c r="AH15" s="146">
        <f t="shared" si="6"/>
        <v>2.8459958398771379</v>
      </c>
      <c r="AI15" s="173">
        <f t="shared" si="14"/>
        <v>1.42234380790384</v>
      </c>
    </row>
    <row r="16" spans="1:35">
      <c r="A16" s="167" t="s">
        <v>305</v>
      </c>
      <c r="B16" s="168" t="s">
        <v>304</v>
      </c>
      <c r="C16" s="524">
        <v>8</v>
      </c>
      <c r="D16" s="524">
        <v>3</v>
      </c>
      <c r="E16" s="524" t="s">
        <v>314</v>
      </c>
      <c r="F16" s="523">
        <v>542.57000000000005</v>
      </c>
      <c r="G16" s="525">
        <v>36.62620136572972</v>
      </c>
      <c r="H16" s="526"/>
      <c r="I16" s="317">
        <v>4599892</v>
      </c>
      <c r="J16" s="315">
        <v>197736</v>
      </c>
      <c r="K16" s="315">
        <v>251904</v>
      </c>
      <c r="L16" s="315">
        <v>37154</v>
      </c>
      <c r="M16" s="315">
        <v>1017590</v>
      </c>
      <c r="N16" s="316">
        <v>167860</v>
      </c>
      <c r="O16" s="159">
        <f t="shared" si="7"/>
        <v>0.73338524547299355</v>
      </c>
      <c r="P16" s="160">
        <f t="shared" si="8"/>
        <v>3.1526102112581743E-2</v>
      </c>
      <c r="Q16" s="160">
        <f t="shared" si="9"/>
        <v>4.0162394437875712E-2</v>
      </c>
      <c r="R16" s="160">
        <f t="shared" si="10"/>
        <v>5.9236598186008724E-3</v>
      </c>
      <c r="S16" s="160">
        <f t="shared" si="11"/>
        <v>0.16223978561689351</v>
      </c>
      <c r="T16" s="161">
        <f t="shared" si="12"/>
        <v>2.6762812541054594E-2</v>
      </c>
      <c r="U16" s="162">
        <f t="shared" si="13"/>
        <v>0.69795342272406502</v>
      </c>
      <c r="V16" s="163">
        <v>21.422737601047402</v>
      </c>
      <c r="W16" s="163">
        <v>28.124051803659299</v>
      </c>
      <c r="X16" s="163">
        <v>35.166922082150599</v>
      </c>
      <c r="Y16" s="517"/>
      <c r="Z16" s="164" t="s">
        <v>302</v>
      </c>
      <c r="AA16" s="518"/>
      <c r="AB16" s="165">
        <v>0.16939394887519163</v>
      </c>
      <c r="AC16" s="146">
        <f t="shared" si="1"/>
        <v>0.29110225541248763</v>
      </c>
      <c r="AD16" s="172">
        <f t="shared" si="2"/>
        <v>81.885300211019825</v>
      </c>
      <c r="AE16" s="146">
        <f t="shared" si="3"/>
        <v>6.7799967701997099</v>
      </c>
      <c r="AF16" s="146">
        <f t="shared" si="4"/>
        <v>0.1416002361972247</v>
      </c>
      <c r="AG16" s="146">
        <f t="shared" si="5"/>
        <v>0.88563226307592813</v>
      </c>
      <c r="AH16" s="146">
        <f t="shared" si="6"/>
        <v>2.6698772790726979</v>
      </c>
      <c r="AI16" s="173">
        <f t="shared" si="14"/>
        <v>1.7842450159967698</v>
      </c>
    </row>
    <row r="17" spans="1:35">
      <c r="A17" s="167" t="s">
        <v>305</v>
      </c>
      <c r="B17" s="168" t="s">
        <v>304</v>
      </c>
      <c r="C17" s="523">
        <v>9</v>
      </c>
      <c r="D17" s="523">
        <v>3</v>
      </c>
      <c r="E17" s="524" t="s">
        <v>313</v>
      </c>
      <c r="F17" s="523">
        <v>552.14</v>
      </c>
      <c r="G17" s="525">
        <v>37.267544862633002</v>
      </c>
      <c r="H17" s="526"/>
      <c r="I17" s="317">
        <v>90363</v>
      </c>
      <c r="J17" s="315">
        <v>6991</v>
      </c>
      <c r="K17" s="315">
        <v>8657</v>
      </c>
      <c r="L17" s="315">
        <v>1500</v>
      </c>
      <c r="M17" s="315">
        <v>49586</v>
      </c>
      <c r="N17" s="316">
        <v>7273</v>
      </c>
      <c r="O17" s="159">
        <f t="shared" si="7"/>
        <v>0.54975360467238543</v>
      </c>
      <c r="P17" s="160">
        <f t="shared" si="8"/>
        <v>4.2532092230942384E-2</v>
      </c>
      <c r="Q17" s="160">
        <f t="shared" si="9"/>
        <v>5.266776175701162E-2</v>
      </c>
      <c r="R17" s="160">
        <f t="shared" si="10"/>
        <v>9.1257528746121561E-3</v>
      </c>
      <c r="S17" s="160">
        <f t="shared" si="11"/>
        <v>0.30167305469367889</v>
      </c>
      <c r="T17" s="161">
        <f t="shared" si="12"/>
        <v>4.4247733771369473E-2</v>
      </c>
      <c r="U17" s="162">
        <f t="shared" si="13"/>
        <v>0.71372998648703989</v>
      </c>
      <c r="V17" s="163">
        <v>22.350648438513101</v>
      </c>
      <c r="W17" s="163">
        <v>29.085557219018</v>
      </c>
      <c r="X17" s="163">
        <v>36.391693771459401</v>
      </c>
      <c r="Y17" s="517"/>
      <c r="Z17" s="164" t="s">
        <v>302</v>
      </c>
      <c r="AA17" s="518"/>
      <c r="AB17" s="174" t="s">
        <v>46</v>
      </c>
      <c r="AC17" s="146">
        <f t="shared" si="1"/>
        <v>0.23170781142324376</v>
      </c>
      <c r="AD17" s="146">
        <f t="shared" si="2"/>
        <v>64.568521389934901</v>
      </c>
      <c r="AE17" s="146">
        <f t="shared" si="3"/>
        <v>5.7713333333333328</v>
      </c>
      <c r="AF17" s="146">
        <f t="shared" si="4"/>
        <v>0.12791290736734731</v>
      </c>
      <c r="AG17" s="146">
        <f t="shared" si="5"/>
        <v>1.5589280282289959</v>
      </c>
      <c r="AH17" s="146">
        <f t="shared" si="6"/>
        <v>2.7316707491928027</v>
      </c>
      <c r="AI17" s="173">
        <f t="shared" si="14"/>
        <v>1.1727427209638068</v>
      </c>
    </row>
    <row r="18" spans="1:35">
      <c r="A18" s="167" t="s">
        <v>305</v>
      </c>
      <c r="B18" s="168" t="s">
        <v>304</v>
      </c>
      <c r="C18" s="523">
        <v>10</v>
      </c>
      <c r="D18" s="523">
        <v>3</v>
      </c>
      <c r="E18" s="524" t="s">
        <v>312</v>
      </c>
      <c r="F18" s="523">
        <v>561.91</v>
      </c>
      <c r="G18" s="525">
        <v>37.922291567413055</v>
      </c>
      <c r="H18" s="526"/>
      <c r="I18" s="317">
        <v>18545756</v>
      </c>
      <c r="J18" s="315">
        <v>918926</v>
      </c>
      <c r="K18" s="315">
        <v>1264245</v>
      </c>
      <c r="L18" s="315">
        <v>221522</v>
      </c>
      <c r="M18" s="315">
        <v>5721923</v>
      </c>
      <c r="N18" s="316">
        <v>891261</v>
      </c>
      <c r="O18" s="159">
        <f t="shared" si="7"/>
        <v>0.6728342377799037</v>
      </c>
      <c r="P18" s="160">
        <f t="shared" si="8"/>
        <v>3.333834839551085E-2</v>
      </c>
      <c r="Q18" s="160">
        <f t="shared" si="9"/>
        <v>4.5866413908500381E-2</v>
      </c>
      <c r="R18" s="160">
        <f t="shared" si="10"/>
        <v>8.0367490018460191E-3</v>
      </c>
      <c r="S18" s="160">
        <f t="shared" si="11"/>
        <v>0.20758958008184189</v>
      </c>
      <c r="T18" s="161">
        <f t="shared" si="12"/>
        <v>3.2334670832397168E-2</v>
      </c>
      <c r="U18" s="162">
        <f t="shared" si="13"/>
        <v>0.72119574484352644</v>
      </c>
      <c r="V18" s="163">
        <v>22.764311908866102</v>
      </c>
      <c r="W18" s="163">
        <v>29.494275137259301</v>
      </c>
      <c r="X18" s="163">
        <v>36.923890167304897</v>
      </c>
      <c r="Y18" s="517"/>
      <c r="Z18" s="164" t="s">
        <v>302</v>
      </c>
      <c r="AA18" s="518"/>
      <c r="AB18" s="165">
        <v>6.3590971972541613E-2</v>
      </c>
      <c r="AC18" s="146">
        <f t="shared" si="1"/>
        <v>0.26665843856597293</v>
      </c>
      <c r="AD18" s="146">
        <f t="shared" si="2"/>
        <v>76.421630597635641</v>
      </c>
      <c r="AE18" s="146">
        <f t="shared" si="3"/>
        <v>5.7070855264939828</v>
      </c>
      <c r="AF18" s="146">
        <f t="shared" si="4"/>
        <v>0.13477033150748566</v>
      </c>
      <c r="AG18" s="146">
        <f t="shared" si="5"/>
        <v>1.1088784268750056</v>
      </c>
      <c r="AH18" s="146">
        <f t="shared" si="6"/>
        <v>2.7614886403734422</v>
      </c>
      <c r="AI18" s="173">
        <f t="shared" si="14"/>
        <v>1.6526102134984366</v>
      </c>
    </row>
    <row r="19" spans="1:35">
      <c r="A19" s="167" t="s">
        <v>305</v>
      </c>
      <c r="B19" s="168" t="s">
        <v>304</v>
      </c>
      <c r="C19" s="523">
        <v>16</v>
      </c>
      <c r="D19" s="523">
        <v>3</v>
      </c>
      <c r="E19" s="524" t="s">
        <v>306</v>
      </c>
      <c r="F19" s="523">
        <v>619.65</v>
      </c>
      <c r="G19" s="525">
        <v>43.520502798258853</v>
      </c>
      <c r="H19" s="526"/>
      <c r="I19" s="317">
        <v>2172128</v>
      </c>
      <c r="J19" s="315">
        <v>167938</v>
      </c>
      <c r="K19" s="315">
        <v>267906</v>
      </c>
      <c r="L19" s="315">
        <v>38797</v>
      </c>
      <c r="M19" s="315">
        <v>1090903</v>
      </c>
      <c r="N19" s="316">
        <v>215376</v>
      </c>
      <c r="O19" s="159">
        <f t="shared" si="7"/>
        <v>0.54948181757469172</v>
      </c>
      <c r="P19" s="160">
        <f t="shared" si="8"/>
        <v>4.2483167419166169E-2</v>
      </c>
      <c r="Q19" s="160">
        <f t="shared" si="9"/>
        <v>6.7772007827883701E-2</v>
      </c>
      <c r="R19" s="160">
        <f t="shared" si="10"/>
        <v>9.8144520380223053E-3</v>
      </c>
      <c r="S19" s="160">
        <f t="shared" si="11"/>
        <v>0.2759650274927094</v>
      </c>
      <c r="T19" s="161">
        <f t="shared" si="12"/>
        <v>5.4483527647526668E-2</v>
      </c>
      <c r="U19" s="162">
        <f t="shared" si="13"/>
        <v>0.75661759058110167</v>
      </c>
      <c r="V19" s="163">
        <v>24.7703521786901</v>
      </c>
      <c r="W19" s="163">
        <v>31.6570212977851</v>
      </c>
      <c r="X19" s="163">
        <v>39.466384982455502</v>
      </c>
      <c r="Y19" s="517"/>
      <c r="Z19" s="164" t="s">
        <v>302</v>
      </c>
      <c r="AA19" s="518"/>
      <c r="AB19" s="165">
        <v>0.40407669326475815</v>
      </c>
      <c r="AC19" s="146">
        <f t="shared" si="1"/>
        <v>0.26651449812456485</v>
      </c>
      <c r="AD19" s="146">
        <f t="shared" si="2"/>
        <v>66.567801531766023</v>
      </c>
      <c r="AE19" s="146">
        <f t="shared" si="3"/>
        <v>6.9053277315256336</v>
      </c>
      <c r="AF19" s="146">
        <f t="shared" si="4"/>
        <v>0.16487748788735027</v>
      </c>
      <c r="AG19" s="146">
        <f t="shared" si="5"/>
        <v>1.5292647597499447</v>
      </c>
      <c r="AH19" s="146">
        <f t="shared" si="6"/>
        <v>2.908005447463367</v>
      </c>
      <c r="AI19" s="173">
        <f t="shared" si="14"/>
        <v>1.3787406877134223</v>
      </c>
    </row>
    <row r="20" spans="1:35">
      <c r="A20" s="167" t="s">
        <v>305</v>
      </c>
      <c r="B20" s="168" t="s">
        <v>304</v>
      </c>
      <c r="C20" s="523">
        <v>22</v>
      </c>
      <c r="D20" s="523">
        <v>3</v>
      </c>
      <c r="E20" s="524" t="s">
        <v>311</v>
      </c>
      <c r="F20" s="523">
        <v>677.43</v>
      </c>
      <c r="G20" s="525">
        <v>48.2837470018655</v>
      </c>
      <c r="H20" s="526" t="s">
        <v>549</v>
      </c>
      <c r="I20" s="317">
        <v>138956</v>
      </c>
      <c r="J20" s="315">
        <v>7825</v>
      </c>
      <c r="K20" s="315">
        <v>11866</v>
      </c>
      <c r="L20" s="315">
        <v>4000</v>
      </c>
      <c r="M20" s="315">
        <v>60672</v>
      </c>
      <c r="N20" s="316">
        <v>12525</v>
      </c>
      <c r="O20" s="159">
        <f t="shared" si="7"/>
        <v>0.5891860721493869</v>
      </c>
      <c r="P20" s="160">
        <f t="shared" si="8"/>
        <v>3.3178711351571376E-2</v>
      </c>
      <c r="Q20" s="160">
        <f t="shared" si="9"/>
        <v>5.0312918708977118E-2</v>
      </c>
      <c r="R20" s="160">
        <f t="shared" si="10"/>
        <v>1.6960363630196231E-2</v>
      </c>
      <c r="S20" s="160">
        <f t="shared" si="11"/>
        <v>0.25725479554281644</v>
      </c>
      <c r="T20" s="161">
        <f t="shared" si="12"/>
        <v>5.3107138617051949E-2</v>
      </c>
      <c r="U20" s="162">
        <f t="shared" si="13"/>
        <v>0.78393527722553569</v>
      </c>
      <c r="V20" s="163">
        <v>26.217986783880701</v>
      </c>
      <c r="W20" s="163">
        <v>33.281466033625399</v>
      </c>
      <c r="X20" s="163">
        <v>41.504768199532599</v>
      </c>
      <c r="Y20" s="517"/>
      <c r="Z20" s="164" t="s">
        <v>302</v>
      </c>
      <c r="AA20" s="518"/>
      <c r="AB20" s="174" t="s">
        <v>46</v>
      </c>
      <c r="AC20" s="146">
        <f t="shared" si="1"/>
        <v>0.24451944513252416</v>
      </c>
      <c r="AD20" s="146">
        <f t="shared" si="2"/>
        <v>69.607469894002847</v>
      </c>
      <c r="AE20" s="146">
        <f t="shared" si="3"/>
        <v>2.9664999999999999</v>
      </c>
      <c r="AF20" s="146">
        <f t="shared" si="4"/>
        <v>0.17111357022828805</v>
      </c>
      <c r="AG20" s="146">
        <f t="shared" si="5"/>
        <v>1.426133376299588</v>
      </c>
      <c r="AH20" s="146">
        <f t="shared" si="6"/>
        <v>3.026690839213547</v>
      </c>
      <c r="AI20" s="173">
        <f t="shared" si="14"/>
        <v>1.600557462913959</v>
      </c>
    </row>
    <row r="21" spans="1:35">
      <c r="A21" s="167" t="s">
        <v>305</v>
      </c>
      <c r="B21" s="168" t="s">
        <v>304</v>
      </c>
      <c r="C21" s="523">
        <v>26</v>
      </c>
      <c r="D21" s="523">
        <v>3</v>
      </c>
      <c r="E21" s="524" t="s">
        <v>310</v>
      </c>
      <c r="F21" s="523">
        <v>715.7700000000001</v>
      </c>
      <c r="G21" s="527">
        <v>51.444404370613853</v>
      </c>
      <c r="H21" s="528" t="s">
        <v>36</v>
      </c>
      <c r="I21" s="317">
        <v>1992415</v>
      </c>
      <c r="J21" s="315">
        <v>13190</v>
      </c>
      <c r="K21" s="315">
        <v>40102</v>
      </c>
      <c r="L21" s="315">
        <v>22270</v>
      </c>
      <c r="M21" s="315">
        <v>85480</v>
      </c>
      <c r="N21" s="316">
        <v>14475</v>
      </c>
      <c r="O21" s="159">
        <f t="shared" si="7"/>
        <v>0.91903943481622119</v>
      </c>
      <c r="P21" s="160">
        <f t="shared" si="8"/>
        <v>6.0841391704167845E-3</v>
      </c>
      <c r="Q21" s="160">
        <f t="shared" si="9"/>
        <v>1.8497812662020763E-2</v>
      </c>
      <c r="R21" s="160">
        <f t="shared" si="10"/>
        <v>1.027246242040802E-2</v>
      </c>
      <c r="S21" s="160">
        <f t="shared" si="11"/>
        <v>3.9429280992208243E-2</v>
      </c>
      <c r="T21" s="161">
        <f t="shared" si="12"/>
        <v>6.6768699387250155E-3</v>
      </c>
      <c r="U21" s="250">
        <f t="shared" si="13"/>
        <v>0.85350467030220922</v>
      </c>
      <c r="V21" s="529">
        <v>29.907031741100901</v>
      </c>
      <c r="W21" s="529">
        <v>37.460132003752001</v>
      </c>
      <c r="X21" s="529">
        <v>46.877002802556802</v>
      </c>
      <c r="Y21" s="517"/>
      <c r="Z21" s="164" t="s">
        <v>302</v>
      </c>
      <c r="AA21" s="518"/>
      <c r="AB21" s="174" t="s">
        <v>46</v>
      </c>
      <c r="AC21" s="146">
        <f t="shared" si="1"/>
        <v>0.4305110046320299</v>
      </c>
      <c r="AD21" s="172">
        <f t="shared" si="2"/>
        <v>95.886221392322526</v>
      </c>
      <c r="AE21" s="146">
        <f t="shared" si="3"/>
        <v>1.8007184553210596</v>
      </c>
      <c r="AF21" s="146">
        <f t="shared" si="4"/>
        <v>0.14481516682507128</v>
      </c>
      <c r="AG21" s="146">
        <f t="shared" si="5"/>
        <v>0.25832175547941538</v>
      </c>
      <c r="AH21" s="146">
        <f t="shared" si="6"/>
        <v>3.3513225416632055</v>
      </c>
      <c r="AI21" s="173">
        <f t="shared" si="14"/>
        <v>3.09300078618379</v>
      </c>
    </row>
    <row r="22" spans="1:35">
      <c r="A22" s="167" t="s">
        <v>305</v>
      </c>
      <c r="B22" s="168" t="s">
        <v>304</v>
      </c>
      <c r="C22" s="523">
        <v>30</v>
      </c>
      <c r="D22" s="523">
        <v>1</v>
      </c>
      <c r="E22" s="524" t="s">
        <v>309</v>
      </c>
      <c r="F22" s="523">
        <v>751.43999999999994</v>
      </c>
      <c r="G22" s="525">
        <v>54.124530210274152</v>
      </c>
      <c r="H22" s="526" t="s">
        <v>548</v>
      </c>
      <c r="I22" s="317">
        <v>24658</v>
      </c>
      <c r="J22" s="315">
        <v>2120</v>
      </c>
      <c r="K22" s="315">
        <v>4993</v>
      </c>
      <c r="L22" s="315">
        <v>1970</v>
      </c>
      <c r="M22" s="315">
        <v>13689</v>
      </c>
      <c r="N22" s="316">
        <v>1124</v>
      </c>
      <c r="O22" s="159">
        <f t="shared" si="7"/>
        <v>0.50784693331136466</v>
      </c>
      <c r="P22" s="160">
        <f t="shared" si="8"/>
        <v>4.3662726036989744E-2</v>
      </c>
      <c r="Q22" s="160">
        <f t="shared" si="9"/>
        <v>0.10283395806730651</v>
      </c>
      <c r="R22" s="160">
        <f t="shared" si="10"/>
        <v>4.057338221361783E-2</v>
      </c>
      <c r="S22" s="160">
        <f t="shared" si="11"/>
        <v>0.28193351732092103</v>
      </c>
      <c r="T22" s="161">
        <f t="shared" si="12"/>
        <v>2.3149483049800221E-2</v>
      </c>
      <c r="U22" s="530">
        <f t="shared" si="13"/>
        <v>0.79229940237092189</v>
      </c>
      <c r="V22" s="531">
        <v>26.656772062225301</v>
      </c>
      <c r="W22" s="531">
        <v>33.750269718914403</v>
      </c>
      <c r="X22" s="531">
        <v>42.178731373132003</v>
      </c>
      <c r="Y22" s="517"/>
      <c r="Z22" s="164" t="s">
        <v>302</v>
      </c>
      <c r="AA22" s="518"/>
      <c r="AB22" s="174" t="s">
        <v>46</v>
      </c>
      <c r="AC22" s="146">
        <f t="shared" si="1"/>
        <v>0.38010545698024778</v>
      </c>
      <c r="AD22" s="146">
        <f t="shared" si="2"/>
        <v>64.302292226249776</v>
      </c>
      <c r="AE22" s="146">
        <f t="shared" si="3"/>
        <v>2.5345177664974621</v>
      </c>
      <c r="AF22" s="146">
        <f t="shared" si="4"/>
        <v>7.5879295213663669E-2</v>
      </c>
      <c r="AG22" s="146">
        <f t="shared" si="5"/>
        <v>1.5913827902953415</v>
      </c>
      <c r="AH22" s="146">
        <f t="shared" si="6"/>
        <v>3.0640207589254924</v>
      </c>
      <c r="AI22" s="173">
        <f t="shared" si="14"/>
        <v>1.472637968630151</v>
      </c>
    </row>
    <row r="23" spans="1:35" ht="13.5" thickBot="1">
      <c r="A23" s="206" t="s">
        <v>305</v>
      </c>
      <c r="B23" s="424" t="s">
        <v>304</v>
      </c>
      <c r="C23" s="532">
        <v>31</v>
      </c>
      <c r="D23" s="532">
        <v>3</v>
      </c>
      <c r="E23" s="533" t="s">
        <v>308</v>
      </c>
      <c r="F23" s="532">
        <v>764.12</v>
      </c>
      <c r="G23" s="534">
        <v>55.022289060420555</v>
      </c>
      <c r="H23" s="535"/>
      <c r="I23" s="328">
        <v>182070</v>
      </c>
      <c r="J23" s="326">
        <v>32153</v>
      </c>
      <c r="K23" s="326">
        <v>58059</v>
      </c>
      <c r="L23" s="326">
        <v>11531</v>
      </c>
      <c r="M23" s="326">
        <v>351952</v>
      </c>
      <c r="N23" s="327">
        <v>49574</v>
      </c>
      <c r="O23" s="189">
        <f t="shared" si="7"/>
        <v>0.26566414577311376</v>
      </c>
      <c r="P23" s="190">
        <f t="shared" si="8"/>
        <v>4.6915468111401799E-2</v>
      </c>
      <c r="Q23" s="190">
        <f t="shared" si="9"/>
        <v>8.4715739218109584E-2</v>
      </c>
      <c r="R23" s="190">
        <f t="shared" si="10"/>
        <v>1.6825249985773463E-2</v>
      </c>
      <c r="S23" s="190">
        <f t="shared" si="11"/>
        <v>0.51354439189948331</v>
      </c>
      <c r="T23" s="191">
        <f t="shared" si="12"/>
        <v>7.2335005012118092E-2</v>
      </c>
      <c r="U23" s="192">
        <f t="shared" si="13"/>
        <v>0.78751230859718346</v>
      </c>
      <c r="V23" s="193">
        <v>26.429729034880999</v>
      </c>
      <c r="W23" s="193">
        <v>33.495185877246698</v>
      </c>
      <c r="X23" s="193">
        <v>41.882732195651897</v>
      </c>
      <c r="Y23" s="517"/>
      <c r="Z23" s="194" t="s">
        <v>302</v>
      </c>
      <c r="AA23" s="518"/>
      <c r="AB23" s="206" t="s">
        <v>46</v>
      </c>
      <c r="AC23" s="196">
        <f t="shared" si="1"/>
        <v>0.20216425013263284</v>
      </c>
      <c r="AD23" s="196">
        <f t="shared" si="2"/>
        <v>34.094100992093963</v>
      </c>
      <c r="AE23" s="196">
        <f t="shared" si="3"/>
        <v>5.0350359899401615</v>
      </c>
      <c r="AF23" s="196">
        <f t="shared" si="4"/>
        <v>0.12346398489761561</v>
      </c>
      <c r="AG23" s="196">
        <f t="shared" si="5"/>
        <v>2.6103402841513468</v>
      </c>
      <c r="AH23" s="196">
        <f t="shared" si="6"/>
        <v>3.0425986345378262</v>
      </c>
      <c r="AI23" s="279">
        <f t="shared" si="14"/>
        <v>0.43225835038647942</v>
      </c>
    </row>
    <row r="24" spans="1:35" s="536" customFormat="1" ht="13.5" thickBot="1">
      <c r="I24" s="537"/>
      <c r="J24" s="537"/>
      <c r="K24" s="537"/>
      <c r="L24" s="537"/>
      <c r="M24" s="537"/>
      <c r="N24" s="537"/>
      <c r="O24" s="538"/>
      <c r="P24" s="538"/>
      <c r="Q24" s="538"/>
      <c r="R24" s="538"/>
      <c r="S24" s="538"/>
      <c r="T24" s="538"/>
      <c r="U24" s="539"/>
    </row>
    <row r="25" spans="1:35">
      <c r="S25" s="945"/>
      <c r="T25" s="423" t="s">
        <v>542</v>
      </c>
      <c r="U25" s="199" t="s">
        <v>540</v>
      </c>
      <c r="V25" s="200">
        <v>5</v>
      </c>
      <c r="W25" s="200">
        <v>50</v>
      </c>
      <c r="X25" s="200">
        <v>95</v>
      </c>
      <c r="Y25" s="942" t="s">
        <v>541</v>
      </c>
    </row>
    <row r="26" spans="1:35">
      <c r="S26" s="174" t="s">
        <v>36</v>
      </c>
      <c r="T26" s="236">
        <v>1</v>
      </c>
      <c r="U26" s="202"/>
      <c r="V26" s="202"/>
      <c r="W26" s="202">
        <f>AVERAGE(W21)</f>
        <v>37.460132003752001</v>
      </c>
      <c r="X26" s="202"/>
      <c r="Y26" s="204"/>
    </row>
    <row r="27" spans="1:35">
      <c r="S27" s="174" t="s">
        <v>31</v>
      </c>
      <c r="T27" s="236"/>
      <c r="U27" s="202"/>
      <c r="V27" s="202"/>
      <c r="W27" s="202"/>
      <c r="X27" s="202"/>
      <c r="Y27" s="204"/>
    </row>
    <row r="28" spans="1:35">
      <c r="S28" s="174" t="s">
        <v>485</v>
      </c>
      <c r="T28" s="236"/>
      <c r="U28" s="202"/>
      <c r="V28" s="202"/>
      <c r="W28" s="202"/>
      <c r="X28" s="202"/>
      <c r="Y28" s="204"/>
    </row>
    <row r="29" spans="1:35">
      <c r="S29" s="174"/>
      <c r="T29" s="151"/>
      <c r="U29" s="202"/>
      <c r="V29" s="202"/>
      <c r="W29" s="203"/>
      <c r="X29" s="202"/>
      <c r="Y29" s="946"/>
    </row>
    <row r="30" spans="1:35">
      <c r="S30" s="174"/>
      <c r="T30" s="151"/>
      <c r="U30" s="202"/>
      <c r="V30" s="205"/>
      <c r="W30" s="205"/>
      <c r="X30" s="205"/>
      <c r="Y30" s="946"/>
    </row>
    <row r="31" spans="1:35">
      <c r="S31" s="174" t="s">
        <v>36</v>
      </c>
      <c r="T31" s="236">
        <f>T26</f>
        <v>1</v>
      </c>
      <c r="U31" s="202"/>
      <c r="V31" s="202"/>
      <c r="W31" s="202" t="str">
        <f t="shared" ref="W31" si="15">FIXED(W26,2)</f>
        <v>37.46</v>
      </c>
      <c r="X31" s="202"/>
      <c r="Y31" s="204"/>
    </row>
    <row r="32" spans="1:35">
      <c r="S32" s="174" t="s">
        <v>31</v>
      </c>
      <c r="T32" s="236"/>
      <c r="U32" s="202"/>
      <c r="V32" s="202"/>
      <c r="W32" s="202"/>
      <c r="X32" s="202"/>
      <c r="Y32" s="204"/>
    </row>
    <row r="33" spans="19:25" ht="13.5" thickBot="1">
      <c r="S33" s="206" t="s">
        <v>485</v>
      </c>
      <c r="T33" s="271"/>
      <c r="U33" s="207"/>
      <c r="V33" s="207"/>
      <c r="W33" s="207"/>
      <c r="X33" s="207"/>
      <c r="Y33" s="209"/>
    </row>
  </sheetData>
  <mergeCells count="4">
    <mergeCell ref="I11:N11"/>
    <mergeCell ref="O11:T11"/>
    <mergeCell ref="AB11:AI11"/>
    <mergeCell ref="V11:X11"/>
  </mergeCells>
  <pageMargins left="0.7" right="0.7" top="0.75" bottom="0.75" header="0.3" footer="0.3"/>
  <pageSetup paperSize="9" orientation="portrait" horizontalDpi="4294967292" verticalDpi="4294967292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B41"/>
  <sheetViews>
    <sheetView topLeftCell="C1" zoomScale="70" zoomScaleNormal="70" zoomScalePageLayoutView="70" workbookViewId="0">
      <selection activeCell="O40" sqref="O40:T41"/>
    </sheetView>
  </sheetViews>
  <sheetFormatPr defaultColWidth="8.7109375" defaultRowHeight="12.75"/>
  <cols>
    <col min="1" max="1" width="29.85546875" style="228" customWidth="1"/>
    <col min="2" max="2" width="32.85546875" style="228" customWidth="1"/>
    <col min="3" max="3" width="23.140625" style="228" bestFit="1" customWidth="1"/>
    <col min="4" max="9" width="10.42578125" style="228" bestFit="1" customWidth="1"/>
    <col min="10" max="15" width="9.140625" style="228" customWidth="1"/>
    <col min="16" max="16" width="8.7109375" style="229"/>
    <col min="17" max="17" width="11.42578125" style="228" customWidth="1"/>
    <col min="18" max="18" width="13" style="228" customWidth="1"/>
    <col min="19" max="19" width="14.28515625" style="228" bestFit="1" customWidth="1"/>
    <col min="20" max="20" width="8.7109375" style="228"/>
    <col min="21" max="21" width="9.42578125" style="228" customWidth="1"/>
    <col min="22" max="22" width="18.42578125" style="228" bestFit="1" customWidth="1"/>
    <col min="23" max="23" width="13.140625" style="228" bestFit="1" customWidth="1"/>
    <col min="24" max="24" width="21.7109375" style="228" bestFit="1" customWidth="1"/>
    <col min="25" max="25" width="20.7109375" style="228" bestFit="1" customWidth="1"/>
    <col min="26" max="26" width="13.42578125" style="228" bestFit="1" customWidth="1"/>
    <col min="27" max="27" width="19.42578125" style="228" bestFit="1" customWidth="1"/>
    <col min="28" max="28" width="8.140625" style="228" bestFit="1" customWidth="1"/>
    <col min="29" max="16384" width="8.7109375" style="228"/>
  </cols>
  <sheetData>
    <row r="1" spans="1:28" s="287" customFormat="1" ht="15.75">
      <c r="A1" s="540" t="s">
        <v>11</v>
      </c>
      <c r="B1" s="586" t="s">
        <v>600</v>
      </c>
      <c r="C1" s="586"/>
      <c r="P1" s="288"/>
    </row>
    <row r="2" spans="1:28">
      <c r="A2" s="502" t="s">
        <v>586</v>
      </c>
      <c r="B2" s="544" t="s">
        <v>601</v>
      </c>
      <c r="C2" s="544"/>
    </row>
    <row r="3" spans="1:28">
      <c r="A3" s="502" t="s">
        <v>592</v>
      </c>
      <c r="B3" s="544" t="s">
        <v>183</v>
      </c>
      <c r="C3" s="544"/>
    </row>
    <row r="4" spans="1:28">
      <c r="A4" s="502" t="s">
        <v>589</v>
      </c>
      <c r="B4" s="545">
        <v>6.8</v>
      </c>
      <c r="C4" s="545"/>
    </row>
    <row r="5" spans="1:28">
      <c r="A5" s="502" t="s">
        <v>590</v>
      </c>
      <c r="B5" s="545">
        <v>3.63</v>
      </c>
      <c r="C5" s="544"/>
    </row>
    <row r="6" spans="1:28">
      <c r="A6" s="502" t="s">
        <v>15</v>
      </c>
      <c r="B6" s="544" t="s">
        <v>180</v>
      </c>
      <c r="C6" s="544"/>
    </row>
    <row r="7" spans="1:28" ht="25.5">
      <c r="A7" s="502" t="s">
        <v>16</v>
      </c>
      <c r="B7" s="546" t="s">
        <v>182</v>
      </c>
      <c r="C7" s="544" t="s">
        <v>183</v>
      </c>
    </row>
    <row r="8" spans="1:28">
      <c r="A8" s="502" t="s">
        <v>17</v>
      </c>
      <c r="B8" s="544" t="s">
        <v>46</v>
      </c>
      <c r="C8" s="544"/>
    </row>
    <row r="9" spans="1:28">
      <c r="A9" s="502" t="s">
        <v>0</v>
      </c>
      <c r="B9" s="110" t="s">
        <v>47</v>
      </c>
      <c r="C9" s="110"/>
    </row>
    <row r="10" spans="1:28" ht="13.5" thickBot="1">
      <c r="A10" s="114" t="s">
        <v>479</v>
      </c>
      <c r="B10" s="115" t="s">
        <v>482</v>
      </c>
      <c r="C10" s="544"/>
    </row>
    <row r="11" spans="1:28" ht="39" customHeight="1" thickBot="1">
      <c r="A11" s="151"/>
      <c r="B11" s="356"/>
      <c r="C11" s="205"/>
      <c r="D11" s="1084" t="s">
        <v>22</v>
      </c>
      <c r="E11" s="1085"/>
      <c r="F11" s="1085"/>
      <c r="G11" s="1085"/>
      <c r="H11" s="1085"/>
      <c r="I11" s="1086"/>
      <c r="J11" s="1087" t="s">
        <v>23</v>
      </c>
      <c r="K11" s="1088"/>
      <c r="L11" s="1088"/>
      <c r="M11" s="1088"/>
      <c r="N11" s="1088"/>
      <c r="O11" s="1089"/>
      <c r="P11" s="203"/>
      <c r="Q11" s="1069" t="s">
        <v>478</v>
      </c>
      <c r="R11" s="1070"/>
      <c r="S11" s="1071"/>
      <c r="U11" s="1066" t="s">
        <v>427</v>
      </c>
      <c r="V11" s="1067"/>
      <c r="W11" s="1067"/>
      <c r="X11" s="1067"/>
      <c r="Y11" s="1067"/>
      <c r="Z11" s="1067"/>
      <c r="AA11" s="1067"/>
      <c r="AB11" s="1068"/>
    </row>
    <row r="12" spans="1:28" ht="13.5" thickBot="1">
      <c r="A12" s="427" t="s">
        <v>26</v>
      </c>
      <c r="B12" s="293" t="s">
        <v>49</v>
      </c>
      <c r="C12" s="428" t="s">
        <v>25</v>
      </c>
      <c r="D12" s="123">
        <v>0</v>
      </c>
      <c r="E12" s="123">
        <v>1</v>
      </c>
      <c r="F12" s="123">
        <v>2</v>
      </c>
      <c r="G12" s="123">
        <v>3</v>
      </c>
      <c r="H12" s="123">
        <v>4</v>
      </c>
      <c r="I12" s="123" t="s">
        <v>27</v>
      </c>
      <c r="J12" s="122">
        <v>0</v>
      </c>
      <c r="K12" s="123">
        <v>1</v>
      </c>
      <c r="L12" s="123">
        <v>2</v>
      </c>
      <c r="M12" s="123">
        <v>3</v>
      </c>
      <c r="N12" s="123">
        <v>4</v>
      </c>
      <c r="O12" s="362" t="s">
        <v>27</v>
      </c>
      <c r="P12" s="363" t="s">
        <v>28</v>
      </c>
      <c r="Q12" s="125">
        <v>0.05</v>
      </c>
      <c r="R12" s="126">
        <v>0.5</v>
      </c>
      <c r="S12" s="127">
        <v>0.95</v>
      </c>
      <c r="U12" s="293" t="s">
        <v>29</v>
      </c>
      <c r="V12" s="294" t="s">
        <v>428</v>
      </c>
      <c r="W12" s="294" t="s">
        <v>61</v>
      </c>
      <c r="X12" s="294" t="s">
        <v>62</v>
      </c>
      <c r="Y12" s="294" t="s">
        <v>63</v>
      </c>
      <c r="Z12" s="200" t="s">
        <v>425</v>
      </c>
      <c r="AA12" s="200" t="s">
        <v>426</v>
      </c>
      <c r="AB12" s="201" t="s">
        <v>424</v>
      </c>
    </row>
    <row r="13" spans="1:28">
      <c r="A13" s="547" t="s">
        <v>179</v>
      </c>
      <c r="B13" s="548">
        <v>36.5</v>
      </c>
      <c r="C13" s="549" t="s">
        <v>19</v>
      </c>
      <c r="D13" s="550">
        <v>162869.5</v>
      </c>
      <c r="E13" s="550">
        <v>24550.45</v>
      </c>
      <c r="F13" s="550">
        <v>30903.95</v>
      </c>
      <c r="G13" s="550">
        <v>14928.7</v>
      </c>
      <c r="H13" s="550">
        <v>433014.5</v>
      </c>
      <c r="I13" s="551">
        <v>31116.25</v>
      </c>
      <c r="J13" s="552">
        <f>D13/(SUM($D13:$I13))</f>
        <v>0.23354371738298596</v>
      </c>
      <c r="K13" s="553">
        <f t="shared" ref="K13:O28" si="0">E13/(SUM($D13:$I13))</f>
        <v>3.5203665243800267E-2</v>
      </c>
      <c r="L13" s="553">
        <f t="shared" si="0"/>
        <v>4.4314149455962772E-2</v>
      </c>
      <c r="M13" s="553">
        <f t="shared" si="0"/>
        <v>2.1406734187158324E-2</v>
      </c>
      <c r="N13" s="553">
        <f t="shared" si="0"/>
        <v>0.62091316060241464</v>
      </c>
      <c r="O13" s="554">
        <f t="shared" si="0"/>
        <v>4.4618573127677905E-2</v>
      </c>
      <c r="P13" s="555">
        <f>(L13+M13+O13)/(K13+L13+M13+O13)</f>
        <v>0.75812209634840011</v>
      </c>
      <c r="Q13" s="552">
        <v>24.720224402987899</v>
      </c>
      <c r="R13" s="553">
        <v>31.419112214056501</v>
      </c>
      <c r="S13" s="554">
        <v>38.067367762742798</v>
      </c>
      <c r="T13" s="556"/>
      <c r="U13" s="558">
        <v>0.3217526925925378</v>
      </c>
      <c r="V13" s="136">
        <f t="shared" ref="V13:V31" si="1">(K13+L13+M13)/(K13+L13+M13+N13+O13)</f>
        <v>0.13167684990763104</v>
      </c>
      <c r="W13" s="136">
        <f t="shared" ref="W13:W31" si="2">((J13)/(J13+N13))*100</f>
        <v>27.332417047613294</v>
      </c>
      <c r="X13" s="136">
        <f t="shared" ref="X13:X31" si="3">L13/M13</f>
        <v>2.0701032239913721</v>
      </c>
      <c r="Y13" s="136">
        <f t="shared" ref="Y13:Y31" si="4">(O13/(O13+N13))</f>
        <v>6.7041991938693993E-2</v>
      </c>
      <c r="Z13" s="136">
        <f t="shared" ref="Z13:Z31" si="5">(0*(J13/(SUM(J13:O13)))+(1*(K13/SUM(J13:O13)))+(2*(L13/SUM(J13:O13)))+(3*(M13/SUM(J13:O13)))+(4*(N13/(SUM(J13:O13)))+(4*(O13/(SUM(J13:O13))))))</f>
        <v>2.8501791016375715</v>
      </c>
      <c r="AA13" s="136">
        <f t="shared" ref="AA13:AA31" si="6">-0.77*P13+3.32*P13^2+1.59</f>
        <v>2.9144130408777524</v>
      </c>
      <c r="AB13" s="150">
        <f>AA13-Z13</f>
        <v>6.4233939240180948E-2</v>
      </c>
    </row>
    <row r="14" spans="1:28">
      <c r="A14" s="559" t="s">
        <v>179</v>
      </c>
      <c r="B14" s="560">
        <v>41.75</v>
      </c>
      <c r="C14" s="561" t="s">
        <v>19</v>
      </c>
      <c r="D14" s="562">
        <v>84796.5</v>
      </c>
      <c r="E14" s="562">
        <v>13973.9</v>
      </c>
      <c r="F14" s="562">
        <v>17680</v>
      </c>
      <c r="G14" s="562">
        <v>8154.85</v>
      </c>
      <c r="H14" s="562">
        <v>238531.5</v>
      </c>
      <c r="I14" s="563">
        <v>16711.45</v>
      </c>
      <c r="J14" s="564">
        <f t="shared" ref="J14:J31" si="7">D14/(SUM($D14:$I14))</f>
        <v>0.22323786186165948</v>
      </c>
      <c r="K14" s="565">
        <f t="shared" si="0"/>
        <v>3.6788116937239664E-2</v>
      </c>
      <c r="L14" s="565">
        <f t="shared" si="0"/>
        <v>4.6544909255855367E-2</v>
      </c>
      <c r="M14" s="565">
        <f t="shared" si="0"/>
        <v>2.1468707762732585E-2</v>
      </c>
      <c r="N14" s="565">
        <f t="shared" si="0"/>
        <v>0.62796532930786564</v>
      </c>
      <c r="O14" s="566">
        <f t="shared" si="0"/>
        <v>4.3995074874647294E-2</v>
      </c>
      <c r="P14" s="567">
        <f t="shared" ref="P14:P31" si="8">(L14+M14+O14)/(K14+L14+M14+O14)</f>
        <v>0.75276272907739172</v>
      </c>
      <c r="Q14" s="564">
        <v>24.467735133014799</v>
      </c>
      <c r="R14" s="565">
        <v>31.1386127682573</v>
      </c>
      <c r="S14" s="566">
        <v>37.704901465466797</v>
      </c>
      <c r="T14" s="556"/>
      <c r="U14" s="568">
        <v>0.29385634761274804</v>
      </c>
      <c r="V14" s="146">
        <f t="shared" si="1"/>
        <v>0.13492126973001681</v>
      </c>
      <c r="W14" s="146">
        <f t="shared" si="2"/>
        <v>26.22615424584323</v>
      </c>
      <c r="X14" s="146">
        <f t="shared" si="3"/>
        <v>2.1680349730528459</v>
      </c>
      <c r="Y14" s="146">
        <f t="shared" si="4"/>
        <v>6.5472719226916942E-2</v>
      </c>
      <c r="Z14" s="146">
        <f t="shared" si="5"/>
        <v>2.8821256754671998</v>
      </c>
      <c r="AA14" s="146">
        <f t="shared" si="6"/>
        <v>2.8916564298867096</v>
      </c>
      <c r="AB14" s="166">
        <f t="shared" ref="AB14:AB31" si="9">AA14-Z14</f>
        <v>9.5307544195097904E-3</v>
      </c>
    </row>
    <row r="15" spans="1:28">
      <c r="A15" s="559" t="s">
        <v>179</v>
      </c>
      <c r="B15" s="560">
        <v>47.75</v>
      </c>
      <c r="C15" s="561" t="s">
        <v>19</v>
      </c>
      <c r="D15" s="562">
        <v>199856.5</v>
      </c>
      <c r="E15" s="562">
        <v>48089.9</v>
      </c>
      <c r="F15" s="562">
        <v>69863</v>
      </c>
      <c r="G15" s="562">
        <v>37041.15</v>
      </c>
      <c r="H15" s="562">
        <v>902225</v>
      </c>
      <c r="I15" s="563">
        <v>73345</v>
      </c>
      <c r="J15" s="564">
        <f t="shared" si="7"/>
        <v>0.15022054492468565</v>
      </c>
      <c r="K15" s="565">
        <f t="shared" si="0"/>
        <v>3.6146389951658517E-2</v>
      </c>
      <c r="L15" s="565">
        <f t="shared" si="0"/>
        <v>5.2511966986679509E-2</v>
      </c>
      <c r="M15" s="565">
        <f t="shared" si="0"/>
        <v>2.7841685097242372E-2</v>
      </c>
      <c r="N15" s="565">
        <f t="shared" si="0"/>
        <v>0.6781502285123302</v>
      </c>
      <c r="O15" s="566">
        <f t="shared" si="0"/>
        <v>5.5129184527403757E-2</v>
      </c>
      <c r="P15" s="567">
        <f t="shared" si="8"/>
        <v>0.78939257214217196</v>
      </c>
      <c r="Q15" s="564">
        <v>26.422696462554299</v>
      </c>
      <c r="R15" s="565">
        <v>33.256133677609398</v>
      </c>
      <c r="S15" s="566">
        <v>40.294239750499401</v>
      </c>
      <c r="T15" s="556"/>
      <c r="U15" s="568">
        <v>0.48810003647013606</v>
      </c>
      <c r="V15" s="146">
        <f t="shared" si="1"/>
        <v>0.1370944441405155</v>
      </c>
      <c r="W15" s="146">
        <f t="shared" si="2"/>
        <v>18.134457388133271</v>
      </c>
      <c r="X15" s="146">
        <f t="shared" si="3"/>
        <v>1.8860915495334243</v>
      </c>
      <c r="Y15" s="146">
        <f t="shared" si="4"/>
        <v>7.5181688653812639E-2</v>
      </c>
      <c r="Z15" s="146">
        <f t="shared" si="5"/>
        <v>3.1578130313756807</v>
      </c>
      <c r="AA15" s="146">
        <f t="shared" si="6"/>
        <v>3.0509946208552652</v>
      </c>
      <c r="AB15" s="166">
        <f t="shared" si="9"/>
        <v>-0.10681841052041552</v>
      </c>
    </row>
    <row r="16" spans="1:28">
      <c r="A16" s="569" t="s">
        <v>179</v>
      </c>
      <c r="B16" s="570">
        <v>53.9</v>
      </c>
      <c r="C16" s="571" t="s">
        <v>19</v>
      </c>
      <c r="D16" s="562">
        <v>153838.5</v>
      </c>
      <c r="E16" s="562">
        <v>77153.5</v>
      </c>
      <c r="F16" s="562">
        <v>122296.5</v>
      </c>
      <c r="G16" s="562">
        <v>62465.55</v>
      </c>
      <c r="H16" s="562">
        <v>1533350</v>
      </c>
      <c r="I16" s="563">
        <v>120689</v>
      </c>
      <c r="J16" s="564">
        <f t="shared" si="7"/>
        <v>7.4325546701396059E-2</v>
      </c>
      <c r="K16" s="565">
        <f t="shared" si="0"/>
        <v>3.7275948916728655E-2</v>
      </c>
      <c r="L16" s="565">
        <f t="shared" si="0"/>
        <v>5.9086341989601325E-2</v>
      </c>
      <c r="M16" s="565">
        <f t="shared" si="0"/>
        <v>3.0179611435065937E-2</v>
      </c>
      <c r="N16" s="565">
        <f t="shared" si="0"/>
        <v>0.74082285666192571</v>
      </c>
      <c r="O16" s="566">
        <f t="shared" si="0"/>
        <v>5.8309694295282322E-2</v>
      </c>
      <c r="P16" s="567">
        <f t="shared" si="8"/>
        <v>0.79834662185799943</v>
      </c>
      <c r="Q16" s="564">
        <v>26.812197993976302</v>
      </c>
      <c r="R16" s="565">
        <v>33.762140595380203</v>
      </c>
      <c r="S16" s="566">
        <v>40.925684008024497</v>
      </c>
      <c r="T16" s="556"/>
      <c r="U16" s="568">
        <v>0.1336515234060453</v>
      </c>
      <c r="V16" s="146">
        <f t="shared" si="1"/>
        <v>0.13670238158833151</v>
      </c>
      <c r="W16" s="146">
        <f t="shared" si="2"/>
        <v>9.1180386779544786</v>
      </c>
      <c r="X16" s="146">
        <f t="shared" si="3"/>
        <v>1.9578231521214493</v>
      </c>
      <c r="Y16" s="146">
        <f t="shared" si="4"/>
        <v>7.2966235983552979E-2</v>
      </c>
      <c r="Z16" s="146">
        <f t="shared" si="5"/>
        <v>3.4425176710299614</v>
      </c>
      <c r="AA16" s="146">
        <f t="shared" si="6"/>
        <v>3.0912994322278444</v>
      </c>
      <c r="AB16" s="173">
        <f t="shared" si="9"/>
        <v>-0.351218238802117</v>
      </c>
    </row>
    <row r="17" spans="1:28">
      <c r="A17" s="559" t="s">
        <v>179</v>
      </c>
      <c r="B17" s="560">
        <v>59.25</v>
      </c>
      <c r="C17" s="561" t="s">
        <v>19</v>
      </c>
      <c r="D17" s="562">
        <v>53399.5</v>
      </c>
      <c r="E17" s="562">
        <v>27817.4</v>
      </c>
      <c r="F17" s="562">
        <v>47900.6</v>
      </c>
      <c r="G17" s="562">
        <v>23764</v>
      </c>
      <c r="H17" s="562">
        <v>594220</v>
      </c>
      <c r="I17" s="563">
        <v>60466</v>
      </c>
      <c r="J17" s="564">
        <f t="shared" si="7"/>
        <v>6.6123884381181761E-2</v>
      </c>
      <c r="K17" s="565">
        <f t="shared" si="0"/>
        <v>3.444591318991911E-2</v>
      </c>
      <c r="L17" s="565">
        <f t="shared" si="0"/>
        <v>5.9314670290718734E-2</v>
      </c>
      <c r="M17" s="565">
        <f t="shared" si="0"/>
        <v>2.9426642354973422E-2</v>
      </c>
      <c r="N17" s="565">
        <f t="shared" si="0"/>
        <v>0.7358146532642782</v>
      </c>
      <c r="O17" s="566">
        <f t="shared" si="0"/>
        <v>7.4874236518928758E-2</v>
      </c>
      <c r="P17" s="567">
        <f t="shared" si="8"/>
        <v>0.82608472753644924</v>
      </c>
      <c r="Q17" s="564">
        <v>28.3147996456572</v>
      </c>
      <c r="R17" s="565">
        <v>35.458700190728202</v>
      </c>
      <c r="S17" s="566">
        <v>42.928278864220403</v>
      </c>
      <c r="T17" s="556"/>
      <c r="U17" s="568">
        <v>0.2832320086021648</v>
      </c>
      <c r="V17" s="146">
        <f t="shared" si="1"/>
        <v>0.13190960104379926</v>
      </c>
      <c r="W17" s="146">
        <f t="shared" si="2"/>
        <v>8.2455052696838198</v>
      </c>
      <c r="X17" s="146">
        <f t="shared" si="3"/>
        <v>2.0156791785894632</v>
      </c>
      <c r="Y17" s="146">
        <f t="shared" si="4"/>
        <v>9.2358779628707505E-2</v>
      </c>
      <c r="Z17" s="146">
        <f t="shared" si="5"/>
        <v>3.4841107399691049</v>
      </c>
      <c r="AA17" s="146">
        <f t="shared" si="6"/>
        <v>3.219535803665913</v>
      </c>
      <c r="AB17" s="166">
        <f t="shared" si="9"/>
        <v>-0.26457493630319195</v>
      </c>
    </row>
    <row r="18" spans="1:28">
      <c r="A18" s="559" t="s">
        <v>179</v>
      </c>
      <c r="B18" s="560">
        <v>65.45</v>
      </c>
      <c r="C18" s="561" t="s">
        <v>19</v>
      </c>
      <c r="D18" s="562">
        <v>32447.4</v>
      </c>
      <c r="E18" s="562">
        <v>19266.650000000001</v>
      </c>
      <c r="F18" s="562">
        <v>38962.300000000003</v>
      </c>
      <c r="G18" s="562">
        <v>20124.150000000001</v>
      </c>
      <c r="H18" s="562">
        <v>485111.5</v>
      </c>
      <c r="I18" s="563">
        <v>49539.45</v>
      </c>
      <c r="J18" s="564">
        <f t="shared" si="7"/>
        <v>5.0270860806029646E-2</v>
      </c>
      <c r="K18" s="565">
        <f t="shared" si="0"/>
        <v>2.9849882589929891E-2</v>
      </c>
      <c r="L18" s="565">
        <f t="shared" si="0"/>
        <v>6.0364416254700501E-2</v>
      </c>
      <c r="M18" s="565">
        <f t="shared" si="0"/>
        <v>3.1178410088008948E-2</v>
      </c>
      <c r="N18" s="565">
        <f t="shared" si="0"/>
        <v>0.75158480161443597</v>
      </c>
      <c r="O18" s="566">
        <f t="shared" si="0"/>
        <v>7.6751628646895137E-2</v>
      </c>
      <c r="P18" s="567">
        <f t="shared" si="8"/>
        <v>0.8493528356421074</v>
      </c>
      <c r="Q18" s="564">
        <v>29.530610067084201</v>
      </c>
      <c r="R18" s="565">
        <v>36.815889483683499</v>
      </c>
      <c r="S18" s="566">
        <v>44.691451552260602</v>
      </c>
      <c r="T18" s="556"/>
      <c r="U18" s="568">
        <v>0.10829086941731964</v>
      </c>
      <c r="V18" s="146">
        <f t="shared" si="1"/>
        <v>0.1278182419838825</v>
      </c>
      <c r="W18" s="146">
        <f t="shared" si="2"/>
        <v>6.2693154344365452</v>
      </c>
      <c r="X18" s="146">
        <f t="shared" si="3"/>
        <v>1.9360966798597705</v>
      </c>
      <c r="Y18" s="146">
        <f t="shared" si="4"/>
        <v>9.2657555363924823E-2</v>
      </c>
      <c r="Z18" s="146">
        <f t="shared" si="5"/>
        <v>3.5574596664086813</v>
      </c>
      <c r="AA18" s="146">
        <f t="shared" si="6"/>
        <v>3.3310471114076958</v>
      </c>
      <c r="AB18" s="166">
        <f t="shared" si="9"/>
        <v>-0.22641255500098545</v>
      </c>
    </row>
    <row r="19" spans="1:28">
      <c r="A19" s="559" t="s">
        <v>179</v>
      </c>
      <c r="B19" s="572">
        <v>69.5</v>
      </c>
      <c r="C19" s="573" t="s">
        <v>31</v>
      </c>
      <c r="D19" s="562">
        <v>260546.5</v>
      </c>
      <c r="E19" s="562">
        <v>47680.15</v>
      </c>
      <c r="F19" s="562">
        <v>71723</v>
      </c>
      <c r="G19" s="562">
        <v>48538.95</v>
      </c>
      <c r="H19" s="562">
        <v>4729990</v>
      </c>
      <c r="I19" s="563">
        <v>430176</v>
      </c>
      <c r="J19" s="564">
        <f t="shared" si="7"/>
        <v>4.6620612410006521E-2</v>
      </c>
      <c r="K19" s="565">
        <f t="shared" si="0"/>
        <v>8.5315972112500939E-3</v>
      </c>
      <c r="L19" s="565">
        <f t="shared" si="0"/>
        <v>1.2833679147034781E-2</v>
      </c>
      <c r="M19" s="565">
        <f t="shared" si="0"/>
        <v>8.6852656809386641E-3</v>
      </c>
      <c r="N19" s="565">
        <f t="shared" si="0"/>
        <v>0.84635575796722173</v>
      </c>
      <c r="O19" s="566">
        <f t="shared" si="0"/>
        <v>7.6973087583548289E-2</v>
      </c>
      <c r="P19" s="955">
        <f t="shared" si="8"/>
        <v>0.92028305112318121</v>
      </c>
      <c r="Q19" s="956">
        <v>32.983086663090297</v>
      </c>
      <c r="R19" s="957">
        <v>41.071986972500497</v>
      </c>
      <c r="S19" s="958">
        <v>49.906797340536301</v>
      </c>
      <c r="T19" s="574"/>
      <c r="U19" s="568">
        <v>0.11341884831066691</v>
      </c>
      <c r="V19" s="146">
        <f t="shared" si="1"/>
        <v>3.1520024903398641E-2</v>
      </c>
      <c r="W19" s="146">
        <f t="shared" si="2"/>
        <v>5.2208114297931703</v>
      </c>
      <c r="X19" s="146">
        <f t="shared" si="3"/>
        <v>1.4776380618039742</v>
      </c>
      <c r="Y19" s="146">
        <f t="shared" si="4"/>
        <v>8.3364759970900162E-2</v>
      </c>
      <c r="Z19" s="146">
        <f t="shared" si="5"/>
        <v>3.7535701347512149</v>
      </c>
      <c r="AA19" s="146">
        <f t="shared" si="6"/>
        <v>3.6931594193279951</v>
      </c>
      <c r="AB19" s="166">
        <f t="shared" si="9"/>
        <v>-6.0410715423219852E-2</v>
      </c>
    </row>
    <row r="20" spans="1:28">
      <c r="A20" s="559" t="s">
        <v>179</v>
      </c>
      <c r="B20" s="572">
        <v>75.75</v>
      </c>
      <c r="C20" s="573" t="s">
        <v>31</v>
      </c>
      <c r="D20" s="562">
        <v>1210000</v>
      </c>
      <c r="E20" s="562">
        <v>344500</v>
      </c>
      <c r="F20" s="562">
        <v>930000</v>
      </c>
      <c r="G20" s="562">
        <v>500000</v>
      </c>
      <c r="H20" s="562">
        <v>40000000</v>
      </c>
      <c r="I20" s="563">
        <v>5100000</v>
      </c>
      <c r="J20" s="564">
        <f t="shared" si="7"/>
        <v>2.5164034148218242E-2</v>
      </c>
      <c r="K20" s="565">
        <f t="shared" si="0"/>
        <v>7.1644708793894086E-3</v>
      </c>
      <c r="L20" s="565">
        <f t="shared" si="0"/>
        <v>1.934095186598592E-2</v>
      </c>
      <c r="M20" s="565">
        <f t="shared" si="0"/>
        <v>1.0398361218271999E-2</v>
      </c>
      <c r="N20" s="565">
        <f t="shared" si="0"/>
        <v>0.83186889746176007</v>
      </c>
      <c r="O20" s="566">
        <f t="shared" si="0"/>
        <v>0.1060632844263744</v>
      </c>
      <c r="P20" s="955">
        <f t="shared" si="8"/>
        <v>0.94988726452832939</v>
      </c>
      <c r="Q20" s="956">
        <v>34.458242886211004</v>
      </c>
      <c r="R20" s="957">
        <v>42.845929567634897</v>
      </c>
      <c r="S20" s="958">
        <v>52.035308725475602</v>
      </c>
      <c r="T20" s="574"/>
      <c r="U20" s="568">
        <v>1.8163966617574866E-2</v>
      </c>
      <c r="V20" s="146">
        <f t="shared" si="1"/>
        <v>3.7856403801640542E-2</v>
      </c>
      <c r="W20" s="146">
        <f t="shared" si="2"/>
        <v>2.9361805387041979</v>
      </c>
      <c r="X20" s="146">
        <f t="shared" si="3"/>
        <v>1.86</v>
      </c>
      <c r="Y20" s="146">
        <f t="shared" si="4"/>
        <v>0.1130820399113082</v>
      </c>
      <c r="Z20" s="146">
        <f t="shared" si="5"/>
        <v>3.8287701858187151</v>
      </c>
      <c r="AA20" s="146">
        <f t="shared" si="6"/>
        <v>3.8541757131527197</v>
      </c>
      <c r="AB20" s="166">
        <f t="shared" si="9"/>
        <v>2.5405527334004585E-2</v>
      </c>
    </row>
    <row r="21" spans="1:28">
      <c r="A21" s="559" t="s">
        <v>179</v>
      </c>
      <c r="B21" s="560">
        <v>82</v>
      </c>
      <c r="C21" s="575" t="s">
        <v>485</v>
      </c>
      <c r="D21" s="562">
        <v>57158.5</v>
      </c>
      <c r="E21" s="562">
        <v>16676.099999999999</v>
      </c>
      <c r="F21" s="562">
        <v>18220.05</v>
      </c>
      <c r="G21" s="562">
        <v>10674.5</v>
      </c>
      <c r="H21" s="562">
        <v>295419</v>
      </c>
      <c r="I21" s="563">
        <v>27145.65</v>
      </c>
      <c r="J21" s="564">
        <f t="shared" si="7"/>
        <v>0.13439767990974708</v>
      </c>
      <c r="K21" s="565">
        <f t="shared" si="0"/>
        <v>3.9210776174023694E-2</v>
      </c>
      <c r="L21" s="565">
        <f t="shared" si="0"/>
        <v>4.2841090088780974E-2</v>
      </c>
      <c r="M21" s="565">
        <f t="shared" si="0"/>
        <v>2.5099119714418593E-2</v>
      </c>
      <c r="N21" s="565">
        <f t="shared" si="0"/>
        <v>0.69462334038257778</v>
      </c>
      <c r="O21" s="566">
        <f t="shared" si="0"/>
        <v>6.382799373045174E-2</v>
      </c>
      <c r="P21" s="602">
        <f t="shared" si="8"/>
        <v>0.77066902468910004</v>
      </c>
      <c r="Q21" s="603">
        <v>25.433065345918699</v>
      </c>
      <c r="R21" s="604">
        <v>32.204090623655901</v>
      </c>
      <c r="S21" s="959">
        <v>39.007902879382399</v>
      </c>
      <c r="T21" s="574"/>
      <c r="U21" s="568">
        <v>0.26894203111068488</v>
      </c>
      <c r="V21" s="146">
        <f t="shared" si="1"/>
        <v>0.12378777585306272</v>
      </c>
      <c r="W21" s="146">
        <f t="shared" si="2"/>
        <v>16.211613049613206</v>
      </c>
      <c r="X21" s="146">
        <f t="shared" si="3"/>
        <v>1.7068762002904119</v>
      </c>
      <c r="Y21" s="146">
        <f t="shared" si="4"/>
        <v>8.415568785978253E-2</v>
      </c>
      <c r="Z21" s="146">
        <f t="shared" si="5"/>
        <v>3.2339956519469601</v>
      </c>
      <c r="AA21" s="146">
        <f t="shared" si="6"/>
        <v>2.9684349264320185</v>
      </c>
      <c r="AB21" s="166">
        <f t="shared" si="9"/>
        <v>-0.2655607255149417</v>
      </c>
    </row>
    <row r="22" spans="1:28">
      <c r="A22" s="559" t="s">
        <v>179</v>
      </c>
      <c r="B22" s="560">
        <v>85.5</v>
      </c>
      <c r="C22" s="575" t="s">
        <v>485</v>
      </c>
      <c r="D22" s="562">
        <v>50190</v>
      </c>
      <c r="E22" s="562">
        <v>14335</v>
      </c>
      <c r="F22" s="562">
        <v>19520</v>
      </c>
      <c r="G22" s="562">
        <v>11015</v>
      </c>
      <c r="H22" s="562">
        <v>324950</v>
      </c>
      <c r="I22" s="563">
        <v>27145</v>
      </c>
      <c r="J22" s="564">
        <f t="shared" si="7"/>
        <v>0.11224295825832206</v>
      </c>
      <c r="K22" s="565">
        <f t="shared" si="0"/>
        <v>3.2058234840267916E-2</v>
      </c>
      <c r="L22" s="565">
        <f t="shared" si="0"/>
        <v>4.3653766591003118E-2</v>
      </c>
      <c r="M22" s="565">
        <f t="shared" si="0"/>
        <v>2.4633516342207958E-2</v>
      </c>
      <c r="N22" s="565">
        <f t="shared" si="0"/>
        <v>0.72670550480258522</v>
      </c>
      <c r="O22" s="566">
        <f t="shared" si="0"/>
        <v>6.070601916561371E-2</v>
      </c>
      <c r="P22" s="602">
        <f t="shared" si="8"/>
        <v>0.80094424772616812</v>
      </c>
      <c r="Q22" s="603">
        <v>27.0487773526004</v>
      </c>
      <c r="R22" s="604">
        <v>33.967989022768897</v>
      </c>
      <c r="S22" s="959">
        <v>41.093359511197299</v>
      </c>
      <c r="T22" s="574"/>
      <c r="U22" s="568">
        <v>0.29260177708782054</v>
      </c>
      <c r="V22" s="146">
        <f t="shared" si="1"/>
        <v>0.11303263511896515</v>
      </c>
      <c r="W22" s="146">
        <f t="shared" si="2"/>
        <v>13.379005171402678</v>
      </c>
      <c r="X22" s="146">
        <f t="shared" si="3"/>
        <v>1.7721289151157513</v>
      </c>
      <c r="Y22" s="146">
        <f t="shared" si="4"/>
        <v>7.709567020264417E-2</v>
      </c>
      <c r="Z22" s="146">
        <f t="shared" si="5"/>
        <v>3.3429124129216938</v>
      </c>
      <c r="AA22" s="146">
        <f t="shared" si="6"/>
        <v>3.1030917332967669</v>
      </c>
      <c r="AB22" s="166">
        <f t="shared" si="9"/>
        <v>-0.23982067962492692</v>
      </c>
    </row>
    <row r="23" spans="1:28" s="337" customFormat="1">
      <c r="A23" s="559" t="s">
        <v>179</v>
      </c>
      <c r="B23" s="560">
        <v>96.5</v>
      </c>
      <c r="C23" s="575" t="s">
        <v>485</v>
      </c>
      <c r="D23" s="562">
        <v>82413.5</v>
      </c>
      <c r="E23" s="562">
        <v>20710.349999999999</v>
      </c>
      <c r="F23" s="562">
        <v>31191.85</v>
      </c>
      <c r="G23" s="562">
        <v>18417.45</v>
      </c>
      <c r="H23" s="562">
        <v>545015</v>
      </c>
      <c r="I23" s="563">
        <v>51897.8</v>
      </c>
      <c r="J23" s="564">
        <f t="shared" si="7"/>
        <v>0.10993656405400441</v>
      </c>
      <c r="K23" s="565">
        <f t="shared" si="0"/>
        <v>2.7626841711077071E-2</v>
      </c>
      <c r="L23" s="565">
        <f t="shared" si="0"/>
        <v>4.1608775449263745E-2</v>
      </c>
      <c r="M23" s="565">
        <f t="shared" si="0"/>
        <v>2.4568197827254317E-2</v>
      </c>
      <c r="N23" s="565">
        <f t="shared" si="0"/>
        <v>0.72702987323549195</v>
      </c>
      <c r="O23" s="566">
        <f t="shared" si="0"/>
        <v>6.9229747722908394E-2</v>
      </c>
      <c r="P23" s="602">
        <f t="shared" si="8"/>
        <v>0.83054506537323436</v>
      </c>
      <c r="Q23" s="603">
        <v>28.660963303910801</v>
      </c>
      <c r="R23" s="604">
        <v>35.761467346515097</v>
      </c>
      <c r="S23" s="959">
        <v>43.354531936649799</v>
      </c>
      <c r="T23" s="574"/>
      <c r="U23" s="568">
        <v>0.32771083419477703</v>
      </c>
      <c r="V23" s="146">
        <f t="shared" si="1"/>
        <v>0.10539003311364729</v>
      </c>
      <c r="W23" s="146">
        <f t="shared" si="2"/>
        <v>13.13512216929897</v>
      </c>
      <c r="X23" s="146">
        <f t="shared" si="3"/>
        <v>1.6936030775161599</v>
      </c>
      <c r="Y23" s="146">
        <f t="shared" si="4"/>
        <v>8.6943687587198684E-2</v>
      </c>
      <c r="Z23" s="146">
        <f t="shared" si="5"/>
        <v>3.3695874699249697</v>
      </c>
      <c r="AA23" s="146">
        <f t="shared" si="6"/>
        <v>3.2406332503071655</v>
      </c>
      <c r="AB23" s="166">
        <f t="shared" si="9"/>
        <v>-0.12895421961780418</v>
      </c>
    </row>
    <row r="24" spans="1:28" s="337" customFormat="1">
      <c r="A24" s="559" t="s">
        <v>179</v>
      </c>
      <c r="B24" s="560">
        <v>103.5</v>
      </c>
      <c r="C24" s="575" t="s">
        <v>485</v>
      </c>
      <c r="D24" s="562">
        <v>96844.5</v>
      </c>
      <c r="E24" s="562">
        <v>21610.35</v>
      </c>
      <c r="F24" s="562">
        <v>39581.300000000003</v>
      </c>
      <c r="G24" s="562">
        <v>14213.85</v>
      </c>
      <c r="H24" s="562">
        <v>416828.5</v>
      </c>
      <c r="I24" s="563">
        <v>36028.9</v>
      </c>
      <c r="J24" s="564">
        <f t="shared" si="7"/>
        <v>0.15492457776055762</v>
      </c>
      <c r="K24" s="565">
        <f t="shared" si="0"/>
        <v>3.4570619384764918E-2</v>
      </c>
      <c r="L24" s="565">
        <f t="shared" si="0"/>
        <v>6.3319199228804524E-2</v>
      </c>
      <c r="M24" s="565">
        <f t="shared" si="0"/>
        <v>2.2738252658663135E-2</v>
      </c>
      <c r="N24" s="565">
        <f t="shared" si="0"/>
        <v>0.66681101519514885</v>
      </c>
      <c r="O24" s="566">
        <f t="shared" si="0"/>
        <v>5.7636335772060926E-2</v>
      </c>
      <c r="P24" s="602">
        <f t="shared" si="8"/>
        <v>0.80607110551140404</v>
      </c>
      <c r="Q24" s="603">
        <v>27.2971622508901</v>
      </c>
      <c r="R24" s="604">
        <v>34.267617367614903</v>
      </c>
      <c r="S24" s="959">
        <v>41.483830431468803</v>
      </c>
      <c r="T24" s="574"/>
      <c r="U24" s="568">
        <v>0.20364542734185193</v>
      </c>
      <c r="V24" s="146">
        <f t="shared" si="1"/>
        <v>0.14274237316305952</v>
      </c>
      <c r="W24" s="146">
        <f t="shared" si="2"/>
        <v>18.853336655810217</v>
      </c>
      <c r="X24" s="146">
        <f t="shared" si="3"/>
        <v>2.784699430485055</v>
      </c>
      <c r="Y24" s="146">
        <f t="shared" si="4"/>
        <v>7.9559039998021441E-2</v>
      </c>
      <c r="Z24" s="146">
        <f t="shared" si="5"/>
        <v>3.1272131796872027</v>
      </c>
      <c r="AA24" s="146">
        <f t="shared" si="6"/>
        <v>3.1264973308622706</v>
      </c>
      <c r="AB24" s="166">
        <f t="shared" si="9"/>
        <v>-7.1584882493214153E-4</v>
      </c>
    </row>
    <row r="25" spans="1:28" s="337" customFormat="1">
      <c r="A25" s="559" t="s">
        <v>179</v>
      </c>
      <c r="B25" s="560">
        <v>107.5</v>
      </c>
      <c r="C25" s="575" t="s">
        <v>485</v>
      </c>
      <c r="D25" s="562">
        <v>76710</v>
      </c>
      <c r="E25" s="562">
        <v>31431.7</v>
      </c>
      <c r="F25" s="562">
        <v>53907.15</v>
      </c>
      <c r="G25" s="562">
        <v>28394</v>
      </c>
      <c r="H25" s="562">
        <v>744495</v>
      </c>
      <c r="I25" s="563">
        <v>68198.5</v>
      </c>
      <c r="J25" s="564">
        <f t="shared" si="7"/>
        <v>7.6470162804886901E-2</v>
      </c>
      <c r="K25" s="565">
        <f t="shared" si="0"/>
        <v>3.133342740495846E-2</v>
      </c>
      <c r="L25" s="565">
        <f t="shared" si="0"/>
        <v>5.373860692018588E-2</v>
      </c>
      <c r="M25" s="565">
        <f t="shared" si="0"/>
        <v>2.8305224907860232E-2</v>
      </c>
      <c r="N25" s="565">
        <f t="shared" si="0"/>
        <v>0.742167303577425</v>
      </c>
      <c r="O25" s="566">
        <f t="shared" si="0"/>
        <v>6.7985274384683603E-2</v>
      </c>
      <c r="P25" s="602">
        <f t="shared" si="8"/>
        <v>0.8272331843852091</v>
      </c>
      <c r="Q25" s="603">
        <v>28.3823843520621</v>
      </c>
      <c r="R25" s="604">
        <v>35.501763064126699</v>
      </c>
      <c r="S25" s="959">
        <v>43.039011698554802</v>
      </c>
      <c r="T25" s="574"/>
      <c r="U25" s="568">
        <v>0.12425299953232789</v>
      </c>
      <c r="V25" s="146">
        <f t="shared" si="1"/>
        <v>0.12276512860412488</v>
      </c>
      <c r="W25" s="146">
        <f t="shared" si="2"/>
        <v>9.3411511133030114</v>
      </c>
      <c r="X25" s="146">
        <f t="shared" si="3"/>
        <v>1.898540184546031</v>
      </c>
      <c r="Y25" s="146">
        <f t="shared" si="4"/>
        <v>8.3916630316349272E-2</v>
      </c>
      <c r="Z25" s="146">
        <f t="shared" si="5"/>
        <v>3.4643366278173451</v>
      </c>
      <c r="AA25" s="146">
        <f t="shared" si="6"/>
        <v>3.2249553892990588</v>
      </c>
      <c r="AB25" s="166">
        <f t="shared" si="9"/>
        <v>-0.2393812385182863</v>
      </c>
    </row>
    <row r="26" spans="1:28" s="337" customFormat="1">
      <c r="A26" s="559" t="s">
        <v>179</v>
      </c>
      <c r="B26" s="560">
        <v>116</v>
      </c>
      <c r="C26" s="575" t="s">
        <v>485</v>
      </c>
      <c r="D26" s="562">
        <v>20650</v>
      </c>
      <c r="E26" s="562">
        <v>8895</v>
      </c>
      <c r="F26" s="562">
        <v>14500</v>
      </c>
      <c r="G26" s="562">
        <v>7575</v>
      </c>
      <c r="H26" s="562">
        <v>183500</v>
      </c>
      <c r="I26" s="563">
        <v>23850</v>
      </c>
      <c r="J26" s="564">
        <f t="shared" si="7"/>
        <v>7.9738965903386499E-2</v>
      </c>
      <c r="K26" s="565">
        <f t="shared" si="0"/>
        <v>3.4347607831022899E-2</v>
      </c>
      <c r="L26" s="565">
        <f t="shared" si="0"/>
        <v>5.5991041433370664E-2</v>
      </c>
      <c r="M26" s="565">
        <f t="shared" si="0"/>
        <v>2.9250492335019501E-2</v>
      </c>
      <c r="N26" s="565">
        <f t="shared" si="0"/>
        <v>0.70857628296713904</v>
      </c>
      <c r="O26" s="566">
        <f t="shared" si="0"/>
        <v>9.2095609530061393E-2</v>
      </c>
      <c r="P26" s="602">
        <f t="shared" si="8"/>
        <v>0.83774170010944926</v>
      </c>
      <c r="Q26" s="603">
        <v>28.9991502968379</v>
      </c>
      <c r="R26" s="604">
        <v>36.149773001794699</v>
      </c>
      <c r="S26" s="959">
        <v>43.761697979098201</v>
      </c>
      <c r="T26" s="574"/>
      <c r="U26" s="568">
        <v>0.12408647091519284</v>
      </c>
      <c r="V26" s="146">
        <f t="shared" si="1"/>
        <v>0.1299513259483048</v>
      </c>
      <c r="W26" s="146">
        <f t="shared" si="2"/>
        <v>10.115111437668382</v>
      </c>
      <c r="X26" s="146">
        <f t="shared" si="3"/>
        <v>1.9141914191419143</v>
      </c>
      <c r="Y26" s="146">
        <f t="shared" si="4"/>
        <v>0.1150229081263564</v>
      </c>
      <c r="Z26" s="146">
        <f t="shared" si="5"/>
        <v>3.4367687376916241</v>
      </c>
      <c r="AA26" s="146">
        <f t="shared" si="6"/>
        <v>3.2749519291752618</v>
      </c>
      <c r="AB26" s="166">
        <f t="shared" si="9"/>
        <v>-0.16181680851636226</v>
      </c>
    </row>
    <row r="27" spans="1:28" s="337" customFormat="1">
      <c r="A27" s="559" t="s">
        <v>179</v>
      </c>
      <c r="B27" s="560">
        <v>119.5</v>
      </c>
      <c r="C27" s="575" t="s">
        <v>485</v>
      </c>
      <c r="D27" s="562">
        <v>17550</v>
      </c>
      <c r="E27" s="562">
        <v>4965</v>
      </c>
      <c r="F27" s="562">
        <v>8600</v>
      </c>
      <c r="G27" s="562">
        <v>4305</v>
      </c>
      <c r="H27" s="562">
        <v>114500</v>
      </c>
      <c r="I27" s="563">
        <v>11900</v>
      </c>
      <c r="J27" s="564">
        <f t="shared" si="7"/>
        <v>0.10845383759733036</v>
      </c>
      <c r="K27" s="565">
        <f t="shared" si="0"/>
        <v>3.0682239525398593E-2</v>
      </c>
      <c r="L27" s="565">
        <f t="shared" si="0"/>
        <v>5.3145470275614878E-2</v>
      </c>
      <c r="M27" s="565">
        <f t="shared" si="0"/>
        <v>2.6603633667037448E-2</v>
      </c>
      <c r="N27" s="565">
        <f t="shared" si="0"/>
        <v>0.70757631936719811</v>
      </c>
      <c r="O27" s="566">
        <f t="shared" si="0"/>
        <v>7.353849956742059E-2</v>
      </c>
      <c r="P27" s="602">
        <f t="shared" si="8"/>
        <v>0.83322136378904943</v>
      </c>
      <c r="Q27" s="603">
        <v>28.6839892102862</v>
      </c>
      <c r="R27" s="604">
        <v>35.868563122962101</v>
      </c>
      <c r="S27" s="959">
        <v>43.4210807007779</v>
      </c>
      <c r="T27" s="574"/>
      <c r="U27" s="568">
        <v>0.1490152359717577</v>
      </c>
      <c r="V27" s="146">
        <f t="shared" si="1"/>
        <v>0.12386497539335967</v>
      </c>
      <c r="W27" s="146">
        <f t="shared" si="2"/>
        <v>13.290420295342672</v>
      </c>
      <c r="X27" s="146">
        <f t="shared" si="3"/>
        <v>1.9976771196283392</v>
      </c>
      <c r="Y27" s="146">
        <f t="shared" si="4"/>
        <v>9.4145569620253167E-2</v>
      </c>
      <c r="Z27" s="146">
        <f t="shared" si="5"/>
        <v>3.3412433568162152</v>
      </c>
      <c r="AA27" s="146">
        <f t="shared" si="6"/>
        <v>3.2533555822497169</v>
      </c>
      <c r="AB27" s="166">
        <f t="shared" si="9"/>
        <v>-8.7887774566498322E-2</v>
      </c>
    </row>
    <row r="28" spans="1:28" s="337" customFormat="1">
      <c r="A28" s="559" t="s">
        <v>179</v>
      </c>
      <c r="B28" s="560">
        <v>124</v>
      </c>
      <c r="C28" s="575" t="s">
        <v>485</v>
      </c>
      <c r="D28" s="562">
        <v>67331.5</v>
      </c>
      <c r="E28" s="562">
        <v>37937.15</v>
      </c>
      <c r="F28" s="562">
        <v>74549.5</v>
      </c>
      <c r="G28" s="562">
        <v>36297</v>
      </c>
      <c r="H28" s="562">
        <v>946960</v>
      </c>
      <c r="I28" s="563">
        <v>110370.5</v>
      </c>
      <c r="J28" s="564">
        <f t="shared" si="7"/>
        <v>5.2873477560663858E-2</v>
      </c>
      <c r="K28" s="565">
        <f t="shared" si="0"/>
        <v>2.9790945534267602E-2</v>
      </c>
      <c r="L28" s="565">
        <f t="shared" si="0"/>
        <v>5.8541563984297253E-2</v>
      </c>
      <c r="M28" s="565">
        <f t="shared" si="0"/>
        <v>2.8502983225079142E-2</v>
      </c>
      <c r="N28" s="565">
        <f t="shared" si="0"/>
        <v>0.74362027150510901</v>
      </c>
      <c r="O28" s="566">
        <f t="shared" si="0"/>
        <v>8.6670758190583175E-2</v>
      </c>
      <c r="P28" s="602">
        <f t="shared" si="8"/>
        <v>0.85361164388067856</v>
      </c>
      <c r="Q28" s="603">
        <v>29.782854330034599</v>
      </c>
      <c r="R28" s="604">
        <v>37.102681588842998</v>
      </c>
      <c r="S28" s="959">
        <v>45.042375863459398</v>
      </c>
      <c r="T28" s="574"/>
      <c r="U28" s="568">
        <v>4.9278871154016073E-2</v>
      </c>
      <c r="V28" s="146">
        <f t="shared" si="1"/>
        <v>0.1233578513277537</v>
      </c>
      <c r="W28" s="146">
        <f t="shared" si="2"/>
        <v>6.6382790351688845</v>
      </c>
      <c r="X28" s="146">
        <f t="shared" si="3"/>
        <v>2.0538749758933244</v>
      </c>
      <c r="Y28" s="146">
        <f t="shared" si="4"/>
        <v>0.10438599851229109</v>
      </c>
      <c r="Z28" s="146">
        <f t="shared" si="5"/>
        <v>3.5535471419608684</v>
      </c>
      <c r="AA28" s="146">
        <f t="shared" si="6"/>
        <v>3.3518464582598764</v>
      </c>
      <c r="AB28" s="166">
        <f t="shared" si="9"/>
        <v>-0.20170068370099203</v>
      </c>
    </row>
    <row r="29" spans="1:28" s="337" customFormat="1">
      <c r="A29" s="559" t="s">
        <v>179</v>
      </c>
      <c r="B29" s="560">
        <v>127.5</v>
      </c>
      <c r="C29" s="575" t="s">
        <v>485</v>
      </c>
      <c r="D29" s="562">
        <v>88027</v>
      </c>
      <c r="E29" s="562">
        <v>40801.1</v>
      </c>
      <c r="F29" s="562">
        <v>70943</v>
      </c>
      <c r="G29" s="562">
        <v>39393.550000000003</v>
      </c>
      <c r="H29" s="562">
        <v>987565</v>
      </c>
      <c r="I29" s="563">
        <v>117282</v>
      </c>
      <c r="J29" s="564">
        <f t="shared" si="7"/>
        <v>6.5495712034936607E-2</v>
      </c>
      <c r="K29" s="565">
        <f t="shared" ref="K29:K31" si="10">E29/(SUM($D29:$I29))</f>
        <v>3.0357698164297908E-2</v>
      </c>
      <c r="L29" s="565">
        <f t="shared" ref="L29:L31" si="11">F29/(SUM($D29:$I29))</f>
        <v>5.2784512693770179E-2</v>
      </c>
      <c r="M29" s="565">
        <f t="shared" ref="M29:M31" si="12">G29/(SUM($D29:$I29))</f>
        <v>2.9310423016050496E-2</v>
      </c>
      <c r="N29" s="565">
        <f t="shared" ref="N29:N31" si="13">H29/(SUM($D29:$I29))</f>
        <v>0.73478901763983973</v>
      </c>
      <c r="O29" s="566">
        <f t="shared" ref="O29:O31" si="14">I29/(SUM($D29:$I29))</f>
        <v>8.7262636451105172E-2</v>
      </c>
      <c r="P29" s="602">
        <f t="shared" si="8"/>
        <v>0.84799510766070973</v>
      </c>
      <c r="Q29" s="603">
        <v>29.4675510385994</v>
      </c>
      <c r="R29" s="604">
        <v>36.779711160985599</v>
      </c>
      <c r="S29" s="959">
        <v>44.445840286703302</v>
      </c>
      <c r="T29" s="574"/>
      <c r="U29" s="568">
        <v>0.19735231537345463</v>
      </c>
      <c r="V29" s="146">
        <f t="shared" si="1"/>
        <v>0.12033399452771974</v>
      </c>
      <c r="W29" s="146">
        <f t="shared" si="2"/>
        <v>8.1840512015708544</v>
      </c>
      <c r="X29" s="146">
        <f t="shared" si="3"/>
        <v>1.8008785702227901</v>
      </c>
      <c r="Y29" s="146">
        <f t="shared" si="4"/>
        <v>0.10615225456556428</v>
      </c>
      <c r="Z29" s="146">
        <f t="shared" si="5"/>
        <v>3.5120646089637697</v>
      </c>
      <c r="AA29" s="146">
        <f t="shared" si="6"/>
        <v>3.3244414997880289</v>
      </c>
      <c r="AB29" s="166">
        <f t="shared" si="9"/>
        <v>-0.18762310917574077</v>
      </c>
    </row>
    <row r="30" spans="1:28" s="337" customFormat="1">
      <c r="A30" s="559" t="s">
        <v>179</v>
      </c>
      <c r="B30" s="560">
        <v>131.5</v>
      </c>
      <c r="C30" s="575" t="s">
        <v>485</v>
      </c>
      <c r="D30" s="562">
        <v>65245.95</v>
      </c>
      <c r="E30" s="562">
        <v>13100.9</v>
      </c>
      <c r="F30" s="562">
        <v>21107.599999999999</v>
      </c>
      <c r="G30" s="562">
        <v>10234.5</v>
      </c>
      <c r="H30" s="562">
        <v>245627.5</v>
      </c>
      <c r="I30" s="563">
        <v>29901.3</v>
      </c>
      <c r="J30" s="564">
        <f t="shared" si="7"/>
        <v>0.16937420458948221</v>
      </c>
      <c r="K30" s="565">
        <f t="shared" si="10"/>
        <v>3.4009076684550499E-2</v>
      </c>
      <c r="L30" s="565">
        <f t="shared" si="11"/>
        <v>5.4793944463877906E-2</v>
      </c>
      <c r="M30" s="565">
        <f t="shared" si="12"/>
        <v>2.6568090385243156E-2</v>
      </c>
      <c r="N30" s="565">
        <f t="shared" si="13"/>
        <v>0.6376328712786471</v>
      </c>
      <c r="O30" s="566">
        <f t="shared" si="14"/>
        <v>7.7621812598199336E-2</v>
      </c>
      <c r="P30" s="602">
        <f t="shared" si="8"/>
        <v>0.8237807067925853</v>
      </c>
      <c r="Q30" s="603">
        <v>28.248045533129002</v>
      </c>
      <c r="R30" s="604">
        <v>35.373540568113697</v>
      </c>
      <c r="S30" s="959">
        <v>42.8198468479696</v>
      </c>
      <c r="T30" s="574"/>
      <c r="U30" s="568">
        <v>0.1721497650963883</v>
      </c>
      <c r="V30" s="146">
        <f t="shared" si="1"/>
        <v>0.13889661526422017</v>
      </c>
      <c r="W30" s="146">
        <f t="shared" si="2"/>
        <v>20.987945416374409</v>
      </c>
      <c r="X30" s="146">
        <f t="shared" si="3"/>
        <v>2.062396795153647</v>
      </c>
      <c r="Y30" s="146">
        <f t="shared" si="4"/>
        <v>0.10852331952231489</v>
      </c>
      <c r="Z30" s="146">
        <f t="shared" si="5"/>
        <v>3.0843199722754209</v>
      </c>
      <c r="AA30" s="146">
        <f t="shared" si="6"/>
        <v>3.2086895033435647</v>
      </c>
      <c r="AB30" s="166">
        <f t="shared" si="9"/>
        <v>0.12436953106814386</v>
      </c>
    </row>
    <row r="31" spans="1:28" s="337" customFormat="1" ht="13.5" thickBot="1">
      <c r="A31" s="576" t="s">
        <v>179</v>
      </c>
      <c r="B31" s="577">
        <v>136</v>
      </c>
      <c r="C31" s="578" t="s">
        <v>485</v>
      </c>
      <c r="D31" s="579">
        <v>109154</v>
      </c>
      <c r="E31" s="579">
        <v>50789.05</v>
      </c>
      <c r="F31" s="579">
        <v>88418</v>
      </c>
      <c r="G31" s="579">
        <v>50787.7</v>
      </c>
      <c r="H31" s="579">
        <v>1184060</v>
      </c>
      <c r="I31" s="580">
        <v>155654</v>
      </c>
      <c r="J31" s="581">
        <f t="shared" si="7"/>
        <v>6.6603502947394463E-2</v>
      </c>
      <c r="K31" s="582">
        <f t="shared" si="10"/>
        <v>3.0990423084544451E-2</v>
      </c>
      <c r="L31" s="582">
        <f t="shared" si="11"/>
        <v>5.3950826571657694E-2</v>
      </c>
      <c r="M31" s="582">
        <f t="shared" si="12"/>
        <v>3.0989599342592902E-2</v>
      </c>
      <c r="N31" s="582">
        <f t="shared" si="13"/>
        <v>0.72248881121985353</v>
      </c>
      <c r="O31" s="583">
        <f t="shared" si="14"/>
        <v>9.4976836833956968E-2</v>
      </c>
      <c r="P31" s="960">
        <f t="shared" si="8"/>
        <v>0.85306167026497282</v>
      </c>
      <c r="Q31" s="961">
        <v>29.764506592256001</v>
      </c>
      <c r="R31" s="962">
        <v>37.007708443709298</v>
      </c>
      <c r="S31" s="963">
        <v>44.8670755383501</v>
      </c>
      <c r="T31" s="574"/>
      <c r="U31" s="585">
        <v>9.1814460347501334E-2</v>
      </c>
      <c r="V31" s="196">
        <f t="shared" si="1"/>
        <v>0.12420321842311487</v>
      </c>
      <c r="W31" s="196">
        <f t="shared" si="2"/>
        <v>8.4405210583863148</v>
      </c>
      <c r="X31" s="196">
        <f t="shared" si="3"/>
        <v>1.7409333362211719</v>
      </c>
      <c r="Y31" s="196">
        <f t="shared" si="4"/>
        <v>0.11618449907965432</v>
      </c>
      <c r="Z31" s="196">
        <f t="shared" si="5"/>
        <v>3.5017234664708807</v>
      </c>
      <c r="AA31" s="196">
        <f t="shared" si="6"/>
        <v>3.3491537019698514</v>
      </c>
      <c r="AB31" s="279">
        <f t="shared" si="9"/>
        <v>-0.15256976450102933</v>
      </c>
    </row>
    <row r="32" spans="1:28" s="337" customFormat="1" ht="13.5" thickBot="1">
      <c r="A32" s="160"/>
      <c r="B32" s="336"/>
      <c r="D32" s="236"/>
      <c r="E32" s="236"/>
      <c r="F32" s="236"/>
      <c r="G32" s="236"/>
      <c r="H32" s="236"/>
      <c r="I32" s="236"/>
      <c r="J32" s="248"/>
      <c r="K32" s="248"/>
      <c r="L32" s="248"/>
      <c r="M32" s="248"/>
      <c r="N32" s="248"/>
      <c r="O32" s="248"/>
      <c r="P32" s="305"/>
      <c r="Q32" s="248"/>
      <c r="R32" s="248"/>
      <c r="S32" s="256"/>
    </row>
    <row r="33" spans="1:20" s="337" customFormat="1">
      <c r="A33" s="160"/>
      <c r="B33" s="151"/>
      <c r="D33" s="236"/>
      <c r="E33" s="236"/>
      <c r="F33" s="236"/>
      <c r="G33" s="236"/>
      <c r="H33" s="236"/>
      <c r="I33" s="236"/>
      <c r="J33" s="248"/>
      <c r="K33" s="248"/>
      <c r="L33" s="248"/>
      <c r="M33" s="248"/>
      <c r="N33" s="945"/>
      <c r="O33" s="423" t="s">
        <v>542</v>
      </c>
      <c r="P33" s="199" t="s">
        <v>540</v>
      </c>
      <c r="Q33" s="200">
        <v>5</v>
      </c>
      <c r="R33" s="200">
        <v>50</v>
      </c>
      <c r="S33" s="200">
        <v>95</v>
      </c>
      <c r="T33" s="942" t="s">
        <v>541</v>
      </c>
    </row>
    <row r="34" spans="1:20" s="337" customFormat="1">
      <c r="A34" s="160"/>
      <c r="B34" s="336"/>
      <c r="D34" s="236"/>
      <c r="E34" s="236"/>
      <c r="F34" s="236"/>
      <c r="G34" s="236"/>
      <c r="H34" s="236"/>
      <c r="I34" s="236"/>
      <c r="J34" s="248"/>
      <c r="K34" s="248"/>
      <c r="L34" s="248"/>
      <c r="M34" s="248"/>
      <c r="N34" s="174" t="s">
        <v>36</v>
      </c>
      <c r="O34" s="236"/>
      <c r="P34" s="202"/>
      <c r="Q34" s="202"/>
      <c r="R34" s="202"/>
      <c r="S34" s="202"/>
      <c r="T34" s="204"/>
    </row>
    <row r="35" spans="1:20" s="337" customFormat="1">
      <c r="A35" s="160"/>
      <c r="B35" s="336"/>
      <c r="D35" s="236"/>
      <c r="E35" s="236"/>
      <c r="F35" s="236"/>
      <c r="G35" s="236"/>
      <c r="H35" s="236"/>
      <c r="I35" s="236"/>
      <c r="J35" s="248"/>
      <c r="K35" s="248"/>
      <c r="L35" s="248"/>
      <c r="M35" s="248"/>
      <c r="N35" s="174" t="s">
        <v>31</v>
      </c>
      <c r="O35" s="236">
        <f>COUNT(P19:P20)</f>
        <v>2</v>
      </c>
      <c r="P35" s="202">
        <f>MIN(Q19:Q20)</f>
        <v>32.983086663090297</v>
      </c>
      <c r="Q35" s="202">
        <f>AVERAGE(Q19:Q20)</f>
        <v>33.72066477465065</v>
      </c>
      <c r="R35" s="202">
        <f>AVERAGE(R19:R20)</f>
        <v>41.958958270067697</v>
      </c>
      <c r="S35" s="202">
        <f>AVERAGE(S19:S20)</f>
        <v>50.971053033005951</v>
      </c>
      <c r="T35" s="204">
        <f>MAX(S19:S20)</f>
        <v>52.035308725475602</v>
      </c>
    </row>
    <row r="36" spans="1:20" s="337" customFormat="1">
      <c r="A36" s="160"/>
      <c r="B36" s="336"/>
      <c r="D36" s="236"/>
      <c r="E36" s="236"/>
      <c r="F36" s="236"/>
      <c r="G36" s="236"/>
      <c r="H36" s="236"/>
      <c r="I36" s="236"/>
      <c r="J36" s="248"/>
      <c r="K36" s="248"/>
      <c r="L36" s="248"/>
      <c r="M36" s="248"/>
      <c r="N36" s="174" t="s">
        <v>485</v>
      </c>
      <c r="O36" s="236">
        <f>COUNT(P21:P31)</f>
        <v>11</v>
      </c>
      <c r="P36" s="202">
        <f>MIN(Q21:Q31)</f>
        <v>25.433065345918699</v>
      </c>
      <c r="Q36" s="202">
        <f>AVERAGE(Q21:Q31)</f>
        <v>28.342586327865931</v>
      </c>
      <c r="R36" s="202">
        <f>AVERAGE(R21:R31)</f>
        <v>35.453173210099074</v>
      </c>
      <c r="S36" s="202">
        <f>AVERAGE(S21:S31)</f>
        <v>42.939686697601047</v>
      </c>
      <c r="T36" s="204">
        <f>MAX(S21:S31)</f>
        <v>45.042375863459398</v>
      </c>
    </row>
    <row r="37" spans="1:20" s="337" customFormat="1">
      <c r="A37" s="160"/>
      <c r="B37" s="336"/>
      <c r="D37" s="236"/>
      <c r="E37" s="236"/>
      <c r="F37" s="236"/>
      <c r="G37" s="236"/>
      <c r="H37" s="236"/>
      <c r="I37" s="236"/>
      <c r="J37" s="248"/>
      <c r="K37" s="248"/>
      <c r="L37" s="248"/>
      <c r="M37" s="248"/>
      <c r="N37" s="174"/>
      <c r="O37" s="151"/>
      <c r="P37" s="202"/>
      <c r="Q37" s="202"/>
      <c r="R37" s="203"/>
      <c r="S37" s="202"/>
      <c r="T37" s="946"/>
    </row>
    <row r="38" spans="1:20" s="337" customFormat="1">
      <c r="A38" s="160"/>
      <c r="B38" s="336"/>
      <c r="D38" s="236"/>
      <c r="E38" s="236"/>
      <c r="F38" s="236"/>
      <c r="G38" s="236"/>
      <c r="H38" s="236"/>
      <c r="I38" s="236"/>
      <c r="J38" s="248"/>
      <c r="K38" s="248"/>
      <c r="L38" s="248"/>
      <c r="M38" s="248"/>
      <c r="N38" s="174"/>
      <c r="O38" s="151"/>
      <c r="P38" s="202"/>
      <c r="Q38" s="205"/>
      <c r="R38" s="205"/>
      <c r="S38" s="205"/>
      <c r="T38" s="946"/>
    </row>
    <row r="39" spans="1:20" s="337" customFormat="1">
      <c r="A39" s="160"/>
      <c r="B39" s="336"/>
      <c r="D39" s="236"/>
      <c r="E39" s="236"/>
      <c r="F39" s="236"/>
      <c r="G39" s="236"/>
      <c r="H39" s="236"/>
      <c r="I39" s="236"/>
      <c r="J39" s="248"/>
      <c r="K39" s="248"/>
      <c r="L39" s="248"/>
      <c r="M39" s="248"/>
      <c r="N39" s="174" t="s">
        <v>36</v>
      </c>
      <c r="O39" s="236"/>
      <c r="P39" s="202"/>
      <c r="Q39" s="202"/>
      <c r="R39" s="202"/>
      <c r="S39" s="202"/>
      <c r="T39" s="204"/>
    </row>
    <row r="40" spans="1:20" s="337" customFormat="1">
      <c r="A40" s="160"/>
      <c r="B40" s="336"/>
      <c r="D40" s="236"/>
      <c r="E40" s="236"/>
      <c r="F40" s="236"/>
      <c r="G40" s="236"/>
      <c r="H40" s="236"/>
      <c r="I40" s="236"/>
      <c r="J40" s="248"/>
      <c r="K40" s="248"/>
      <c r="L40" s="248"/>
      <c r="M40" s="248"/>
      <c r="N40" s="174" t="s">
        <v>31</v>
      </c>
      <c r="O40" s="236">
        <f t="shared" ref="O40:O41" si="15">O35</f>
        <v>2</v>
      </c>
      <c r="P40" s="202" t="str">
        <f>FIXED(P35,2)</f>
        <v>32.98</v>
      </c>
      <c r="Q40" s="202" t="str">
        <f t="shared" ref="Q40:T41" si="16">FIXED(Q35,2)</f>
        <v>33.72</v>
      </c>
      <c r="R40" s="202" t="str">
        <f t="shared" si="16"/>
        <v>41.96</v>
      </c>
      <c r="S40" s="202" t="str">
        <f t="shared" si="16"/>
        <v>50.97</v>
      </c>
      <c r="T40" s="204" t="str">
        <f t="shared" si="16"/>
        <v>52.04</v>
      </c>
    </row>
    <row r="41" spans="1:20" s="337" customFormat="1" ht="13.5" thickBot="1">
      <c r="A41" s="160"/>
      <c r="B41" s="336"/>
      <c r="D41" s="236"/>
      <c r="E41" s="236"/>
      <c r="F41" s="236"/>
      <c r="G41" s="236"/>
      <c r="H41" s="236"/>
      <c r="I41" s="236"/>
      <c r="J41" s="248"/>
      <c r="K41" s="248"/>
      <c r="L41" s="248"/>
      <c r="M41" s="248"/>
      <c r="N41" s="206" t="s">
        <v>485</v>
      </c>
      <c r="O41" s="271">
        <f t="shared" si="15"/>
        <v>11</v>
      </c>
      <c r="P41" s="207" t="str">
        <f>FIXED(P36,2)</f>
        <v>25.43</v>
      </c>
      <c r="Q41" s="207" t="str">
        <f t="shared" si="16"/>
        <v>28.34</v>
      </c>
      <c r="R41" s="207" t="str">
        <f t="shared" si="16"/>
        <v>35.45</v>
      </c>
      <c r="S41" s="207" t="str">
        <f t="shared" si="16"/>
        <v>42.94</v>
      </c>
      <c r="T41" s="209" t="str">
        <f t="shared" si="16"/>
        <v>45.04</v>
      </c>
    </row>
  </sheetData>
  <mergeCells count="4">
    <mergeCell ref="D11:I11"/>
    <mergeCell ref="J11:O11"/>
    <mergeCell ref="U11:AB11"/>
    <mergeCell ref="Q11:S11"/>
  </mergeCells>
  <pageMargins left="0.7" right="0.7" top="0.75" bottom="0.75" header="0.3" footer="0.3"/>
  <pageSetup paperSize="9" orientation="portrait" horizontalDpi="4294967292" verticalDpi="4294967292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B73"/>
  <sheetViews>
    <sheetView topLeftCell="D18" zoomScale="70" zoomScaleNormal="70" zoomScalePageLayoutView="70" workbookViewId="0">
      <selection activeCell="O72" sqref="O72:T73"/>
    </sheetView>
  </sheetViews>
  <sheetFormatPr defaultColWidth="8.7109375" defaultRowHeight="12.75"/>
  <cols>
    <col min="1" max="1" width="29.85546875" style="228" customWidth="1"/>
    <col min="2" max="2" width="38.42578125" style="228" customWidth="1"/>
    <col min="3" max="3" width="23.140625" style="228" bestFit="1" customWidth="1"/>
    <col min="4" max="15" width="9.140625" style="228" customWidth="1"/>
    <col min="16" max="16" width="8.7109375" style="229"/>
    <col min="17" max="18" width="12.42578125" style="228" customWidth="1"/>
    <col min="19" max="19" width="14.28515625" style="228" bestFit="1" customWidth="1"/>
    <col min="20" max="21" width="8.7109375" style="228"/>
    <col min="22" max="22" width="18.42578125" style="228" bestFit="1" customWidth="1"/>
    <col min="23" max="23" width="13.140625" style="228" bestFit="1" customWidth="1"/>
    <col min="24" max="24" width="21.7109375" style="228" bestFit="1" customWidth="1"/>
    <col min="25" max="25" width="20.7109375" style="228" bestFit="1" customWidth="1"/>
    <col min="26" max="26" width="13.42578125" style="228" bestFit="1" customWidth="1"/>
    <col min="27" max="27" width="19.42578125" style="228" bestFit="1" customWidth="1"/>
    <col min="28" max="28" width="8.28515625" style="228" customWidth="1"/>
    <col min="29" max="16384" width="8.7109375" style="228"/>
  </cols>
  <sheetData>
    <row r="1" spans="1:28" s="287" customFormat="1" ht="15.75">
      <c r="A1" s="479" t="s">
        <v>11</v>
      </c>
      <c r="B1" s="285" t="s">
        <v>602</v>
      </c>
      <c r="C1" s="586"/>
      <c r="D1" s="586"/>
      <c r="E1" s="586"/>
      <c r="F1" s="586"/>
      <c r="G1" s="586"/>
      <c r="P1" s="288"/>
    </row>
    <row r="2" spans="1:28">
      <c r="A2" s="453" t="s">
        <v>586</v>
      </c>
      <c r="B2" s="281" t="s">
        <v>601</v>
      </c>
      <c r="C2" s="544"/>
      <c r="D2" s="544"/>
      <c r="E2" s="544"/>
      <c r="F2" s="544"/>
      <c r="G2" s="544"/>
    </row>
    <row r="3" spans="1:28">
      <c r="A3" s="453" t="s">
        <v>592</v>
      </c>
      <c r="B3" s="281" t="s">
        <v>183</v>
      </c>
      <c r="C3" s="544"/>
      <c r="D3" s="544"/>
      <c r="E3" s="544"/>
      <c r="F3" s="544"/>
      <c r="G3" s="544"/>
    </row>
    <row r="4" spans="1:28">
      <c r="A4" s="453" t="s">
        <v>589</v>
      </c>
      <c r="B4" s="481">
        <v>6.8</v>
      </c>
      <c r="C4" s="545"/>
      <c r="D4" s="544"/>
      <c r="E4" s="544"/>
      <c r="F4" s="544"/>
      <c r="G4" s="544"/>
    </row>
    <row r="5" spans="1:28">
      <c r="A5" s="453" t="s">
        <v>590</v>
      </c>
      <c r="B5" s="481">
        <v>3.63</v>
      </c>
      <c r="C5" s="544"/>
      <c r="D5" s="544"/>
      <c r="E5" s="544"/>
      <c r="F5" s="544"/>
      <c r="G5" s="544"/>
    </row>
    <row r="6" spans="1:28">
      <c r="A6" s="453" t="s">
        <v>15</v>
      </c>
      <c r="B6" s="281" t="s">
        <v>180</v>
      </c>
      <c r="C6" s="544"/>
      <c r="D6" s="544"/>
      <c r="E6" s="544"/>
      <c r="F6" s="544"/>
      <c r="G6" s="544"/>
    </row>
    <row r="7" spans="1:28">
      <c r="A7" s="453" t="s">
        <v>16</v>
      </c>
      <c r="B7" s="587" t="s">
        <v>182</v>
      </c>
      <c r="C7" s="1100" t="s">
        <v>186</v>
      </c>
      <c r="D7" s="1100"/>
      <c r="E7" s="1100"/>
      <c r="F7" s="1100"/>
      <c r="G7" s="1100"/>
    </row>
    <row r="8" spans="1:28">
      <c r="A8" s="453" t="s">
        <v>17</v>
      </c>
      <c r="B8" s="281" t="s">
        <v>46</v>
      </c>
      <c r="C8" s="544"/>
      <c r="D8" s="544"/>
      <c r="E8" s="544"/>
      <c r="F8" s="544"/>
      <c r="G8" s="544"/>
    </row>
    <row r="9" spans="1:28">
      <c r="A9" s="453" t="s">
        <v>0</v>
      </c>
      <c r="B9" s="221" t="s">
        <v>47</v>
      </c>
      <c r="C9" s="110"/>
      <c r="D9" s="544"/>
      <c r="E9" s="544"/>
      <c r="F9" s="544"/>
      <c r="G9" s="544"/>
    </row>
    <row r="10" spans="1:28" ht="13.5" thickBot="1">
      <c r="A10" s="289" t="s">
        <v>479</v>
      </c>
      <c r="B10" s="223" t="s">
        <v>482</v>
      </c>
      <c r="C10" s="544"/>
      <c r="D10" s="544"/>
      <c r="E10" s="544"/>
      <c r="F10" s="544"/>
      <c r="G10" s="544"/>
    </row>
    <row r="11" spans="1:28" ht="39" customHeight="1" thickBot="1">
      <c r="A11" s="151"/>
      <c r="B11" s="356"/>
      <c r="C11" s="205"/>
      <c r="D11" s="1084" t="s">
        <v>22</v>
      </c>
      <c r="E11" s="1085"/>
      <c r="F11" s="1085"/>
      <c r="G11" s="1085"/>
      <c r="H11" s="1085"/>
      <c r="I11" s="1086"/>
      <c r="J11" s="1087" t="s">
        <v>23</v>
      </c>
      <c r="K11" s="1088"/>
      <c r="L11" s="1088"/>
      <c r="M11" s="1088"/>
      <c r="N11" s="1088"/>
      <c r="O11" s="1089"/>
      <c r="P11" s="203"/>
      <c r="Q11" s="1069" t="s">
        <v>478</v>
      </c>
      <c r="R11" s="1070"/>
      <c r="S11" s="1071"/>
      <c r="U11" s="1066" t="s">
        <v>427</v>
      </c>
      <c r="V11" s="1067"/>
      <c r="W11" s="1067"/>
      <c r="X11" s="1067"/>
      <c r="Y11" s="1067"/>
      <c r="Z11" s="1067"/>
      <c r="AA11" s="1067"/>
      <c r="AB11" s="1068"/>
    </row>
    <row r="12" spans="1:28" ht="13.5" thickBot="1">
      <c r="A12" s="427" t="s">
        <v>26</v>
      </c>
      <c r="B12" s="293" t="s">
        <v>49</v>
      </c>
      <c r="C12" s="428" t="s">
        <v>25</v>
      </c>
      <c r="D12" s="123">
        <v>0</v>
      </c>
      <c r="E12" s="123">
        <v>1</v>
      </c>
      <c r="F12" s="123">
        <v>2</v>
      </c>
      <c r="G12" s="123">
        <v>3</v>
      </c>
      <c r="H12" s="123">
        <v>4</v>
      </c>
      <c r="I12" s="123" t="s">
        <v>27</v>
      </c>
      <c r="J12" s="122">
        <v>0</v>
      </c>
      <c r="K12" s="123">
        <v>1</v>
      </c>
      <c r="L12" s="123">
        <v>2</v>
      </c>
      <c r="M12" s="123">
        <v>3</v>
      </c>
      <c r="N12" s="123">
        <v>4</v>
      </c>
      <c r="O12" s="362" t="s">
        <v>27</v>
      </c>
      <c r="P12" s="363" t="s">
        <v>28</v>
      </c>
      <c r="Q12" s="125">
        <v>0.05</v>
      </c>
      <c r="R12" s="126">
        <v>0.5</v>
      </c>
      <c r="S12" s="127">
        <v>0.95</v>
      </c>
      <c r="U12" s="293" t="s">
        <v>29</v>
      </c>
      <c r="V12" s="294" t="s">
        <v>428</v>
      </c>
      <c r="W12" s="294" t="s">
        <v>61</v>
      </c>
      <c r="X12" s="294" t="s">
        <v>62</v>
      </c>
      <c r="Y12" s="294" t="s">
        <v>63</v>
      </c>
      <c r="Z12" s="200" t="s">
        <v>425</v>
      </c>
      <c r="AA12" s="200" t="s">
        <v>426</v>
      </c>
      <c r="AB12" s="201" t="s">
        <v>424</v>
      </c>
    </row>
    <row r="13" spans="1:28">
      <c r="A13" s="547" t="s">
        <v>185</v>
      </c>
      <c r="B13" s="588">
        <v>45</v>
      </c>
      <c r="C13" s="551" t="s">
        <v>19</v>
      </c>
      <c r="D13" s="589">
        <v>41750</v>
      </c>
      <c r="E13" s="589">
        <v>7500</v>
      </c>
      <c r="F13" s="589">
        <v>14600</v>
      </c>
      <c r="G13" s="589">
        <v>8350</v>
      </c>
      <c r="H13" s="589">
        <v>250000</v>
      </c>
      <c r="I13" s="590">
        <v>28850</v>
      </c>
      <c r="J13" s="552">
        <f t="shared" ref="J13:K20" si="0">D13/(SUM($D13:$I13))</f>
        <v>0.11892892750320468</v>
      </c>
      <c r="K13" s="553">
        <f t="shared" ref="K13:O17" si="1">E13/(SUM($D13:$I13))</f>
        <v>2.1364477994587665E-2</v>
      </c>
      <c r="L13" s="553">
        <f t="shared" si="1"/>
        <v>4.1589517162797324E-2</v>
      </c>
      <c r="M13" s="553">
        <f t="shared" si="1"/>
        <v>2.3785785500640935E-2</v>
      </c>
      <c r="N13" s="553">
        <f t="shared" si="1"/>
        <v>0.71214926648625554</v>
      </c>
      <c r="O13" s="554">
        <f t="shared" si="1"/>
        <v>8.2182025352513885E-2</v>
      </c>
      <c r="P13" s="555">
        <f t="shared" ref="P13:P20" si="2">(L13+M13+O13)/(K13+L13+M13+O13)</f>
        <v>0.87352445193929185</v>
      </c>
      <c r="Q13" s="552">
        <v>30.0124238975149</v>
      </c>
      <c r="R13" s="553">
        <v>37.555002883183803</v>
      </c>
      <c r="S13" s="549">
        <v>45.126795937179402</v>
      </c>
      <c r="T13" s="574"/>
      <c r="U13" s="591"/>
      <c r="V13" s="136">
        <f t="shared" ref="V13:V44" si="3">(K13+L13+M13)/(K13+L13+M13+N13+O13)</f>
        <v>9.8448108632395739E-2</v>
      </c>
      <c r="W13" s="136">
        <f t="shared" ref="W13:W44" si="4">((J13)/(J13+N13))*100</f>
        <v>14.310197086546699</v>
      </c>
      <c r="X13" s="136">
        <f t="shared" ref="X13:X44" si="5">L13/M13</f>
        <v>1.7485029940119761</v>
      </c>
      <c r="Y13" s="136">
        <f t="shared" ref="Y13:Y44" si="6">(O13/(O13+N13))</f>
        <v>0.10346064192218038</v>
      </c>
      <c r="Z13" s="136">
        <f t="shared" ref="Z13:Z44" si="7">(0*(J13/(SUM(J13:O13)))+(1*(K13/SUM(J13:O13)))+(2*(L13/SUM(J13:O13)))+(3*(M13/SUM(J13:O13)))+(4*(N13/(SUM(J13:O13)))+(4*(O13/(SUM(J13:O13))))))</f>
        <v>3.3532260361771828</v>
      </c>
      <c r="AA13" s="136">
        <f t="shared" ref="AA13:AA44" si="8">-0.77*P13+3.32*P13^2+1.59</f>
        <v>3.4506954662177347</v>
      </c>
      <c r="AB13" s="150">
        <f>AA13-Z13</f>
        <v>9.7469430040551863E-2</v>
      </c>
    </row>
    <row r="14" spans="1:28" s="337" customFormat="1">
      <c r="A14" s="559" t="s">
        <v>185</v>
      </c>
      <c r="B14" s="592">
        <v>50.5</v>
      </c>
      <c r="C14" s="563" t="s">
        <v>19</v>
      </c>
      <c r="D14" s="593">
        <v>22750</v>
      </c>
      <c r="E14" s="593">
        <v>4155</v>
      </c>
      <c r="F14" s="593">
        <v>6700</v>
      </c>
      <c r="G14" s="593">
        <v>3715</v>
      </c>
      <c r="H14" s="593">
        <v>118500</v>
      </c>
      <c r="I14" s="594">
        <v>12650</v>
      </c>
      <c r="J14" s="564">
        <f t="shared" si="0"/>
        <v>0.13503887932569597</v>
      </c>
      <c r="K14" s="565">
        <f t="shared" si="1"/>
        <v>2.4663144773550187E-2</v>
      </c>
      <c r="L14" s="565">
        <f t="shared" si="1"/>
        <v>3.9769691933281892E-2</v>
      </c>
      <c r="M14" s="565">
        <f t="shared" si="1"/>
        <v>2.2051403810767495E-2</v>
      </c>
      <c r="N14" s="565">
        <f t="shared" si="1"/>
        <v>0.70338932747670213</v>
      </c>
      <c r="O14" s="566">
        <f t="shared" si="1"/>
        <v>7.5087552680002376E-2</v>
      </c>
      <c r="P14" s="567">
        <f t="shared" si="2"/>
        <v>0.84735488611315202</v>
      </c>
      <c r="Q14" s="564">
        <v>28.711716879691199</v>
      </c>
      <c r="R14" s="565">
        <v>36.026450070768902</v>
      </c>
      <c r="S14" s="561">
        <v>43.215324683551202</v>
      </c>
      <c r="T14" s="574"/>
      <c r="U14" s="595">
        <v>5.0057887188977093E-2</v>
      </c>
      <c r="V14" s="146">
        <f t="shared" si="3"/>
        <v>9.9986275048037337E-2</v>
      </c>
      <c r="W14" s="146">
        <f t="shared" si="4"/>
        <v>16.10619469026549</v>
      </c>
      <c r="X14" s="146">
        <f t="shared" si="5"/>
        <v>1.8034993270524899</v>
      </c>
      <c r="Y14" s="146">
        <f t="shared" si="6"/>
        <v>9.6454441479222261E-2</v>
      </c>
      <c r="Z14" s="146">
        <f t="shared" si="7"/>
        <v>3.2842642606992345</v>
      </c>
      <c r="AA14" s="146">
        <f t="shared" si="8"/>
        <v>3.321330943718718</v>
      </c>
      <c r="AB14" s="166">
        <f t="shared" ref="AB14:AB19" si="9">AA14-Z14</f>
        <v>3.706668301948346E-2</v>
      </c>
    </row>
    <row r="15" spans="1:28" s="337" customFormat="1">
      <c r="A15" s="559" t="s">
        <v>185</v>
      </c>
      <c r="B15" s="592">
        <v>51.5</v>
      </c>
      <c r="C15" s="563" t="s">
        <v>19</v>
      </c>
      <c r="D15" s="593">
        <v>60800</v>
      </c>
      <c r="E15" s="593">
        <v>24050</v>
      </c>
      <c r="F15" s="593">
        <v>37250</v>
      </c>
      <c r="G15" s="593">
        <v>17375</v>
      </c>
      <c r="H15" s="593">
        <v>556000</v>
      </c>
      <c r="I15" s="594">
        <v>51750</v>
      </c>
      <c r="J15" s="564">
        <f t="shared" si="0"/>
        <v>8.1367727257519493E-2</v>
      </c>
      <c r="K15" s="565">
        <f t="shared" si="1"/>
        <v>3.2185753956304998E-2</v>
      </c>
      <c r="L15" s="565">
        <f t="shared" si="1"/>
        <v>4.9851115795108571E-2</v>
      </c>
      <c r="M15" s="565">
        <f t="shared" si="1"/>
        <v>2.3252701662819099E-2</v>
      </c>
      <c r="N15" s="565">
        <f t="shared" si="1"/>
        <v>0.74408645321021116</v>
      </c>
      <c r="O15" s="566">
        <f t="shared" si="1"/>
        <v>6.925624811803674E-2</v>
      </c>
      <c r="P15" s="567">
        <f t="shared" si="2"/>
        <v>0.81560283687943269</v>
      </c>
      <c r="Q15" s="564">
        <v>27.083921508917498</v>
      </c>
      <c r="R15" s="565">
        <v>34.259458444337099</v>
      </c>
      <c r="S15" s="561">
        <v>40.994456488909798</v>
      </c>
      <c r="T15" s="574"/>
      <c r="U15" s="595">
        <v>2.7269196102596184E-2</v>
      </c>
      <c r="V15" s="146">
        <f t="shared" si="3"/>
        <v>0.11461558072622646</v>
      </c>
      <c r="W15" s="146">
        <f t="shared" si="4"/>
        <v>9.857328145265889</v>
      </c>
      <c r="X15" s="146">
        <f t="shared" si="5"/>
        <v>2.1438848920863309</v>
      </c>
      <c r="Y15" s="146">
        <f t="shared" si="6"/>
        <v>8.5150143973673376E-2</v>
      </c>
      <c r="Z15" s="146">
        <f t="shared" si="7"/>
        <v>3.455016895847971</v>
      </c>
      <c r="AA15" s="146">
        <f t="shared" si="8"/>
        <v>3.1704763341884217</v>
      </c>
      <c r="AB15" s="166">
        <f t="shared" si="9"/>
        <v>-0.28454056165954933</v>
      </c>
    </row>
    <row r="16" spans="1:28" s="337" customFormat="1">
      <c r="A16" s="559" t="s">
        <v>185</v>
      </c>
      <c r="B16" s="592">
        <v>53.5</v>
      </c>
      <c r="C16" s="563" t="s">
        <v>19</v>
      </c>
      <c r="D16" s="593">
        <v>87400</v>
      </c>
      <c r="E16" s="593">
        <v>40300</v>
      </c>
      <c r="F16" s="593">
        <v>68050</v>
      </c>
      <c r="G16" s="593">
        <v>36600</v>
      </c>
      <c r="H16" s="593">
        <v>948500</v>
      </c>
      <c r="I16" s="594">
        <v>81650</v>
      </c>
      <c r="J16" s="564">
        <f t="shared" si="0"/>
        <v>6.9227722772277234E-2</v>
      </c>
      <c r="K16" s="565">
        <f t="shared" si="1"/>
        <v>3.1920792079207921E-2</v>
      </c>
      <c r="L16" s="565">
        <f t="shared" si="1"/>
        <v>5.39009900990099E-2</v>
      </c>
      <c r="M16" s="565">
        <f t="shared" si="1"/>
        <v>2.8990099009900992E-2</v>
      </c>
      <c r="N16" s="565">
        <f t="shared" si="1"/>
        <v>0.75128712871287129</v>
      </c>
      <c r="O16" s="566">
        <f t="shared" si="1"/>
        <v>6.4673267326732675E-2</v>
      </c>
      <c r="P16" s="567">
        <f t="shared" si="2"/>
        <v>0.82215357458075922</v>
      </c>
      <c r="Q16" s="564">
        <v>27.471731288637098</v>
      </c>
      <c r="R16" s="565">
        <v>34.608012950589199</v>
      </c>
      <c r="S16" s="561">
        <v>41.4302722275443</v>
      </c>
      <c r="T16" s="574"/>
      <c r="U16" s="595">
        <v>1.8861362309298434E-2</v>
      </c>
      <c r="V16" s="146">
        <f t="shared" si="3"/>
        <v>0.12335120415283805</v>
      </c>
      <c r="W16" s="146">
        <f t="shared" si="4"/>
        <v>8.4371078289410182</v>
      </c>
      <c r="X16" s="146">
        <f t="shared" si="5"/>
        <v>1.8592896174863387</v>
      </c>
      <c r="Y16" s="146">
        <f t="shared" si="6"/>
        <v>7.9260301897781868E-2</v>
      </c>
      <c r="Z16" s="146">
        <f t="shared" si="7"/>
        <v>3.490534653465347</v>
      </c>
      <c r="AA16" s="146">
        <f t="shared" si="8"/>
        <v>3.2010509282232702</v>
      </c>
      <c r="AB16" s="166">
        <f t="shared" si="9"/>
        <v>-0.28948372524207677</v>
      </c>
    </row>
    <row r="17" spans="1:28" s="337" customFormat="1">
      <c r="A17" s="559" t="s">
        <v>185</v>
      </c>
      <c r="B17" s="592">
        <v>54.8</v>
      </c>
      <c r="C17" s="563" t="s">
        <v>19</v>
      </c>
      <c r="D17" s="593">
        <v>98200</v>
      </c>
      <c r="E17" s="593">
        <v>45550</v>
      </c>
      <c r="F17" s="593">
        <v>76850</v>
      </c>
      <c r="G17" s="593">
        <v>38400</v>
      </c>
      <c r="H17" s="593">
        <v>1032500</v>
      </c>
      <c r="I17" s="594">
        <v>92750</v>
      </c>
      <c r="J17" s="564">
        <f t="shared" si="0"/>
        <v>7.0940942748780933E-2</v>
      </c>
      <c r="K17" s="565">
        <f t="shared" si="1"/>
        <v>3.2905905725121906E-2</v>
      </c>
      <c r="L17" s="565">
        <f t="shared" si="1"/>
        <v>5.5517428210222139E-2</v>
      </c>
      <c r="M17" s="565">
        <f t="shared" si="1"/>
        <v>2.774065378363735E-2</v>
      </c>
      <c r="N17" s="565">
        <f t="shared" si="1"/>
        <v>0.74589127686472823</v>
      </c>
      <c r="O17" s="566">
        <f t="shared" si="1"/>
        <v>6.7003792667509485E-2</v>
      </c>
      <c r="P17" s="567">
        <f t="shared" si="2"/>
        <v>0.82035101557878121</v>
      </c>
      <c r="Q17" s="564">
        <v>27.332515630044099</v>
      </c>
      <c r="R17" s="565">
        <v>34.5053555022049</v>
      </c>
      <c r="S17" s="561">
        <v>41.2997483326197</v>
      </c>
      <c r="T17" s="574"/>
      <c r="U17" s="595">
        <v>1.0861052149066784E-2</v>
      </c>
      <c r="V17" s="146">
        <f t="shared" si="3"/>
        <v>0.1250340188950663</v>
      </c>
      <c r="W17" s="146">
        <f t="shared" si="4"/>
        <v>8.6848854691783863</v>
      </c>
      <c r="X17" s="146">
        <f t="shared" si="5"/>
        <v>2.001302083333333</v>
      </c>
      <c r="Y17" s="146">
        <f t="shared" si="6"/>
        <v>8.2426127527216175E-2</v>
      </c>
      <c r="Z17" s="146">
        <f t="shared" si="7"/>
        <v>3.4787430016254288</v>
      </c>
      <c r="AA17" s="146">
        <f t="shared" si="8"/>
        <v>3.1926093366913157</v>
      </c>
      <c r="AB17" s="166">
        <f t="shared" si="9"/>
        <v>-0.28613366493411307</v>
      </c>
    </row>
    <row r="18" spans="1:28" s="337" customFormat="1">
      <c r="A18" s="559" t="s">
        <v>185</v>
      </c>
      <c r="B18" s="592">
        <v>56</v>
      </c>
      <c r="C18" s="563" t="s">
        <v>19</v>
      </c>
      <c r="D18" s="593">
        <v>30800</v>
      </c>
      <c r="E18" s="593">
        <v>11775</v>
      </c>
      <c r="F18" s="593">
        <v>19690</v>
      </c>
      <c r="G18" s="593">
        <v>9625</v>
      </c>
      <c r="H18" s="593">
        <v>269000</v>
      </c>
      <c r="I18" s="594">
        <v>26950</v>
      </c>
      <c r="J18" s="564">
        <f t="shared" si="0"/>
        <v>8.3732057416267949E-2</v>
      </c>
      <c r="K18" s="565">
        <f t="shared" si="0"/>
        <v>3.2011200521966071E-2</v>
      </c>
      <c r="L18" s="565">
        <f t="shared" ref="L18:L20" si="10">F18/(SUM($D18:$I18))</f>
        <v>5.3528708133971294E-2</v>
      </c>
      <c r="M18" s="565">
        <f t="shared" ref="M18:O20" si="11">G18/(SUM($D18:$I18))</f>
        <v>2.6166267942583733E-2</v>
      </c>
      <c r="N18" s="565">
        <f t="shared" si="11"/>
        <v>0.73129621574597647</v>
      </c>
      <c r="O18" s="566">
        <f t="shared" si="11"/>
        <v>7.326555023923445E-2</v>
      </c>
      <c r="P18" s="567">
        <f t="shared" si="2"/>
        <v>0.82694003527336879</v>
      </c>
      <c r="Q18" s="564">
        <v>27.656797546567201</v>
      </c>
      <c r="R18" s="565">
        <v>34.897598746526803</v>
      </c>
      <c r="S18" s="561">
        <v>41.822730057645799</v>
      </c>
      <c r="T18" s="574"/>
      <c r="U18" s="595">
        <v>1.8655638791560448E-2</v>
      </c>
      <c r="V18" s="146">
        <f t="shared" si="3"/>
        <v>0.12191431284120578</v>
      </c>
      <c r="W18" s="146">
        <f t="shared" si="4"/>
        <v>10.273515677118079</v>
      </c>
      <c r="X18" s="146">
        <f t="shared" si="5"/>
        <v>2.0457142857142858</v>
      </c>
      <c r="Y18" s="146">
        <f t="shared" si="6"/>
        <v>9.1062679506673433E-2</v>
      </c>
      <c r="Z18" s="146">
        <f t="shared" si="7"/>
        <v>3.4358144845585041</v>
      </c>
      <c r="AA18" s="146">
        <f t="shared" si="8"/>
        <v>3.2235711816734014</v>
      </c>
      <c r="AB18" s="166">
        <f t="shared" si="9"/>
        <v>-0.21224330288510274</v>
      </c>
    </row>
    <row r="19" spans="1:28" s="337" customFormat="1">
      <c r="A19" s="559" t="s">
        <v>185</v>
      </c>
      <c r="B19" s="592">
        <v>57</v>
      </c>
      <c r="C19" s="563" t="s">
        <v>19</v>
      </c>
      <c r="D19" s="593">
        <v>117450</v>
      </c>
      <c r="E19" s="593">
        <v>42400</v>
      </c>
      <c r="F19" s="593">
        <v>68600</v>
      </c>
      <c r="G19" s="593">
        <v>30000</v>
      </c>
      <c r="H19" s="593">
        <v>886500</v>
      </c>
      <c r="I19" s="594">
        <v>92400</v>
      </c>
      <c r="J19" s="564">
        <f t="shared" si="0"/>
        <v>9.4920596435931634E-2</v>
      </c>
      <c r="K19" s="565">
        <f t="shared" si="0"/>
        <v>3.4266779811694348E-2</v>
      </c>
      <c r="L19" s="565">
        <f t="shared" si="10"/>
        <v>5.5441063563260194E-2</v>
      </c>
      <c r="M19" s="565">
        <f t="shared" si="11"/>
        <v>2.4245363074312038E-2</v>
      </c>
      <c r="N19" s="565">
        <f t="shared" si="11"/>
        <v>0.71645047884592072</v>
      </c>
      <c r="O19" s="566">
        <f t="shared" si="11"/>
        <v>7.4675718268881072E-2</v>
      </c>
      <c r="P19" s="567">
        <f t="shared" si="2"/>
        <v>0.81833761782347902</v>
      </c>
      <c r="Q19" s="564">
        <v>27.3547351236171</v>
      </c>
      <c r="R19" s="565">
        <v>34.379386395004701</v>
      </c>
      <c r="S19" s="561">
        <v>41.174275707044302</v>
      </c>
      <c r="T19" s="574"/>
      <c r="U19" s="595"/>
      <c r="V19" s="146">
        <f t="shared" si="3"/>
        <v>0.12590409858023038</v>
      </c>
      <c r="W19" s="146">
        <f t="shared" si="4"/>
        <v>11.698789780367548</v>
      </c>
      <c r="X19" s="146">
        <f t="shared" si="5"/>
        <v>2.2866666666666666</v>
      </c>
      <c r="Y19" s="146">
        <f t="shared" si="6"/>
        <v>9.4391664112779647E-2</v>
      </c>
      <c r="Z19" s="146">
        <f t="shared" si="7"/>
        <v>3.3823897846203579</v>
      </c>
      <c r="AA19" s="146">
        <f t="shared" si="8"/>
        <v>3.183205870669342</v>
      </c>
      <c r="AB19" s="166">
        <f t="shared" si="9"/>
        <v>-0.19918391395101587</v>
      </c>
    </row>
    <row r="20" spans="1:28" s="337" customFormat="1">
      <c r="A20" s="559" t="s">
        <v>185</v>
      </c>
      <c r="B20" s="592">
        <v>58.5</v>
      </c>
      <c r="C20" s="563" t="s">
        <v>19</v>
      </c>
      <c r="D20" s="593">
        <v>38250</v>
      </c>
      <c r="E20" s="593">
        <v>11585</v>
      </c>
      <c r="F20" s="593">
        <v>18830</v>
      </c>
      <c r="G20" s="593">
        <v>8835</v>
      </c>
      <c r="H20" s="593">
        <v>271000</v>
      </c>
      <c r="I20" s="594">
        <v>28200</v>
      </c>
      <c r="J20" s="564">
        <f t="shared" si="0"/>
        <v>0.10153968675338465</v>
      </c>
      <c r="K20" s="565">
        <f t="shared" si="0"/>
        <v>3.0753915582691797E-2</v>
      </c>
      <c r="L20" s="565">
        <f t="shared" si="10"/>
        <v>4.9986726838332891E-2</v>
      </c>
      <c r="M20" s="565">
        <f t="shared" si="11"/>
        <v>2.3453676665781791E-2</v>
      </c>
      <c r="N20" s="565">
        <f t="shared" si="11"/>
        <v>0.71940536235731356</v>
      </c>
      <c r="O20" s="566">
        <f t="shared" si="11"/>
        <v>7.4860631802495359E-2</v>
      </c>
      <c r="P20" s="567">
        <f t="shared" si="2"/>
        <v>0.82824314306893998</v>
      </c>
      <c r="Q20" s="564">
        <v>27.748113300660101</v>
      </c>
      <c r="R20" s="565">
        <v>34.926792251318503</v>
      </c>
      <c r="S20" s="561">
        <v>41.902022478088703</v>
      </c>
      <c r="T20" s="574"/>
      <c r="U20" s="595">
        <v>2.8961841405117417E-2</v>
      </c>
      <c r="V20" s="146">
        <f t="shared" si="3"/>
        <v>0.11596986260895259</v>
      </c>
      <c r="W20" s="146">
        <f t="shared" si="4"/>
        <v>12.368633791430881</v>
      </c>
      <c r="X20" s="146">
        <f t="shared" si="5"/>
        <v>2.1312959818902093</v>
      </c>
      <c r="Y20" s="146">
        <f t="shared" si="6"/>
        <v>9.4251336898395724E-2</v>
      </c>
      <c r="Z20" s="146">
        <f t="shared" si="7"/>
        <v>3.3781523758959384</v>
      </c>
      <c r="AA20" s="146">
        <f t="shared" si="8"/>
        <v>3.2297286372520952</v>
      </c>
      <c r="AB20" s="166">
        <f t="shared" ref="AB20:AB63" si="12">AA20-Z20</f>
        <v>-0.14842373864384317</v>
      </c>
    </row>
    <row r="21" spans="1:28" s="337" customFormat="1">
      <c r="A21" s="559" t="s">
        <v>185</v>
      </c>
      <c r="B21" s="592">
        <v>60</v>
      </c>
      <c r="C21" s="563" t="s">
        <v>19</v>
      </c>
      <c r="D21" s="593">
        <v>36750</v>
      </c>
      <c r="E21" s="593">
        <v>15640</v>
      </c>
      <c r="F21" s="593">
        <v>29350</v>
      </c>
      <c r="G21" s="593">
        <v>13705</v>
      </c>
      <c r="H21" s="593">
        <v>387500</v>
      </c>
      <c r="I21" s="594">
        <v>39750</v>
      </c>
      <c r="J21" s="564">
        <f t="shared" ref="J21:J63" si="13">D21/(SUM($D21:$I21))</f>
        <v>7.0308688623384574E-2</v>
      </c>
      <c r="K21" s="565">
        <f t="shared" ref="K21:K63" si="14">E21/(SUM($D21:$I21))</f>
        <v>2.9921847348836319E-2</v>
      </c>
      <c r="L21" s="565">
        <f t="shared" ref="L21:L63" si="15">F21/(SUM($D21:$I21))</f>
        <v>5.615129281894795E-2</v>
      </c>
      <c r="M21" s="565">
        <f t="shared" ref="M21:M63" si="16">G21/(SUM($D21:$I21))</f>
        <v>2.6219879662135664E-2</v>
      </c>
      <c r="N21" s="565">
        <f t="shared" ref="N21:N63" si="17">H21/(SUM($D21:$I21))</f>
        <v>0.74135011813772855</v>
      </c>
      <c r="O21" s="566">
        <f t="shared" ref="O21:O63" si="18">I21/(SUM($D21:$I21))</f>
        <v>7.6048173408966982E-2</v>
      </c>
      <c r="P21" s="567">
        <f t="shared" ref="P21:P63" si="19">(L21+M21+O21)/(K21+L21+M21+O21)</f>
        <v>0.84112956473157585</v>
      </c>
      <c r="Q21" s="564">
        <v>28.453096860326301</v>
      </c>
      <c r="R21" s="565">
        <v>35.6734994246059</v>
      </c>
      <c r="S21" s="561">
        <v>42.796719093515399</v>
      </c>
      <c r="T21" s="557"/>
      <c r="U21" s="595">
        <v>1.9400056861968783E-2</v>
      </c>
      <c r="V21" s="146">
        <f t="shared" si="3"/>
        <v>0.12078527405364804</v>
      </c>
      <c r="W21" s="146">
        <f t="shared" si="4"/>
        <v>8.6623453152622272</v>
      </c>
      <c r="X21" s="146">
        <f t="shared" si="5"/>
        <v>2.1415541773075519</v>
      </c>
      <c r="Y21" s="146">
        <f t="shared" si="6"/>
        <v>9.3036863662960781E-2</v>
      </c>
      <c r="Z21" s="146">
        <f t="shared" si="7"/>
        <v>3.4904772381599214</v>
      </c>
      <c r="AA21" s="146">
        <f t="shared" si="8"/>
        <v>3.2912267314462467</v>
      </c>
      <c r="AB21" s="166">
        <f t="shared" si="12"/>
        <v>-0.19925050671367472</v>
      </c>
    </row>
    <row r="22" spans="1:28" s="337" customFormat="1">
      <c r="A22" s="559" t="s">
        <v>185</v>
      </c>
      <c r="B22" s="592">
        <v>63</v>
      </c>
      <c r="C22" s="563" t="s">
        <v>19</v>
      </c>
      <c r="D22" s="593">
        <v>48150</v>
      </c>
      <c r="E22" s="593">
        <v>25430</v>
      </c>
      <c r="F22" s="593">
        <v>53550</v>
      </c>
      <c r="G22" s="593">
        <v>28795</v>
      </c>
      <c r="H22" s="593">
        <v>747500</v>
      </c>
      <c r="I22" s="594">
        <v>80550</v>
      </c>
      <c r="J22" s="564">
        <f t="shared" si="13"/>
        <v>4.8934170075459235E-2</v>
      </c>
      <c r="K22" s="565">
        <f t="shared" si="14"/>
        <v>2.5844152544526031E-2</v>
      </c>
      <c r="L22" s="565">
        <f t="shared" si="15"/>
        <v>5.4422114382987372E-2</v>
      </c>
      <c r="M22" s="565">
        <f t="shared" si="16"/>
        <v>2.9263954876902361E-2</v>
      </c>
      <c r="N22" s="565">
        <f t="shared" si="17"/>
        <v>0.75967377219949694</v>
      </c>
      <c r="O22" s="566">
        <f t="shared" si="18"/>
        <v>8.1861835920628068E-2</v>
      </c>
      <c r="P22" s="567">
        <f t="shared" si="19"/>
        <v>0.86496747643701055</v>
      </c>
      <c r="Q22" s="564">
        <v>29.5814042978344</v>
      </c>
      <c r="R22" s="565">
        <v>37.026430808952298</v>
      </c>
      <c r="S22" s="561">
        <v>44.3781208237057</v>
      </c>
      <c r="T22" s="557"/>
      <c r="U22" s="595">
        <v>1.794264410533554E-2</v>
      </c>
      <c r="V22" s="146">
        <f t="shared" si="3"/>
        <v>0.11516576282958887</v>
      </c>
      <c r="W22" s="146">
        <f t="shared" si="4"/>
        <v>6.0516558788411992</v>
      </c>
      <c r="X22" s="146">
        <f t="shared" si="5"/>
        <v>1.8596978642125368</v>
      </c>
      <c r="Y22" s="146">
        <f t="shared" si="6"/>
        <v>9.7276734496709136E-2</v>
      </c>
      <c r="Z22" s="146">
        <f t="shared" si="7"/>
        <v>3.5886226784217081</v>
      </c>
      <c r="AA22" s="146">
        <f t="shared" si="8"/>
        <v>3.4078952443189525</v>
      </c>
      <c r="AB22" s="166">
        <f t="shared" si="12"/>
        <v>-0.1807274341027556</v>
      </c>
    </row>
    <row r="23" spans="1:28" s="337" customFormat="1">
      <c r="A23" s="559" t="s">
        <v>185</v>
      </c>
      <c r="B23" s="592">
        <v>64</v>
      </c>
      <c r="C23" s="563" t="s">
        <v>19</v>
      </c>
      <c r="D23" s="593">
        <v>40750</v>
      </c>
      <c r="E23" s="593">
        <v>19910</v>
      </c>
      <c r="F23" s="593">
        <v>41450</v>
      </c>
      <c r="G23" s="593">
        <v>21215</v>
      </c>
      <c r="H23" s="593">
        <v>568000</v>
      </c>
      <c r="I23" s="594">
        <v>64400</v>
      </c>
      <c r="J23" s="564">
        <f t="shared" si="13"/>
        <v>5.3921730788315858E-2</v>
      </c>
      <c r="K23" s="565">
        <f t="shared" si="14"/>
        <v>2.6345562208475306E-2</v>
      </c>
      <c r="L23" s="565">
        <f t="shared" si="15"/>
        <v>5.4847993648483244E-2</v>
      </c>
      <c r="M23" s="565">
        <f t="shared" si="16"/>
        <v>2.8072380826358795E-2</v>
      </c>
      <c r="N23" s="565">
        <f t="shared" si="17"/>
        <v>0.75159614939296704</v>
      </c>
      <c r="O23" s="566">
        <f t="shared" si="18"/>
        <v>8.5216183135399776E-2</v>
      </c>
      <c r="P23" s="567">
        <f t="shared" si="19"/>
        <v>0.86453478482735169</v>
      </c>
      <c r="Q23" s="564">
        <v>29.5581933469999</v>
      </c>
      <c r="R23" s="565">
        <v>37.102383090930701</v>
      </c>
      <c r="S23" s="561">
        <v>44.4357929261148</v>
      </c>
      <c r="T23" s="557"/>
      <c r="U23" s="595">
        <v>1.70675428881575E-2</v>
      </c>
      <c r="V23" s="146">
        <f t="shared" si="3"/>
        <v>0.11549354872547991</v>
      </c>
      <c r="W23" s="146">
        <f t="shared" si="4"/>
        <v>6.6940451745379885</v>
      </c>
      <c r="X23" s="146">
        <f t="shared" si="5"/>
        <v>1.9538062691491869</v>
      </c>
      <c r="Y23" s="146">
        <f t="shared" si="6"/>
        <v>0.10183428209993674</v>
      </c>
      <c r="Z23" s="146">
        <f t="shared" si="7"/>
        <v>3.5675080220979853</v>
      </c>
      <c r="AA23" s="146">
        <f t="shared" si="8"/>
        <v>3.4057439243488368</v>
      </c>
      <c r="AB23" s="166">
        <f t="shared" si="12"/>
        <v>-0.16176409774914857</v>
      </c>
    </row>
    <row r="24" spans="1:28" s="337" customFormat="1">
      <c r="A24" s="559" t="s">
        <v>185</v>
      </c>
      <c r="B24" s="592">
        <v>64.900000000000006</v>
      </c>
      <c r="C24" s="563" t="s">
        <v>19</v>
      </c>
      <c r="D24" s="593">
        <v>32150</v>
      </c>
      <c r="E24" s="593">
        <v>16600</v>
      </c>
      <c r="F24" s="593">
        <v>30700</v>
      </c>
      <c r="G24" s="593">
        <v>14350</v>
      </c>
      <c r="H24" s="593">
        <v>428500</v>
      </c>
      <c r="I24" s="594">
        <v>49450</v>
      </c>
      <c r="J24" s="564">
        <f t="shared" si="13"/>
        <v>5.6230870135548755E-2</v>
      </c>
      <c r="K24" s="565">
        <f t="shared" si="14"/>
        <v>2.9033668561434193E-2</v>
      </c>
      <c r="L24" s="565">
        <f t="shared" si="15"/>
        <v>5.3694796676869258E-2</v>
      </c>
      <c r="M24" s="565">
        <f t="shared" si="16"/>
        <v>2.5098382160034981E-2</v>
      </c>
      <c r="N24" s="565">
        <f t="shared" si="17"/>
        <v>0.74945343244425011</v>
      </c>
      <c r="O24" s="566">
        <f t="shared" si="18"/>
        <v>8.6488850021862698E-2</v>
      </c>
      <c r="P24" s="567">
        <f t="shared" si="19"/>
        <v>0.85058505850585053</v>
      </c>
      <c r="Q24" s="564">
        <v>28.855109015914</v>
      </c>
      <c r="R24" s="565">
        <v>36.229847086112699</v>
      </c>
      <c r="S24" s="561">
        <v>43.4568577363843</v>
      </c>
      <c r="T24" s="557"/>
      <c r="U24" s="595">
        <v>1.1895027565984363E-2</v>
      </c>
      <c r="V24" s="146">
        <f t="shared" si="3"/>
        <v>0.11425129725722757</v>
      </c>
      <c r="W24" s="146">
        <f t="shared" si="4"/>
        <v>6.9792684250515578</v>
      </c>
      <c r="X24" s="146">
        <f t="shared" si="5"/>
        <v>2.1393728222996513</v>
      </c>
      <c r="Y24" s="146">
        <f t="shared" si="6"/>
        <v>0.10346270530390207</v>
      </c>
      <c r="Z24" s="146">
        <f t="shared" si="7"/>
        <v>3.5554875382597286</v>
      </c>
      <c r="AA24" s="146">
        <f t="shared" si="8"/>
        <v>3.3370527115717872</v>
      </c>
      <c r="AB24" s="166">
        <f t="shared" si="12"/>
        <v>-0.21843482668794145</v>
      </c>
    </row>
    <row r="25" spans="1:28" s="337" customFormat="1">
      <c r="A25" s="559" t="s">
        <v>185</v>
      </c>
      <c r="B25" s="592">
        <v>66</v>
      </c>
      <c r="C25" s="596" t="s">
        <v>31</v>
      </c>
      <c r="D25" s="593">
        <v>117550</v>
      </c>
      <c r="E25" s="593">
        <v>60000</v>
      </c>
      <c r="F25" s="593">
        <v>139500</v>
      </c>
      <c r="G25" s="593">
        <v>69750</v>
      </c>
      <c r="H25" s="593">
        <v>1770000</v>
      </c>
      <c r="I25" s="594">
        <v>188500</v>
      </c>
      <c r="J25" s="564">
        <f t="shared" si="13"/>
        <v>5.0121519635014711E-2</v>
      </c>
      <c r="K25" s="565">
        <f t="shared" si="14"/>
        <v>2.5583081055728478E-2</v>
      </c>
      <c r="L25" s="565">
        <f t="shared" si="15"/>
        <v>5.9480663454568712E-2</v>
      </c>
      <c r="M25" s="565">
        <f t="shared" si="16"/>
        <v>2.9740331727284356E-2</v>
      </c>
      <c r="N25" s="565">
        <f t="shared" si="17"/>
        <v>0.75470089114399008</v>
      </c>
      <c r="O25" s="566">
        <f t="shared" si="18"/>
        <v>8.0373512983413636E-2</v>
      </c>
      <c r="P25" s="597">
        <f t="shared" si="19"/>
        <v>0.86892408519934472</v>
      </c>
      <c r="Q25" s="598">
        <v>29.772406264624301</v>
      </c>
      <c r="R25" s="599">
        <v>37.260638782439898</v>
      </c>
      <c r="S25" s="600">
        <v>44.776437311625102</v>
      </c>
      <c r="T25" s="557"/>
      <c r="U25" s="595">
        <v>2.0356096520510413E-2</v>
      </c>
      <c r="V25" s="146">
        <f t="shared" si="3"/>
        <v>0.1208618561328695</v>
      </c>
      <c r="W25" s="146">
        <f t="shared" si="4"/>
        <v>6.2276495986861278</v>
      </c>
      <c r="X25" s="146">
        <f t="shared" si="5"/>
        <v>2</v>
      </c>
      <c r="Y25" s="146">
        <f t="shared" si="6"/>
        <v>9.6247127904008176E-2</v>
      </c>
      <c r="Z25" s="146">
        <f t="shared" si="7"/>
        <v>3.5740630196563341</v>
      </c>
      <c r="AA25" s="146">
        <f t="shared" si="8"/>
        <v>3.4276249529837051</v>
      </c>
      <c r="AB25" s="166">
        <f t="shared" si="12"/>
        <v>-0.14643806667262904</v>
      </c>
    </row>
    <row r="26" spans="1:28" s="337" customFormat="1">
      <c r="A26" s="559" t="s">
        <v>185</v>
      </c>
      <c r="B26" s="592">
        <v>69</v>
      </c>
      <c r="C26" s="596" t="s">
        <v>31</v>
      </c>
      <c r="D26" s="593">
        <v>81750</v>
      </c>
      <c r="E26" s="593">
        <v>28450</v>
      </c>
      <c r="F26" s="593">
        <v>48100</v>
      </c>
      <c r="G26" s="593">
        <v>22800</v>
      </c>
      <c r="H26" s="593">
        <v>608000</v>
      </c>
      <c r="I26" s="594">
        <v>61500</v>
      </c>
      <c r="J26" s="564">
        <f t="shared" si="13"/>
        <v>9.6108629202915588E-2</v>
      </c>
      <c r="K26" s="565">
        <f t="shared" si="14"/>
        <v>3.3446978603338819E-2</v>
      </c>
      <c r="L26" s="565">
        <f t="shared" si="15"/>
        <v>5.6548318833764405E-2</v>
      </c>
      <c r="M26" s="565">
        <f t="shared" si="16"/>
        <v>2.6804608511638843E-2</v>
      </c>
      <c r="N26" s="565">
        <f t="shared" si="17"/>
        <v>0.71478956031036911</v>
      </c>
      <c r="O26" s="566">
        <f t="shared" si="18"/>
        <v>7.2301904537973194E-2</v>
      </c>
      <c r="P26" s="597">
        <f t="shared" si="19"/>
        <v>0.82312713708424001</v>
      </c>
      <c r="Q26" s="598">
        <v>27.499639022070902</v>
      </c>
      <c r="R26" s="599">
        <v>34.632407212411501</v>
      </c>
      <c r="S26" s="600">
        <v>41.538676358295199</v>
      </c>
      <c r="T26" s="557"/>
      <c r="U26" s="595">
        <v>8.9386733172125161E-3</v>
      </c>
      <c r="V26" s="146">
        <f t="shared" si="3"/>
        <v>0.12921896338687652</v>
      </c>
      <c r="W26" s="146">
        <f t="shared" si="4"/>
        <v>11.852120333454149</v>
      </c>
      <c r="X26" s="146">
        <f t="shared" si="5"/>
        <v>2.1096491228070176</v>
      </c>
      <c r="Y26" s="146">
        <f t="shared" si="6"/>
        <v>9.1859596713965652E-2</v>
      </c>
      <c r="Z26" s="146">
        <f t="shared" si="7"/>
        <v>3.375323301199153</v>
      </c>
      <c r="AA26" s="146">
        <f t="shared" si="8"/>
        <v>3.205619206676066</v>
      </c>
      <c r="AB26" s="166">
        <f t="shared" si="12"/>
        <v>-0.16970409452308699</v>
      </c>
    </row>
    <row r="27" spans="1:28" s="337" customFormat="1">
      <c r="A27" s="559" t="s">
        <v>185</v>
      </c>
      <c r="B27" s="592">
        <v>70</v>
      </c>
      <c r="C27" s="596" t="s">
        <v>31</v>
      </c>
      <c r="D27" s="593">
        <v>36050</v>
      </c>
      <c r="E27" s="593">
        <v>8175</v>
      </c>
      <c r="F27" s="593">
        <v>12070</v>
      </c>
      <c r="G27" s="593">
        <v>6745</v>
      </c>
      <c r="H27" s="593">
        <v>524500</v>
      </c>
      <c r="I27" s="594">
        <v>50150</v>
      </c>
      <c r="J27" s="564">
        <f t="shared" si="13"/>
        <v>5.6532170803995675E-2</v>
      </c>
      <c r="K27" s="565">
        <f t="shared" si="14"/>
        <v>1.2819708635857548E-2</v>
      </c>
      <c r="L27" s="565">
        <f t="shared" si="15"/>
        <v>1.892769213881353E-2</v>
      </c>
      <c r="M27" s="565">
        <f t="shared" si="16"/>
        <v>1.057723972463109E-2</v>
      </c>
      <c r="N27" s="565">
        <f t="shared" si="17"/>
        <v>0.82249996079599808</v>
      </c>
      <c r="O27" s="566">
        <f t="shared" si="18"/>
        <v>7.8643227900704105E-2</v>
      </c>
      <c r="P27" s="597">
        <f t="shared" si="19"/>
        <v>0.89402385273528651</v>
      </c>
      <c r="Q27" s="598">
        <v>31.079844972056598</v>
      </c>
      <c r="R27" s="599">
        <v>38.755442648601999</v>
      </c>
      <c r="S27" s="600">
        <v>46.586469612171697</v>
      </c>
      <c r="T27" s="557"/>
      <c r="U27" s="595">
        <v>1.3623989457091562E-2</v>
      </c>
      <c r="V27" s="146">
        <f t="shared" si="3"/>
        <v>4.4860714048268066E-2</v>
      </c>
      <c r="W27" s="146">
        <f t="shared" si="4"/>
        <v>6.4311836589064324</v>
      </c>
      <c r="X27" s="146">
        <f t="shared" si="5"/>
        <v>1.7894736842105263</v>
      </c>
      <c r="Y27" s="146">
        <f t="shared" si="6"/>
        <v>8.7270512485860957E-2</v>
      </c>
      <c r="Z27" s="146">
        <f t="shared" si="7"/>
        <v>3.6869795668741867</v>
      </c>
      <c r="AA27" s="146">
        <f t="shared" si="8"/>
        <v>3.5552067489358512</v>
      </c>
      <c r="AB27" s="166">
        <f t="shared" si="12"/>
        <v>-0.13177281793833551</v>
      </c>
    </row>
    <row r="28" spans="1:28" s="337" customFormat="1">
      <c r="A28" s="559" t="s">
        <v>185</v>
      </c>
      <c r="B28" s="592">
        <v>71.5</v>
      </c>
      <c r="C28" s="596" t="s">
        <v>31</v>
      </c>
      <c r="D28" s="593">
        <v>72700</v>
      </c>
      <c r="E28" s="593">
        <v>15545</v>
      </c>
      <c r="F28" s="593">
        <v>29300</v>
      </c>
      <c r="G28" s="593">
        <v>18765</v>
      </c>
      <c r="H28" s="593">
        <v>1939000</v>
      </c>
      <c r="I28" s="594">
        <v>195450</v>
      </c>
      <c r="J28" s="564">
        <f t="shared" si="13"/>
        <v>3.2015712801000545E-2</v>
      </c>
      <c r="K28" s="565">
        <f t="shared" si="14"/>
        <v>6.84572566013141E-3</v>
      </c>
      <c r="L28" s="565">
        <f t="shared" si="15"/>
        <v>1.2903168983071747E-2</v>
      </c>
      <c r="M28" s="565">
        <f t="shared" si="16"/>
        <v>8.2637531046874171E-3</v>
      </c>
      <c r="N28" s="565">
        <f t="shared" si="17"/>
        <v>0.85389913509133508</v>
      </c>
      <c r="O28" s="566">
        <f t="shared" si="18"/>
        <v>8.6072504359773816E-2</v>
      </c>
      <c r="P28" s="597">
        <f t="shared" si="19"/>
        <v>0.93999459584652212</v>
      </c>
      <c r="Q28" s="598">
        <v>33.2915180608139</v>
      </c>
      <c r="R28" s="599">
        <v>41.3780204464897</v>
      </c>
      <c r="S28" s="600">
        <v>49.808115941886399</v>
      </c>
      <c r="T28" s="557"/>
      <c r="U28" s="595">
        <v>3.1638438606856903E-2</v>
      </c>
      <c r="V28" s="146">
        <f t="shared" si="3"/>
        <v>2.8939155437067234E-2</v>
      </c>
      <c r="W28" s="146">
        <f t="shared" si="4"/>
        <v>3.6138589252870701</v>
      </c>
      <c r="X28" s="146">
        <f t="shared" si="5"/>
        <v>1.5614175326405542</v>
      </c>
      <c r="Y28" s="146">
        <f t="shared" si="6"/>
        <v>9.1569256717187103E-2</v>
      </c>
      <c r="Z28" s="146">
        <f t="shared" si="7"/>
        <v>3.8173298807447726</v>
      </c>
      <c r="AA28" s="146">
        <f t="shared" si="8"/>
        <v>3.7997224307307906</v>
      </c>
      <c r="AB28" s="166">
        <f t="shared" si="12"/>
        <v>-1.7607450013982007E-2</v>
      </c>
    </row>
    <row r="29" spans="1:28" s="337" customFormat="1">
      <c r="A29" s="559" t="s">
        <v>185</v>
      </c>
      <c r="B29" s="592">
        <v>72</v>
      </c>
      <c r="C29" s="596" t="s">
        <v>31</v>
      </c>
      <c r="D29" s="593">
        <v>51600</v>
      </c>
      <c r="E29" s="593">
        <v>11950</v>
      </c>
      <c r="F29" s="593">
        <v>19120</v>
      </c>
      <c r="G29" s="593">
        <v>9745</v>
      </c>
      <c r="H29" s="593">
        <v>850000</v>
      </c>
      <c r="I29" s="594">
        <v>83350</v>
      </c>
      <c r="J29" s="564">
        <f t="shared" si="13"/>
        <v>5.0303919513728777E-2</v>
      </c>
      <c r="K29" s="565">
        <f t="shared" si="14"/>
        <v>1.1649841825369359E-2</v>
      </c>
      <c r="L29" s="565">
        <f t="shared" si="15"/>
        <v>1.8639746920590974E-2</v>
      </c>
      <c r="M29" s="565">
        <f t="shared" si="16"/>
        <v>9.5002266601024593E-3</v>
      </c>
      <c r="N29" s="565">
        <f t="shared" si="17"/>
        <v>0.82864983695095851</v>
      </c>
      <c r="O29" s="566">
        <f t="shared" si="18"/>
        <v>8.125642812924988E-2</v>
      </c>
      <c r="P29" s="597">
        <f t="shared" si="19"/>
        <v>0.90375709741070342</v>
      </c>
      <c r="Q29" s="598">
        <v>31.5225018033045</v>
      </c>
      <c r="R29" s="599">
        <v>39.295635181955603</v>
      </c>
      <c r="S29" s="600">
        <v>47.191004030809303</v>
      </c>
      <c r="T29" s="557"/>
      <c r="U29" s="595">
        <v>2.7463401836277112E-2</v>
      </c>
      <c r="V29" s="146">
        <f t="shared" si="3"/>
        <v>4.1897419841607948E-2</v>
      </c>
      <c r="W29" s="146">
        <f t="shared" si="4"/>
        <v>5.7231588287488906</v>
      </c>
      <c r="X29" s="146">
        <f t="shared" si="5"/>
        <v>1.9620318111852233</v>
      </c>
      <c r="Y29" s="146">
        <f t="shared" si="6"/>
        <v>8.930197675041518E-2</v>
      </c>
      <c r="Z29" s="146">
        <f t="shared" si="7"/>
        <v>3.7170550759676919</v>
      </c>
      <c r="AA29" s="146">
        <f t="shared" si="8"/>
        <v>3.6058063135128879</v>
      </c>
      <c r="AB29" s="166">
        <f t="shared" si="12"/>
        <v>-0.11124876245480397</v>
      </c>
    </row>
    <row r="30" spans="1:28" s="337" customFormat="1">
      <c r="A30" s="559" t="s">
        <v>185</v>
      </c>
      <c r="B30" s="592">
        <v>75</v>
      </c>
      <c r="C30" s="596" t="s">
        <v>31</v>
      </c>
      <c r="D30" s="593">
        <v>80050</v>
      </c>
      <c r="E30" s="593">
        <v>24350</v>
      </c>
      <c r="F30" s="593">
        <v>40600</v>
      </c>
      <c r="G30" s="593">
        <v>22550</v>
      </c>
      <c r="H30" s="593">
        <v>2195000</v>
      </c>
      <c r="I30" s="594">
        <v>232000</v>
      </c>
      <c r="J30" s="564">
        <f t="shared" si="13"/>
        <v>3.085313445491511E-2</v>
      </c>
      <c r="K30" s="565">
        <f t="shared" si="14"/>
        <v>9.3850571390029103E-3</v>
      </c>
      <c r="L30" s="565">
        <f t="shared" si="15"/>
        <v>1.5648185619857008E-2</v>
      </c>
      <c r="M30" s="565">
        <f t="shared" si="16"/>
        <v>8.6912952149698405E-3</v>
      </c>
      <c r="N30" s="565">
        <f t="shared" si="17"/>
        <v>0.8460041240292151</v>
      </c>
      <c r="O30" s="566">
        <f t="shared" si="18"/>
        <v>8.941820354204004E-2</v>
      </c>
      <c r="P30" s="597">
        <f t="shared" si="19"/>
        <v>0.92378716744913936</v>
      </c>
      <c r="Q30" s="598">
        <v>32.4820915668491</v>
      </c>
      <c r="R30" s="599">
        <v>40.5120220358993</v>
      </c>
      <c r="S30" s="600">
        <v>48.541082456699698</v>
      </c>
      <c r="T30" s="557"/>
      <c r="U30" s="595">
        <v>4.1703838184684212E-2</v>
      </c>
      <c r="V30" s="146">
        <f t="shared" si="3"/>
        <v>3.4798170610459339E-2</v>
      </c>
      <c r="W30" s="146">
        <f t="shared" si="4"/>
        <v>3.5186039867255667</v>
      </c>
      <c r="X30" s="146">
        <f t="shared" si="5"/>
        <v>1.8004434589800444</v>
      </c>
      <c r="Y30" s="146">
        <f t="shared" si="6"/>
        <v>9.5591264936135137E-2</v>
      </c>
      <c r="Z30" s="146">
        <f t="shared" si="7"/>
        <v>3.8084446243086467</v>
      </c>
      <c r="AA30" s="146">
        <f t="shared" si="8"/>
        <v>3.7119145471332606</v>
      </c>
      <c r="AB30" s="166">
        <f t="shared" si="12"/>
        <v>-9.6530077175386086E-2</v>
      </c>
    </row>
    <row r="31" spans="1:28" s="337" customFormat="1">
      <c r="A31" s="559" t="s">
        <v>185</v>
      </c>
      <c r="B31" s="592">
        <v>76.5</v>
      </c>
      <c r="C31" s="596" t="s">
        <v>31</v>
      </c>
      <c r="D31" s="593">
        <v>88400</v>
      </c>
      <c r="E31" s="593">
        <v>24200</v>
      </c>
      <c r="F31" s="593">
        <v>51800</v>
      </c>
      <c r="G31" s="593">
        <v>30750</v>
      </c>
      <c r="H31" s="593">
        <v>3115000</v>
      </c>
      <c r="I31" s="594">
        <v>343500</v>
      </c>
      <c r="J31" s="564">
        <f t="shared" si="13"/>
        <v>2.4194983099092689E-2</v>
      </c>
      <c r="K31" s="565">
        <f t="shared" si="14"/>
        <v>6.6235134728285412E-3</v>
      </c>
      <c r="L31" s="565">
        <f t="shared" si="15"/>
        <v>1.417760321869911E-2</v>
      </c>
      <c r="M31" s="565">
        <f t="shared" si="16"/>
        <v>8.4162412929536211E-3</v>
      </c>
      <c r="N31" s="565">
        <f t="shared" si="17"/>
        <v>0.85257208544879781</v>
      </c>
      <c r="O31" s="566">
        <f t="shared" si="18"/>
        <v>9.4015573467628261E-2</v>
      </c>
      <c r="P31" s="597">
        <f t="shared" si="19"/>
        <v>0.94625208217656853</v>
      </c>
      <c r="Q31" s="598">
        <v>33.547544885138997</v>
      </c>
      <c r="R31" s="599">
        <v>41.752582597207599</v>
      </c>
      <c r="S31" s="600">
        <v>50.223923951779199</v>
      </c>
      <c r="T31" s="557"/>
      <c r="U31" s="595">
        <v>4.0618563831575485E-2</v>
      </c>
      <c r="V31" s="146">
        <f t="shared" si="3"/>
        <v>2.9941799312811164E-2</v>
      </c>
      <c r="W31" s="146">
        <f t="shared" si="4"/>
        <v>2.7595679590435163</v>
      </c>
      <c r="X31" s="146">
        <f t="shared" si="5"/>
        <v>1.6845528455284555</v>
      </c>
      <c r="Y31" s="146">
        <f t="shared" si="6"/>
        <v>9.9320514673991611E-2</v>
      </c>
      <c r="Z31" s="146">
        <f t="shared" si="7"/>
        <v>3.8465780794547917</v>
      </c>
      <c r="AA31" s="146">
        <f t="shared" si="8"/>
        <v>3.8340906667620338</v>
      </c>
      <c r="AB31" s="166">
        <f t="shared" si="12"/>
        <v>-1.2487412692757882E-2</v>
      </c>
    </row>
    <row r="32" spans="1:28" s="337" customFormat="1">
      <c r="A32" s="559" t="s">
        <v>185</v>
      </c>
      <c r="B32" s="592">
        <v>77</v>
      </c>
      <c r="C32" s="596" t="s">
        <v>31</v>
      </c>
      <c r="D32" s="593">
        <v>420500</v>
      </c>
      <c r="E32" s="593">
        <v>200000</v>
      </c>
      <c r="F32" s="593">
        <v>494000</v>
      </c>
      <c r="G32" s="593">
        <v>231000</v>
      </c>
      <c r="H32" s="593">
        <v>7805000</v>
      </c>
      <c r="I32" s="594">
        <v>770500</v>
      </c>
      <c r="J32" s="564">
        <f t="shared" si="13"/>
        <v>4.2384840237879244E-2</v>
      </c>
      <c r="K32" s="565">
        <f t="shared" si="14"/>
        <v>2.0159258139300473E-2</v>
      </c>
      <c r="L32" s="565">
        <f t="shared" si="15"/>
        <v>4.9793367604072172E-2</v>
      </c>
      <c r="M32" s="565">
        <f t="shared" si="16"/>
        <v>2.3283943150892047E-2</v>
      </c>
      <c r="N32" s="565">
        <f t="shared" si="17"/>
        <v>0.78671504888620103</v>
      </c>
      <c r="O32" s="566">
        <f t="shared" si="18"/>
        <v>7.7663541981655079E-2</v>
      </c>
      <c r="P32" s="597">
        <f t="shared" si="19"/>
        <v>0.88204069595989387</v>
      </c>
      <c r="Q32" s="598">
        <v>30.451945979445799</v>
      </c>
      <c r="R32" s="599">
        <v>38.022584719072398</v>
      </c>
      <c r="S32" s="600">
        <v>45.661295778050103</v>
      </c>
      <c r="T32" s="557"/>
      <c r="U32" s="595">
        <v>1.1086017700356769E-2</v>
      </c>
      <c r="V32" s="146">
        <f t="shared" si="3"/>
        <v>9.7363296668596389E-2</v>
      </c>
      <c r="W32" s="146">
        <f t="shared" si="4"/>
        <v>5.1121512370068682</v>
      </c>
      <c r="X32" s="146">
        <f t="shared" si="5"/>
        <v>2.1385281385281387</v>
      </c>
      <c r="Y32" s="146">
        <f t="shared" si="6"/>
        <v>8.9848988397178017E-2</v>
      </c>
      <c r="Z32" s="146">
        <f t="shared" si="7"/>
        <v>3.6471121862715452</v>
      </c>
      <c r="AA32" s="146">
        <f t="shared" si="8"/>
        <v>3.4937746846845359</v>
      </c>
      <c r="AB32" s="166">
        <f t="shared" si="12"/>
        <v>-0.15333750158700932</v>
      </c>
    </row>
    <row r="33" spans="1:28" s="337" customFormat="1">
      <c r="A33" s="559" t="s">
        <v>185</v>
      </c>
      <c r="B33" s="592">
        <v>78</v>
      </c>
      <c r="C33" s="596" t="s">
        <v>31</v>
      </c>
      <c r="D33" s="593">
        <v>122500</v>
      </c>
      <c r="E33" s="593">
        <v>69350</v>
      </c>
      <c r="F33" s="593">
        <v>162500</v>
      </c>
      <c r="G33" s="593">
        <v>86850</v>
      </c>
      <c r="H33" s="593">
        <v>2645000</v>
      </c>
      <c r="I33" s="594">
        <v>300000</v>
      </c>
      <c r="J33" s="564">
        <f t="shared" si="13"/>
        <v>3.6176244758135967E-2</v>
      </c>
      <c r="K33" s="565">
        <f t="shared" si="14"/>
        <v>2.0480184277361053E-2</v>
      </c>
      <c r="L33" s="565">
        <f t="shared" si="15"/>
        <v>4.7988896107731382E-2</v>
      </c>
      <c r="M33" s="565">
        <f t="shared" si="16"/>
        <v>2.5648219242809047E-2</v>
      </c>
      <c r="N33" s="565">
        <f t="shared" si="17"/>
        <v>0.78111157049199698</v>
      </c>
      <c r="O33" s="566">
        <f t="shared" si="18"/>
        <v>8.859488512196563E-2</v>
      </c>
      <c r="P33" s="597">
        <f t="shared" si="19"/>
        <v>0.88791013415225484</v>
      </c>
      <c r="Q33" s="598">
        <v>30.770725770188999</v>
      </c>
      <c r="R33" s="599">
        <v>38.384085325157201</v>
      </c>
      <c r="S33" s="600">
        <v>46.130486783997704</v>
      </c>
      <c r="T33" s="557"/>
      <c r="U33" s="595">
        <v>5.7650093542156548E-3</v>
      </c>
      <c r="V33" s="146">
        <f t="shared" si="3"/>
        <v>9.7649906547783175E-2</v>
      </c>
      <c r="W33" s="146">
        <f t="shared" si="4"/>
        <v>4.4263775971093047</v>
      </c>
      <c r="X33" s="146">
        <f t="shared" si="5"/>
        <v>1.8710420264824412</v>
      </c>
      <c r="Y33" s="146">
        <f t="shared" si="6"/>
        <v>0.10186757215619693</v>
      </c>
      <c r="Z33" s="146">
        <f t="shared" si="7"/>
        <v>3.6722284566771015</v>
      </c>
      <c r="AA33" s="146">
        <f t="shared" si="8"/>
        <v>3.5237454257192775</v>
      </c>
      <c r="AB33" s="166">
        <f t="shared" si="12"/>
        <v>-0.148483030957824</v>
      </c>
    </row>
    <row r="34" spans="1:28" s="337" customFormat="1">
      <c r="A34" s="559" t="s">
        <v>185</v>
      </c>
      <c r="B34" s="592">
        <v>79</v>
      </c>
      <c r="C34" s="596" t="s">
        <v>31</v>
      </c>
      <c r="D34" s="593">
        <v>204000</v>
      </c>
      <c r="E34" s="593">
        <v>122000</v>
      </c>
      <c r="F34" s="593">
        <v>281000</v>
      </c>
      <c r="G34" s="593">
        <v>147000</v>
      </c>
      <c r="H34" s="593">
        <v>4290000</v>
      </c>
      <c r="I34" s="594">
        <v>478000</v>
      </c>
      <c r="J34" s="564">
        <f t="shared" si="13"/>
        <v>3.6943136544730172E-2</v>
      </c>
      <c r="K34" s="565">
        <f t="shared" si="14"/>
        <v>2.2093444404201378E-2</v>
      </c>
      <c r="L34" s="565">
        <f t="shared" si="15"/>
        <v>5.0887359652299895E-2</v>
      </c>
      <c r="M34" s="565">
        <f t="shared" si="16"/>
        <v>2.6620789568996741E-2</v>
      </c>
      <c r="N34" s="565">
        <f t="shared" si="17"/>
        <v>0.77689243027888444</v>
      </c>
      <c r="O34" s="566">
        <f t="shared" si="18"/>
        <v>8.6562839550887366E-2</v>
      </c>
      <c r="P34" s="597">
        <f t="shared" si="19"/>
        <v>0.88132295719844367</v>
      </c>
      <c r="Q34" s="598">
        <v>30.388859658940198</v>
      </c>
      <c r="R34" s="599">
        <v>38.011712695559801</v>
      </c>
      <c r="S34" s="600">
        <v>45.614975468162299</v>
      </c>
      <c r="T34" s="557"/>
      <c r="U34" s="595">
        <v>3.2960395195520309E-3</v>
      </c>
      <c r="V34" s="146">
        <f t="shared" si="3"/>
        <v>0.10342233922527266</v>
      </c>
      <c r="W34" s="146">
        <f t="shared" si="4"/>
        <v>4.539385847797063</v>
      </c>
      <c r="X34" s="146">
        <f t="shared" si="5"/>
        <v>1.9115646258503403</v>
      </c>
      <c r="Y34" s="146">
        <f t="shared" si="6"/>
        <v>0.10025167785234899</v>
      </c>
      <c r="Z34" s="146">
        <f t="shared" si="7"/>
        <v>3.6575516117348785</v>
      </c>
      <c r="AA34" s="146">
        <f t="shared" si="8"/>
        <v>3.4901254371754309</v>
      </c>
      <c r="AB34" s="166">
        <f t="shared" si="12"/>
        <v>-0.16742617455944764</v>
      </c>
    </row>
    <row r="35" spans="1:28" s="337" customFormat="1">
      <c r="A35" s="559" t="s">
        <v>185</v>
      </c>
      <c r="B35" s="592">
        <v>81</v>
      </c>
      <c r="C35" s="601" t="s">
        <v>485</v>
      </c>
      <c r="D35" s="593">
        <v>13750</v>
      </c>
      <c r="E35" s="593">
        <v>3920</v>
      </c>
      <c r="F35" s="593">
        <v>5150</v>
      </c>
      <c r="G35" s="593">
        <v>2385</v>
      </c>
      <c r="H35" s="593">
        <v>101500</v>
      </c>
      <c r="I35" s="594">
        <v>9650</v>
      </c>
      <c r="J35" s="564">
        <f t="shared" si="13"/>
        <v>0.10083971984892376</v>
      </c>
      <c r="K35" s="565">
        <f t="shared" si="14"/>
        <v>2.8748487404202265E-2</v>
      </c>
      <c r="L35" s="565">
        <f t="shared" si="15"/>
        <v>3.7769058707051446E-2</v>
      </c>
      <c r="M35" s="565">
        <f t="shared" si="16"/>
        <v>1.7491107770158776E-2</v>
      </c>
      <c r="N35" s="565">
        <f t="shared" si="17"/>
        <v>0.74438047743023728</v>
      </c>
      <c r="O35" s="566">
        <f t="shared" si="18"/>
        <v>7.0771148839426493E-2</v>
      </c>
      <c r="P35" s="602">
        <f t="shared" si="19"/>
        <v>0.81426202321724717</v>
      </c>
      <c r="Q35" s="603">
        <v>27.044697823216399</v>
      </c>
      <c r="R35" s="604">
        <v>34.158750337033403</v>
      </c>
      <c r="S35" s="605">
        <v>40.944609995445397</v>
      </c>
      <c r="T35" s="557"/>
      <c r="U35" s="595"/>
      <c r="V35" s="146">
        <f t="shared" si="3"/>
        <v>9.3430121120672074E-2</v>
      </c>
      <c r="W35" s="146">
        <f t="shared" si="4"/>
        <v>11.930585683297178</v>
      </c>
      <c r="X35" s="146">
        <f t="shared" si="5"/>
        <v>2.159329140461216</v>
      </c>
      <c r="Y35" s="146">
        <f t="shared" si="6"/>
        <v>8.681961313540261E-2</v>
      </c>
      <c r="Z35" s="146">
        <f t="shared" si="7"/>
        <v>3.4173664332074365</v>
      </c>
      <c r="AA35" s="146">
        <f t="shared" si="8"/>
        <v>3.1642534150694841</v>
      </c>
      <c r="AB35" s="166">
        <f t="shared" si="12"/>
        <v>-0.25311301813795239</v>
      </c>
    </row>
    <row r="36" spans="1:28" s="337" customFormat="1">
      <c r="A36" s="559" t="s">
        <v>185</v>
      </c>
      <c r="B36" s="592">
        <v>83.1</v>
      </c>
      <c r="C36" s="601" t="s">
        <v>485</v>
      </c>
      <c r="D36" s="593">
        <v>21465</v>
      </c>
      <c r="E36" s="593">
        <v>7115</v>
      </c>
      <c r="F36" s="593">
        <v>10905</v>
      </c>
      <c r="G36" s="593">
        <v>5025</v>
      </c>
      <c r="H36" s="593">
        <v>173100</v>
      </c>
      <c r="I36" s="594">
        <v>16935</v>
      </c>
      <c r="J36" s="564">
        <f t="shared" si="13"/>
        <v>9.1517619220192289E-2</v>
      </c>
      <c r="K36" s="565">
        <f t="shared" si="14"/>
        <v>3.033533010722889E-2</v>
      </c>
      <c r="L36" s="565">
        <f t="shared" si="15"/>
        <v>4.6494276151697968E-2</v>
      </c>
      <c r="M36" s="565">
        <f t="shared" si="16"/>
        <v>2.1424460124922724E-2</v>
      </c>
      <c r="N36" s="565">
        <f t="shared" si="17"/>
        <v>0.7380246860943529</v>
      </c>
      <c r="O36" s="566">
        <f t="shared" si="18"/>
        <v>7.2203628301605233E-2</v>
      </c>
      <c r="P36" s="602">
        <f t="shared" si="19"/>
        <v>0.82203601800900439</v>
      </c>
      <c r="Q36" s="603">
        <v>27.401137232868201</v>
      </c>
      <c r="R36" s="604">
        <v>34.596038172928203</v>
      </c>
      <c r="S36" s="605">
        <v>41.487308130860399</v>
      </c>
      <c r="T36" s="557"/>
      <c r="U36" s="595">
        <v>3.842176203163921E-2</v>
      </c>
      <c r="V36" s="146">
        <f t="shared" si="3"/>
        <v>0.10815186784306365</v>
      </c>
      <c r="W36" s="146">
        <f t="shared" si="4"/>
        <v>11.032302829388636</v>
      </c>
      <c r="X36" s="146">
        <f t="shared" si="5"/>
        <v>2.1701492537313429</v>
      </c>
      <c r="Y36" s="146">
        <f t="shared" si="6"/>
        <v>8.9115162996290159E-2</v>
      </c>
      <c r="Z36" s="146">
        <f t="shared" si="7"/>
        <v>3.4285105203692252</v>
      </c>
      <c r="AA36" s="146">
        <f t="shared" si="8"/>
        <v>3.2004997396146795</v>
      </c>
      <c r="AB36" s="166">
        <f t="shared" si="12"/>
        <v>-0.22801078075454573</v>
      </c>
    </row>
    <row r="37" spans="1:28" s="337" customFormat="1">
      <c r="A37" s="559" t="s">
        <v>185</v>
      </c>
      <c r="B37" s="592">
        <v>84</v>
      </c>
      <c r="C37" s="601" t="s">
        <v>485</v>
      </c>
      <c r="D37" s="593">
        <v>37750</v>
      </c>
      <c r="E37" s="593">
        <v>16270</v>
      </c>
      <c r="F37" s="593">
        <v>29750</v>
      </c>
      <c r="G37" s="593">
        <v>16615</v>
      </c>
      <c r="H37" s="593">
        <v>522000</v>
      </c>
      <c r="I37" s="594">
        <v>52050</v>
      </c>
      <c r="J37" s="564">
        <f t="shared" si="13"/>
        <v>5.5972777213519467E-2</v>
      </c>
      <c r="K37" s="565">
        <f t="shared" si="14"/>
        <v>2.4123896298383091E-2</v>
      </c>
      <c r="L37" s="565">
        <f t="shared" si="15"/>
        <v>4.4110996611978918E-2</v>
      </c>
      <c r="M37" s="565">
        <f t="shared" si="16"/>
        <v>2.4635435586824527E-2</v>
      </c>
      <c r="N37" s="565">
        <f t="shared" si="17"/>
        <v>0.77398118425052076</v>
      </c>
      <c r="O37" s="566">
        <f t="shared" si="18"/>
        <v>7.7175710038773201E-2</v>
      </c>
      <c r="P37" s="602">
        <f t="shared" si="19"/>
        <v>0.85813314731656287</v>
      </c>
      <c r="Q37" s="603">
        <v>29.216185910053401</v>
      </c>
      <c r="R37" s="604">
        <v>36.644891879494999</v>
      </c>
      <c r="S37" s="605">
        <v>43.9542610955912</v>
      </c>
      <c r="T37" s="557"/>
      <c r="U37" s="595">
        <v>3.6586411631929432E-2</v>
      </c>
      <c r="V37" s="146">
        <f t="shared" si="3"/>
        <v>9.8376748313530243E-2</v>
      </c>
      <c r="W37" s="146">
        <f t="shared" si="4"/>
        <v>6.7440821795444403</v>
      </c>
      <c r="X37" s="146">
        <f t="shared" si="5"/>
        <v>1.7905507071922961</v>
      </c>
      <c r="Y37" s="146">
        <f t="shared" si="6"/>
        <v>9.0671544290567035E-2</v>
      </c>
      <c r="Z37" s="146">
        <f t="shared" si="7"/>
        <v>3.5908797734399904</v>
      </c>
      <c r="AA37" s="146">
        <f t="shared" si="8"/>
        <v>3.3740605716640335</v>
      </c>
      <c r="AB37" s="166">
        <f t="shared" si="12"/>
        <v>-0.21681920177595693</v>
      </c>
    </row>
    <row r="38" spans="1:28" s="337" customFormat="1">
      <c r="A38" s="559" t="s">
        <v>185</v>
      </c>
      <c r="B38" s="592">
        <v>87</v>
      </c>
      <c r="C38" s="601" t="s">
        <v>485</v>
      </c>
      <c r="D38" s="593">
        <v>14150</v>
      </c>
      <c r="E38" s="593">
        <v>3590</v>
      </c>
      <c r="F38" s="593">
        <v>5000</v>
      </c>
      <c r="G38" s="593">
        <v>2710</v>
      </c>
      <c r="H38" s="593">
        <v>81000</v>
      </c>
      <c r="I38" s="594">
        <v>8600</v>
      </c>
      <c r="J38" s="564">
        <f t="shared" si="13"/>
        <v>0.12299000434593654</v>
      </c>
      <c r="K38" s="565">
        <f t="shared" si="14"/>
        <v>3.1203824424163407E-2</v>
      </c>
      <c r="L38" s="565">
        <f t="shared" si="15"/>
        <v>4.3459365493263798E-2</v>
      </c>
      <c r="M38" s="565">
        <f t="shared" si="16"/>
        <v>2.3554976097348978E-2</v>
      </c>
      <c r="N38" s="565">
        <f t="shared" si="17"/>
        <v>0.70404172099087359</v>
      </c>
      <c r="O38" s="566">
        <f t="shared" si="18"/>
        <v>7.4750108648413735E-2</v>
      </c>
      <c r="P38" s="602">
        <f t="shared" si="19"/>
        <v>0.81959798994974864</v>
      </c>
      <c r="Q38" s="603">
        <v>27.261117882717102</v>
      </c>
      <c r="R38" s="604">
        <v>34.459598852449098</v>
      </c>
      <c r="S38" s="605">
        <v>41.203177905350501</v>
      </c>
      <c r="T38" s="557"/>
      <c r="U38" s="595"/>
      <c r="V38" s="146">
        <f t="shared" si="3"/>
        <v>0.11199207135777998</v>
      </c>
      <c r="W38" s="146">
        <f t="shared" si="4"/>
        <v>14.871255911718336</v>
      </c>
      <c r="X38" s="146">
        <f t="shared" si="5"/>
        <v>1.8450184501845019</v>
      </c>
      <c r="Y38" s="146">
        <f t="shared" si="6"/>
        <v>9.5982142857142863E-2</v>
      </c>
      <c r="Z38" s="146">
        <f t="shared" si="7"/>
        <v>3.303954802259887</v>
      </c>
      <c r="AA38" s="146">
        <f t="shared" si="8"/>
        <v>3.1890892199691923</v>
      </c>
      <c r="AB38" s="166">
        <f t="shared" si="12"/>
        <v>-0.11486558229069477</v>
      </c>
    </row>
    <row r="39" spans="1:28" s="337" customFormat="1">
      <c r="A39" s="559" t="s">
        <v>185</v>
      </c>
      <c r="B39" s="592">
        <v>88</v>
      </c>
      <c r="C39" s="601" t="s">
        <v>485</v>
      </c>
      <c r="D39" s="593">
        <v>48600</v>
      </c>
      <c r="E39" s="593">
        <v>17850</v>
      </c>
      <c r="F39" s="593">
        <v>40650</v>
      </c>
      <c r="G39" s="593">
        <v>30150</v>
      </c>
      <c r="H39" s="593">
        <v>570000</v>
      </c>
      <c r="I39" s="594">
        <v>47250</v>
      </c>
      <c r="J39" s="564">
        <f t="shared" si="13"/>
        <v>6.4413518886679927E-2</v>
      </c>
      <c r="K39" s="565">
        <f t="shared" si="14"/>
        <v>2.3658051689860835E-2</v>
      </c>
      <c r="L39" s="565">
        <f t="shared" si="15"/>
        <v>5.3876739562624253E-2</v>
      </c>
      <c r="M39" s="565">
        <f t="shared" si="16"/>
        <v>3.996023856858847E-2</v>
      </c>
      <c r="N39" s="565">
        <f t="shared" si="17"/>
        <v>0.75546719681908547</v>
      </c>
      <c r="O39" s="566">
        <f t="shared" si="18"/>
        <v>6.2624254473161028E-2</v>
      </c>
      <c r="P39" s="602">
        <f t="shared" si="19"/>
        <v>0.86865342163355419</v>
      </c>
      <c r="Q39" s="603">
        <v>29.7469393913285</v>
      </c>
      <c r="R39" s="604">
        <v>37.310587072351403</v>
      </c>
      <c r="S39" s="605">
        <v>44.772018306680998</v>
      </c>
      <c r="T39" s="557"/>
      <c r="U39" s="595"/>
      <c r="V39" s="146">
        <f t="shared" si="3"/>
        <v>0.12558436039099022</v>
      </c>
      <c r="W39" s="146">
        <f t="shared" si="4"/>
        <v>7.8564500484966064</v>
      </c>
      <c r="X39" s="146">
        <f t="shared" si="5"/>
        <v>1.3482587064676617</v>
      </c>
      <c r="Y39" s="146">
        <f t="shared" si="6"/>
        <v>7.6549210206561358E-2</v>
      </c>
      <c r="Z39" s="146">
        <f t="shared" si="7"/>
        <v>3.5236580516898606</v>
      </c>
      <c r="AA39" s="146">
        <f t="shared" si="8"/>
        <v>3.4262719715022252</v>
      </c>
      <c r="AB39" s="166">
        <f t="shared" si="12"/>
        <v>-9.7386080187635393E-2</v>
      </c>
    </row>
    <row r="40" spans="1:28" s="337" customFormat="1">
      <c r="A40" s="559" t="s">
        <v>185</v>
      </c>
      <c r="B40" s="592">
        <v>89.4</v>
      </c>
      <c r="C40" s="601" t="s">
        <v>485</v>
      </c>
      <c r="D40" s="593">
        <v>66850</v>
      </c>
      <c r="E40" s="593">
        <v>26275</v>
      </c>
      <c r="F40" s="593">
        <v>45450</v>
      </c>
      <c r="G40" s="593">
        <v>23290</v>
      </c>
      <c r="H40" s="593">
        <v>601000</v>
      </c>
      <c r="I40" s="594">
        <v>60650</v>
      </c>
      <c r="J40" s="564">
        <f t="shared" si="13"/>
        <v>8.1176420587360285E-2</v>
      </c>
      <c r="K40" s="565">
        <f t="shared" si="14"/>
        <v>3.1905915496378327E-2</v>
      </c>
      <c r="L40" s="565">
        <f t="shared" si="15"/>
        <v>5.5190251543687729E-2</v>
      </c>
      <c r="M40" s="565">
        <f t="shared" si="16"/>
        <v>2.8281209206875407E-2</v>
      </c>
      <c r="N40" s="565">
        <f t="shared" si="17"/>
        <v>0.72979848575921502</v>
      </c>
      <c r="O40" s="566">
        <f t="shared" si="18"/>
        <v>7.3647717406483182E-2</v>
      </c>
      <c r="P40" s="602">
        <f t="shared" si="19"/>
        <v>0.83120804291266503</v>
      </c>
      <c r="Q40" s="603">
        <v>27.898117345172999</v>
      </c>
      <c r="R40" s="604">
        <v>35.165207242395702</v>
      </c>
      <c r="S40" s="605">
        <v>42.130579245586297</v>
      </c>
      <c r="T40" s="557"/>
      <c r="U40" s="595">
        <v>3.7704611780206516E-2</v>
      </c>
      <c r="V40" s="146">
        <f t="shared" si="3"/>
        <v>0.12557076116907748</v>
      </c>
      <c r="W40" s="146">
        <f t="shared" si="4"/>
        <v>10.009732724414167</v>
      </c>
      <c r="X40" s="146">
        <f t="shared" si="5"/>
        <v>1.9514813224559897</v>
      </c>
      <c r="Y40" s="146">
        <f t="shared" si="6"/>
        <v>9.1664777450313623E-2</v>
      </c>
      <c r="Z40" s="146">
        <f t="shared" si="7"/>
        <v>3.4409148588671727</v>
      </c>
      <c r="AA40" s="146">
        <f t="shared" si="8"/>
        <v>3.243780418158221</v>
      </c>
      <c r="AB40" s="166">
        <f t="shared" si="12"/>
        <v>-0.1971344407089517</v>
      </c>
    </row>
    <row r="41" spans="1:28">
      <c r="A41" s="559" t="s">
        <v>185</v>
      </c>
      <c r="B41" s="592">
        <v>93</v>
      </c>
      <c r="C41" s="601" t="s">
        <v>485</v>
      </c>
      <c r="D41" s="593">
        <v>37050</v>
      </c>
      <c r="E41" s="593">
        <v>11065</v>
      </c>
      <c r="F41" s="593">
        <v>14900</v>
      </c>
      <c r="G41" s="593">
        <v>4740</v>
      </c>
      <c r="H41" s="593">
        <v>163500</v>
      </c>
      <c r="I41" s="594">
        <v>16435</v>
      </c>
      <c r="J41" s="564">
        <f t="shared" si="13"/>
        <v>0.14958213896402761</v>
      </c>
      <c r="K41" s="565">
        <f t="shared" si="14"/>
        <v>4.4672776454439019E-2</v>
      </c>
      <c r="L41" s="565">
        <f t="shared" si="15"/>
        <v>6.0155839961241873E-2</v>
      </c>
      <c r="M41" s="565">
        <f t="shared" si="16"/>
        <v>1.913682425612661E-2</v>
      </c>
      <c r="N41" s="565">
        <f t="shared" si="17"/>
        <v>0.66009931769550645</v>
      </c>
      <c r="O41" s="566">
        <f t="shared" si="18"/>
        <v>6.6353102668658404E-2</v>
      </c>
      <c r="P41" s="602">
        <f t="shared" si="19"/>
        <v>0.76527365294866345</v>
      </c>
      <c r="Q41" s="603">
        <v>24.507368635147699</v>
      </c>
      <c r="R41" s="604">
        <v>31.3320109440442</v>
      </c>
      <c r="S41" s="605">
        <v>37.647474954783199</v>
      </c>
      <c r="T41" s="557"/>
      <c r="U41" s="595">
        <v>5.1018109957365471E-2</v>
      </c>
      <c r="V41" s="146">
        <f t="shared" si="3"/>
        <v>0.145770034181542</v>
      </c>
      <c r="W41" s="146">
        <f t="shared" si="4"/>
        <v>18.474195961106957</v>
      </c>
      <c r="X41" s="146">
        <f t="shared" si="5"/>
        <v>3.1434599156118144</v>
      </c>
      <c r="Y41" s="146">
        <f t="shared" si="6"/>
        <v>9.133853891683108E-2</v>
      </c>
      <c r="Z41" s="146">
        <f t="shared" si="7"/>
        <v>3.1282046106019621</v>
      </c>
      <c r="AA41" s="146">
        <f t="shared" si="8"/>
        <v>2.9450765833688681</v>
      </c>
      <c r="AB41" s="166">
        <f t="shared" si="12"/>
        <v>-0.18312802723309396</v>
      </c>
    </row>
    <row r="42" spans="1:28">
      <c r="A42" s="559" t="s">
        <v>185</v>
      </c>
      <c r="B42" s="592">
        <v>94.5</v>
      </c>
      <c r="C42" s="601" t="s">
        <v>485</v>
      </c>
      <c r="D42" s="593">
        <v>2105</v>
      </c>
      <c r="E42" s="593">
        <v>565</v>
      </c>
      <c r="F42" s="593">
        <v>740</v>
      </c>
      <c r="G42" s="593">
        <v>500</v>
      </c>
      <c r="H42" s="593">
        <v>13600</v>
      </c>
      <c r="I42" s="594">
        <v>1400</v>
      </c>
      <c r="J42" s="564">
        <f t="shared" si="13"/>
        <v>0.11131676361713379</v>
      </c>
      <c r="K42" s="565">
        <f t="shared" si="14"/>
        <v>2.9878371232152302E-2</v>
      </c>
      <c r="L42" s="565">
        <f t="shared" si="15"/>
        <v>3.9132734003172923E-2</v>
      </c>
      <c r="M42" s="565">
        <f t="shared" si="16"/>
        <v>2.6441036488630356E-2</v>
      </c>
      <c r="N42" s="565">
        <f t="shared" si="17"/>
        <v>0.71919619249074562</v>
      </c>
      <c r="O42" s="566">
        <f t="shared" si="18"/>
        <v>7.4034902168164995E-2</v>
      </c>
      <c r="P42" s="602">
        <f t="shared" si="19"/>
        <v>0.82371294851794086</v>
      </c>
      <c r="Q42" s="603">
        <v>27.566037384590999</v>
      </c>
      <c r="R42" s="604">
        <v>34.7360768580889</v>
      </c>
      <c r="S42" s="605">
        <v>41.545077355860101</v>
      </c>
      <c r="T42" s="557"/>
      <c r="U42" s="595"/>
      <c r="V42" s="146">
        <f t="shared" si="3"/>
        <v>0.10740850937221066</v>
      </c>
      <c r="W42" s="146">
        <f t="shared" si="4"/>
        <v>13.403374721426298</v>
      </c>
      <c r="X42" s="146">
        <f t="shared" si="5"/>
        <v>1.4799999999999998</v>
      </c>
      <c r="Y42" s="146">
        <f t="shared" si="6"/>
        <v>9.3333333333333338E-2</v>
      </c>
      <c r="Z42" s="146">
        <f t="shared" si="7"/>
        <v>3.3603913273400319</v>
      </c>
      <c r="AA42" s="146">
        <f t="shared" si="8"/>
        <v>3.2083710612075036</v>
      </c>
      <c r="AB42" s="166">
        <f t="shared" si="12"/>
        <v>-0.15202026613252828</v>
      </c>
    </row>
    <row r="43" spans="1:28">
      <c r="A43" s="559" t="s">
        <v>185</v>
      </c>
      <c r="B43" s="592">
        <v>95.4</v>
      </c>
      <c r="C43" s="601" t="s">
        <v>485</v>
      </c>
      <c r="D43" s="593">
        <v>22400</v>
      </c>
      <c r="E43" s="593">
        <v>6365</v>
      </c>
      <c r="F43" s="593">
        <v>8675</v>
      </c>
      <c r="G43" s="593">
        <v>3845</v>
      </c>
      <c r="H43" s="593">
        <v>134150</v>
      </c>
      <c r="I43" s="594">
        <v>14550</v>
      </c>
      <c r="J43" s="564">
        <f t="shared" si="13"/>
        <v>0.11790404505618865</v>
      </c>
      <c r="K43" s="565">
        <f t="shared" si="14"/>
        <v>3.3502644945653602E-2</v>
      </c>
      <c r="L43" s="565">
        <f t="shared" si="15"/>
        <v>4.5661499592073058E-2</v>
      </c>
      <c r="M43" s="565">
        <f t="shared" si="16"/>
        <v>2.0238439876832381E-2</v>
      </c>
      <c r="N43" s="565">
        <f t="shared" si="17"/>
        <v>0.7061083769771298</v>
      </c>
      <c r="O43" s="566">
        <f t="shared" si="18"/>
        <v>7.6584993552122532E-2</v>
      </c>
      <c r="P43" s="602">
        <f t="shared" si="19"/>
        <v>0.80963062658890383</v>
      </c>
      <c r="Q43" s="603">
        <v>26.852287175889401</v>
      </c>
      <c r="R43" s="604">
        <v>33.922141267499597</v>
      </c>
      <c r="S43" s="605">
        <v>40.654720405123001</v>
      </c>
      <c r="T43" s="557"/>
      <c r="U43" s="595">
        <v>7.8326199241998698E-2</v>
      </c>
      <c r="V43" s="146">
        <f t="shared" si="3"/>
        <v>0.11268908315183339</v>
      </c>
      <c r="W43" s="146">
        <f t="shared" si="4"/>
        <v>14.308527626956243</v>
      </c>
      <c r="X43" s="146">
        <f t="shared" si="5"/>
        <v>2.256176853055917</v>
      </c>
      <c r="Y43" s="146">
        <f t="shared" si="6"/>
        <v>9.7848016139878938E-2</v>
      </c>
      <c r="Z43" s="146">
        <f t="shared" si="7"/>
        <v>3.3163144458773064</v>
      </c>
      <c r="AA43" s="146">
        <f t="shared" si="8"/>
        <v>3.1428502325422043</v>
      </c>
      <c r="AB43" s="166">
        <f t="shared" si="12"/>
        <v>-0.17346421333510209</v>
      </c>
    </row>
    <row r="44" spans="1:28">
      <c r="A44" s="559" t="s">
        <v>185</v>
      </c>
      <c r="B44" s="592">
        <v>96</v>
      </c>
      <c r="C44" s="601" t="s">
        <v>485</v>
      </c>
      <c r="D44" s="593">
        <v>7510</v>
      </c>
      <c r="E44" s="593">
        <v>1855</v>
      </c>
      <c r="F44" s="593">
        <v>2885</v>
      </c>
      <c r="G44" s="593">
        <v>1670</v>
      </c>
      <c r="H44" s="593">
        <v>55450</v>
      </c>
      <c r="I44" s="594">
        <v>5705</v>
      </c>
      <c r="J44" s="564">
        <f t="shared" si="13"/>
        <v>0.10003330003330003</v>
      </c>
      <c r="K44" s="565">
        <f t="shared" si="14"/>
        <v>2.4708624708624709E-2</v>
      </c>
      <c r="L44" s="565">
        <f t="shared" si="15"/>
        <v>3.8428238428238427E-2</v>
      </c>
      <c r="M44" s="565">
        <f t="shared" si="16"/>
        <v>2.2244422244422246E-2</v>
      </c>
      <c r="N44" s="565">
        <f t="shared" si="17"/>
        <v>0.73859473859473856</v>
      </c>
      <c r="O44" s="566">
        <f t="shared" si="18"/>
        <v>7.5990675990675993E-2</v>
      </c>
      <c r="P44" s="602">
        <f t="shared" si="19"/>
        <v>0.84688402806438301</v>
      </c>
      <c r="Q44" s="603">
        <v>28.643329457999101</v>
      </c>
      <c r="R44" s="604">
        <v>36.039849986349203</v>
      </c>
      <c r="S44" s="605">
        <v>43.140230686412103</v>
      </c>
      <c r="T44" s="557"/>
      <c r="U44" s="595">
        <v>1.8952175827794251E-2</v>
      </c>
      <c r="V44" s="146">
        <f t="shared" si="3"/>
        <v>9.4871605120994601E-2</v>
      </c>
      <c r="W44" s="146">
        <f t="shared" si="4"/>
        <v>11.928208386277001</v>
      </c>
      <c r="X44" s="146">
        <f t="shared" si="5"/>
        <v>1.7275449101796405</v>
      </c>
      <c r="Y44" s="146">
        <f t="shared" si="6"/>
        <v>9.32875480336849E-2</v>
      </c>
      <c r="Z44" s="146">
        <f t="shared" si="7"/>
        <v>3.4266400266400265</v>
      </c>
      <c r="AA44" s="146">
        <f t="shared" si="8"/>
        <v>3.3190449875990664</v>
      </c>
      <c r="AB44" s="166">
        <f t="shared" si="12"/>
        <v>-0.10759503904096013</v>
      </c>
    </row>
    <row r="45" spans="1:28">
      <c r="A45" s="559" t="s">
        <v>185</v>
      </c>
      <c r="B45" s="592">
        <v>97</v>
      </c>
      <c r="C45" s="601" t="s">
        <v>485</v>
      </c>
      <c r="D45" s="593">
        <v>16950</v>
      </c>
      <c r="E45" s="593">
        <v>4500</v>
      </c>
      <c r="F45" s="593">
        <v>7585</v>
      </c>
      <c r="G45" s="593">
        <v>4475</v>
      </c>
      <c r="H45" s="593">
        <v>148750</v>
      </c>
      <c r="I45" s="594">
        <v>13595</v>
      </c>
      <c r="J45" s="564">
        <f t="shared" si="13"/>
        <v>8.6543616450945854E-2</v>
      </c>
      <c r="K45" s="565">
        <f t="shared" si="14"/>
        <v>2.2976181358658192E-2</v>
      </c>
      <c r="L45" s="565">
        <f t="shared" si="15"/>
        <v>3.8727630134538303E-2</v>
      </c>
      <c r="M45" s="565">
        <f t="shared" si="16"/>
        <v>2.2848535906665645E-2</v>
      </c>
      <c r="N45" s="565">
        <f t="shared" si="17"/>
        <v>0.75949043935564575</v>
      </c>
      <c r="O45" s="566">
        <f t="shared" si="18"/>
        <v>6.9413596793546251E-2</v>
      </c>
      <c r="P45" s="602">
        <f t="shared" si="19"/>
        <v>0.85077101641518815</v>
      </c>
      <c r="Q45" s="603">
        <v>28.9155130153821</v>
      </c>
      <c r="R45" s="604">
        <v>36.290052339361402</v>
      </c>
      <c r="S45" s="605">
        <v>43.4088382973707</v>
      </c>
      <c r="T45" s="557"/>
      <c r="U45" s="595">
        <v>6.7916833765486635E-3</v>
      </c>
      <c r="V45" s="146">
        <f t="shared" ref="V45:V63" si="20">(K45+L45+M45)/(K45+L45+M45+N45+O45)</f>
        <v>9.2563092143875245E-2</v>
      </c>
      <c r="W45" s="146">
        <f t="shared" ref="W45:W63" si="21">((J45)/(J45+N45))*100</f>
        <v>10.229330114665057</v>
      </c>
      <c r="X45" s="146">
        <f t="shared" ref="X45:X63" si="22">L45/M45</f>
        <v>1.694972067039106</v>
      </c>
      <c r="Y45" s="146">
        <f t="shared" ref="Y45:Y63" si="23">(O45/(O45+N45))</f>
        <v>8.3741414888047067E-2</v>
      </c>
      <c r="Z45" s="146">
        <f t="shared" ref="Z45:Z63" si="24">(0*(J45/(SUM(J45:O45)))+(1*(K45/SUM(J45:O45)))+(2*(L45/SUM(J45:O45)))+(3*(M45/SUM(J45:O45)))+(4*(N45/(SUM(J45:O45)))+(4*(O45/(SUM(J45:O45))))))</f>
        <v>3.4845931939444994</v>
      </c>
      <c r="AA45" s="146">
        <f t="shared" ref="AA45:AA63" si="25">-0.77*P45+3.32*P45^2+1.59</f>
        <v>3.337959907635784</v>
      </c>
      <c r="AB45" s="166">
        <f t="shared" si="12"/>
        <v>-0.14663328630871542</v>
      </c>
    </row>
    <row r="46" spans="1:28">
      <c r="A46" s="559" t="s">
        <v>185</v>
      </c>
      <c r="B46" s="560">
        <v>99</v>
      </c>
      <c r="C46" s="601" t="s">
        <v>485</v>
      </c>
      <c r="D46" s="593">
        <v>19665</v>
      </c>
      <c r="E46" s="593">
        <v>5670</v>
      </c>
      <c r="F46" s="593">
        <v>6910</v>
      </c>
      <c r="G46" s="593">
        <v>4915</v>
      </c>
      <c r="H46" s="593">
        <v>168100</v>
      </c>
      <c r="I46" s="594">
        <v>15655</v>
      </c>
      <c r="J46" s="564">
        <f t="shared" si="13"/>
        <v>8.9016137428422695E-2</v>
      </c>
      <c r="K46" s="565">
        <f t="shared" si="14"/>
        <v>2.5665980128103571E-2</v>
      </c>
      <c r="L46" s="565">
        <f t="shared" si="15"/>
        <v>3.1278998709911049E-2</v>
      </c>
      <c r="M46" s="565">
        <f t="shared" si="16"/>
        <v>2.2248376072244981E-2</v>
      </c>
      <c r="N46" s="565">
        <f t="shared" si="17"/>
        <v>0.76092614806599823</v>
      </c>
      <c r="O46" s="566">
        <f t="shared" si="18"/>
        <v>7.0864359595319462E-2</v>
      </c>
      <c r="P46" s="602">
        <f t="shared" si="19"/>
        <v>0.82895927601809949</v>
      </c>
      <c r="Q46" s="603">
        <v>27.825327570976601</v>
      </c>
      <c r="R46" s="604">
        <v>34.982259825797399</v>
      </c>
      <c r="S46" s="605">
        <v>41.904871963320502</v>
      </c>
      <c r="T46" s="557"/>
      <c r="U46" s="595">
        <v>3.8397395532138917E-2</v>
      </c>
      <c r="V46" s="146">
        <f t="shared" si="20"/>
        <v>8.6931677018633552E-2</v>
      </c>
      <c r="W46" s="146">
        <f t="shared" si="21"/>
        <v>10.473197880329135</v>
      </c>
      <c r="X46" s="146">
        <f t="shared" si="22"/>
        <v>1.4059003051881993</v>
      </c>
      <c r="Y46" s="146">
        <f t="shared" si="23"/>
        <v>8.5194960681341997E-2</v>
      </c>
      <c r="Z46" s="146">
        <f t="shared" si="24"/>
        <v>3.4821311364099312</v>
      </c>
      <c r="AA46" s="146">
        <f t="shared" si="25"/>
        <v>3.2331173153702828</v>
      </c>
      <c r="AB46" s="166">
        <f t="shared" si="12"/>
        <v>-0.24901382103964842</v>
      </c>
    </row>
    <row r="47" spans="1:28">
      <c r="A47" s="559" t="s">
        <v>185</v>
      </c>
      <c r="B47" s="560">
        <v>101</v>
      </c>
      <c r="C47" s="601" t="s">
        <v>485</v>
      </c>
      <c r="D47" s="593">
        <v>17950</v>
      </c>
      <c r="E47" s="593">
        <v>5620</v>
      </c>
      <c r="F47" s="593">
        <v>10270</v>
      </c>
      <c r="G47" s="593">
        <v>5385</v>
      </c>
      <c r="H47" s="593">
        <v>193500</v>
      </c>
      <c r="I47" s="594">
        <v>18400</v>
      </c>
      <c r="J47" s="564">
        <f t="shared" si="13"/>
        <v>7.1478347436535583E-2</v>
      </c>
      <c r="K47" s="565">
        <f t="shared" si="14"/>
        <v>2.2379293180686908E-2</v>
      </c>
      <c r="L47" s="565">
        <f t="shared" si="15"/>
        <v>4.0895968143354902E-2</v>
      </c>
      <c r="M47" s="565">
        <f t="shared" si="16"/>
        <v>2.1443504230960676E-2</v>
      </c>
      <c r="N47" s="565">
        <f t="shared" si="17"/>
        <v>0.77053260328521656</v>
      </c>
      <c r="O47" s="566">
        <f t="shared" si="18"/>
        <v>7.32702837232454E-2</v>
      </c>
      <c r="P47" s="602">
        <f t="shared" si="19"/>
        <v>0.85834908632640206</v>
      </c>
      <c r="Q47" s="603">
        <v>29.271553804939501</v>
      </c>
      <c r="R47" s="604">
        <v>36.675818765066602</v>
      </c>
      <c r="S47" s="605">
        <v>43.895304368828803</v>
      </c>
      <c r="T47" s="557"/>
      <c r="U47" s="595">
        <v>5.395806487749432E-2</v>
      </c>
      <c r="V47" s="146">
        <f t="shared" si="20"/>
        <v>9.1240484614559886E-2</v>
      </c>
      <c r="W47" s="146">
        <f t="shared" si="21"/>
        <v>8.4890044927878918</v>
      </c>
      <c r="X47" s="146">
        <f t="shared" si="22"/>
        <v>1.9071494893221912</v>
      </c>
      <c r="Y47" s="146">
        <f t="shared" si="23"/>
        <v>8.6833411986786221E-2</v>
      </c>
      <c r="Z47" s="146">
        <f t="shared" si="24"/>
        <v>3.5437132901941264</v>
      </c>
      <c r="AA47" s="146">
        <f t="shared" si="25"/>
        <v>3.3751248747999361</v>
      </c>
      <c r="AB47" s="166">
        <f t="shared" si="12"/>
        <v>-0.16858841539419034</v>
      </c>
    </row>
    <row r="48" spans="1:28">
      <c r="A48" s="559" t="s">
        <v>185</v>
      </c>
      <c r="B48" s="560">
        <v>102</v>
      </c>
      <c r="C48" s="601" t="s">
        <v>485</v>
      </c>
      <c r="D48" s="593">
        <v>9705</v>
      </c>
      <c r="E48" s="593">
        <v>4000</v>
      </c>
      <c r="F48" s="593">
        <v>6190</v>
      </c>
      <c r="G48" s="593">
        <v>3500</v>
      </c>
      <c r="H48" s="593">
        <v>113350</v>
      </c>
      <c r="I48" s="594">
        <v>11015</v>
      </c>
      <c r="J48" s="564">
        <f t="shared" si="13"/>
        <v>6.5680833784515433E-2</v>
      </c>
      <c r="K48" s="565">
        <f t="shared" si="14"/>
        <v>2.7070925825663238E-2</v>
      </c>
      <c r="L48" s="565">
        <f t="shared" si="15"/>
        <v>4.1892257715213863E-2</v>
      </c>
      <c r="M48" s="565">
        <f t="shared" si="16"/>
        <v>2.3687060097455331E-2</v>
      </c>
      <c r="N48" s="565">
        <f t="shared" si="17"/>
        <v>0.76712236058473204</v>
      </c>
      <c r="O48" s="566">
        <f t="shared" si="18"/>
        <v>7.4546561992420143E-2</v>
      </c>
      <c r="P48" s="602">
        <f t="shared" si="19"/>
        <v>0.8380894555757944</v>
      </c>
      <c r="Q48" s="603">
        <v>28.201419460158</v>
      </c>
      <c r="R48" s="604">
        <v>35.514057940568399</v>
      </c>
      <c r="S48" s="605">
        <v>42.578551708998503</v>
      </c>
      <c r="T48" s="557"/>
      <c r="U48" s="595"/>
      <c r="V48" s="146">
        <f t="shared" si="20"/>
        <v>9.9163376914997645E-2</v>
      </c>
      <c r="W48" s="146">
        <f t="shared" si="21"/>
        <v>7.8867173215228963</v>
      </c>
      <c r="X48" s="146">
        <f t="shared" si="22"/>
        <v>1.7685714285714287</v>
      </c>
      <c r="Y48" s="146">
        <f t="shared" si="23"/>
        <v>8.8569935271177583E-2</v>
      </c>
      <c r="Z48" s="146">
        <f t="shared" si="24"/>
        <v>3.5485923118570657</v>
      </c>
      <c r="AA48" s="146">
        <f t="shared" si="25"/>
        <v>3.2766189852237786</v>
      </c>
      <c r="AB48" s="166">
        <f t="shared" si="12"/>
        <v>-0.2719733266332871</v>
      </c>
    </row>
    <row r="49" spans="1:28">
      <c r="A49" s="559" t="s">
        <v>185</v>
      </c>
      <c r="B49" s="560">
        <v>105</v>
      </c>
      <c r="C49" s="601" t="s">
        <v>485</v>
      </c>
      <c r="D49" s="593">
        <v>9300</v>
      </c>
      <c r="E49" s="593">
        <v>4065</v>
      </c>
      <c r="F49" s="593">
        <v>7450</v>
      </c>
      <c r="G49" s="593">
        <v>4410</v>
      </c>
      <c r="H49" s="593">
        <v>125500</v>
      </c>
      <c r="I49" s="594">
        <v>12450</v>
      </c>
      <c r="J49" s="564">
        <f t="shared" si="13"/>
        <v>5.6994024819978548E-2</v>
      </c>
      <c r="K49" s="565">
        <f t="shared" si="14"/>
        <v>2.4911904397119655E-2</v>
      </c>
      <c r="L49" s="565">
        <f t="shared" si="15"/>
        <v>4.5656503753638729E-2</v>
      </c>
      <c r="M49" s="565">
        <f t="shared" si="16"/>
        <v>2.7026198866247894E-2</v>
      </c>
      <c r="N49" s="565">
        <f t="shared" si="17"/>
        <v>0.76911291558143102</v>
      </c>
      <c r="O49" s="566">
        <f t="shared" si="18"/>
        <v>7.6298452581584186E-2</v>
      </c>
      <c r="P49" s="602">
        <f t="shared" si="19"/>
        <v>0.85674008810572688</v>
      </c>
      <c r="Q49" s="603">
        <v>29.231142298428502</v>
      </c>
      <c r="R49" s="604">
        <v>36.6286168056007</v>
      </c>
      <c r="S49" s="605">
        <v>43.928603017625399</v>
      </c>
      <c r="T49" s="557"/>
      <c r="U49" s="595"/>
      <c r="V49" s="146">
        <f t="shared" si="20"/>
        <v>0.1034930950446791</v>
      </c>
      <c r="W49" s="146">
        <f t="shared" si="21"/>
        <v>6.8991097922848663</v>
      </c>
      <c r="X49" s="146">
        <f t="shared" si="22"/>
        <v>1.6893424036281177</v>
      </c>
      <c r="Y49" s="146">
        <f t="shared" si="23"/>
        <v>9.0250090612540773E-2</v>
      </c>
      <c r="Z49" s="146">
        <f t="shared" si="24"/>
        <v>3.5789489811552015</v>
      </c>
      <c r="AA49" s="146">
        <f t="shared" si="25"/>
        <v>3.3672020130023865</v>
      </c>
      <c r="AB49" s="166">
        <f t="shared" si="12"/>
        <v>-0.21174696815281502</v>
      </c>
    </row>
    <row r="50" spans="1:28">
      <c r="A50" s="559" t="s">
        <v>185</v>
      </c>
      <c r="B50" s="560">
        <v>107</v>
      </c>
      <c r="C50" s="601" t="s">
        <v>485</v>
      </c>
      <c r="D50" s="593">
        <v>42600</v>
      </c>
      <c r="E50" s="593">
        <v>20650</v>
      </c>
      <c r="F50" s="593">
        <v>39650</v>
      </c>
      <c r="G50" s="593">
        <v>21550</v>
      </c>
      <c r="H50" s="593">
        <v>616000</v>
      </c>
      <c r="I50" s="594">
        <v>64650</v>
      </c>
      <c r="J50" s="564">
        <f t="shared" si="13"/>
        <v>5.2912681654452863E-2</v>
      </c>
      <c r="K50" s="565">
        <f t="shared" si="14"/>
        <v>2.5648987703390882E-2</v>
      </c>
      <c r="L50" s="565">
        <f t="shared" si="15"/>
        <v>4.9248540553968448E-2</v>
      </c>
      <c r="M50" s="565">
        <f t="shared" si="16"/>
        <v>2.6766861259470875E-2</v>
      </c>
      <c r="N50" s="565">
        <f t="shared" si="17"/>
        <v>0.7651223450503043</v>
      </c>
      <c r="O50" s="566">
        <f t="shared" si="18"/>
        <v>8.0300583778412621E-2</v>
      </c>
      <c r="P50" s="602">
        <f t="shared" si="19"/>
        <v>0.85904436860068256</v>
      </c>
      <c r="Q50" s="603">
        <v>29.314114100232601</v>
      </c>
      <c r="R50" s="604">
        <v>36.714082064992297</v>
      </c>
      <c r="S50" s="605">
        <v>44.058639159495101</v>
      </c>
      <c r="T50" s="557"/>
      <c r="U50" s="595">
        <v>1.0133848738496725E-2</v>
      </c>
      <c r="V50" s="146">
        <f t="shared" si="20"/>
        <v>0.10734426229508197</v>
      </c>
      <c r="W50" s="146">
        <f t="shared" si="21"/>
        <v>6.4682660188278174</v>
      </c>
      <c r="X50" s="146">
        <f t="shared" si="22"/>
        <v>1.8399071925754058</v>
      </c>
      <c r="Y50" s="146">
        <f t="shared" si="23"/>
        <v>9.4982737089546757E-2</v>
      </c>
      <c r="Z50" s="146">
        <f t="shared" si="24"/>
        <v>3.5861383679046082</v>
      </c>
      <c r="AA50" s="146">
        <f t="shared" si="25"/>
        <v>3.3785538305629652</v>
      </c>
      <c r="AB50" s="166">
        <f t="shared" si="12"/>
        <v>-0.20758453734164295</v>
      </c>
    </row>
    <row r="51" spans="1:28">
      <c r="A51" s="559" t="s">
        <v>185</v>
      </c>
      <c r="B51" s="560">
        <v>109</v>
      </c>
      <c r="C51" s="601" t="s">
        <v>485</v>
      </c>
      <c r="D51" s="593">
        <v>4420</v>
      </c>
      <c r="E51" s="593">
        <v>1610</v>
      </c>
      <c r="F51" s="593">
        <v>2755</v>
      </c>
      <c r="G51" s="593">
        <v>1565</v>
      </c>
      <c r="H51" s="593">
        <v>44400</v>
      </c>
      <c r="I51" s="594">
        <v>4925</v>
      </c>
      <c r="J51" s="564">
        <f t="shared" si="13"/>
        <v>7.4067867616254709E-2</v>
      </c>
      <c r="K51" s="565">
        <f t="shared" si="14"/>
        <v>2.6979472140762465E-2</v>
      </c>
      <c r="L51" s="565">
        <f t="shared" si="15"/>
        <v>4.6166736489317135E-2</v>
      </c>
      <c r="M51" s="565">
        <f t="shared" si="16"/>
        <v>2.6225387515710095E-2</v>
      </c>
      <c r="N51" s="565">
        <f t="shared" si="17"/>
        <v>0.74403016338500205</v>
      </c>
      <c r="O51" s="566">
        <f t="shared" si="18"/>
        <v>8.2530372852953504E-2</v>
      </c>
      <c r="P51" s="602">
        <f t="shared" si="19"/>
        <v>0.85168125287885765</v>
      </c>
      <c r="Q51" s="603">
        <v>28.9556495663828</v>
      </c>
      <c r="R51" s="604">
        <v>36.331734311722997</v>
      </c>
      <c r="S51" s="605">
        <v>43.501272635198703</v>
      </c>
      <c r="T51" s="557"/>
      <c r="U51" s="595"/>
      <c r="V51" s="146">
        <f t="shared" si="20"/>
        <v>0.1073206044701837</v>
      </c>
      <c r="W51" s="146">
        <f t="shared" si="21"/>
        <v>9.0536665301106094</v>
      </c>
      <c r="X51" s="146">
        <f t="shared" si="22"/>
        <v>1.7603833865814698</v>
      </c>
      <c r="Y51" s="146">
        <f t="shared" si="23"/>
        <v>9.9847947288393316E-2</v>
      </c>
      <c r="Z51" s="146">
        <f t="shared" si="24"/>
        <v>3.5042312526183492</v>
      </c>
      <c r="AA51" s="146">
        <f t="shared" si="25"/>
        <v>3.342403810880878</v>
      </c>
      <c r="AB51" s="166">
        <f t="shared" si="12"/>
        <v>-0.16182744173747121</v>
      </c>
    </row>
    <row r="52" spans="1:28">
      <c r="A52" s="559" t="s">
        <v>185</v>
      </c>
      <c r="B52" s="560">
        <v>113.8</v>
      </c>
      <c r="C52" s="601" t="s">
        <v>485</v>
      </c>
      <c r="D52" s="593">
        <v>22200</v>
      </c>
      <c r="E52" s="593">
        <v>7400</v>
      </c>
      <c r="F52" s="593">
        <v>11040</v>
      </c>
      <c r="G52" s="593">
        <v>5485</v>
      </c>
      <c r="H52" s="593">
        <v>182000</v>
      </c>
      <c r="I52" s="594">
        <v>20650</v>
      </c>
      <c r="J52" s="564">
        <f t="shared" si="13"/>
        <v>8.9237262586674707E-2</v>
      </c>
      <c r="K52" s="565">
        <f t="shared" si="14"/>
        <v>2.9745754195558236E-2</v>
      </c>
      <c r="L52" s="565">
        <f t="shared" si="15"/>
        <v>4.4377449502562553E-2</v>
      </c>
      <c r="M52" s="565">
        <f t="shared" si="16"/>
        <v>2.2048035373329312E-2</v>
      </c>
      <c r="N52" s="565">
        <f t="shared" si="17"/>
        <v>0.7315847653502161</v>
      </c>
      <c r="O52" s="566">
        <f t="shared" si="18"/>
        <v>8.300673299165913E-2</v>
      </c>
      <c r="P52" s="602">
        <f t="shared" si="19"/>
        <v>0.83398766124509272</v>
      </c>
      <c r="Q52" s="603">
        <v>28.061157553310899</v>
      </c>
      <c r="R52" s="604">
        <v>35.305318866142699</v>
      </c>
      <c r="S52" s="605">
        <v>42.274345302747797</v>
      </c>
      <c r="T52" s="557"/>
      <c r="U52" s="595">
        <v>1.3334432693840157E-2</v>
      </c>
      <c r="V52" s="146">
        <f t="shared" si="20"/>
        <v>0.10559417411453158</v>
      </c>
      <c r="W52" s="146">
        <f t="shared" si="21"/>
        <v>10.871694417238</v>
      </c>
      <c r="X52" s="146">
        <f t="shared" si="22"/>
        <v>2.0127620783956246</v>
      </c>
      <c r="Y52" s="146">
        <f t="shared" si="23"/>
        <v>0.10189982728842831</v>
      </c>
      <c r="Z52" s="146">
        <f t="shared" si="24"/>
        <v>3.4430107526881724</v>
      </c>
      <c r="AA52" s="146">
        <f t="shared" si="25"/>
        <v>3.2570070922833558</v>
      </c>
      <c r="AB52" s="166">
        <f t="shared" si="12"/>
        <v>-0.18600366040481653</v>
      </c>
    </row>
    <row r="53" spans="1:28">
      <c r="A53" s="559" t="s">
        <v>185</v>
      </c>
      <c r="B53" s="560">
        <v>119</v>
      </c>
      <c r="C53" s="601" t="s">
        <v>485</v>
      </c>
      <c r="D53" s="593">
        <v>4700</v>
      </c>
      <c r="E53" s="593">
        <v>1970</v>
      </c>
      <c r="F53" s="593">
        <v>3670</v>
      </c>
      <c r="G53" s="593">
        <v>2405</v>
      </c>
      <c r="H53" s="593">
        <v>62500</v>
      </c>
      <c r="I53" s="594">
        <v>6600</v>
      </c>
      <c r="J53" s="564">
        <f t="shared" ref="J53" si="26">D53/(SUM($D53:$I53))</f>
        <v>5.7425621601808294E-2</v>
      </c>
      <c r="K53" s="565">
        <f t="shared" ref="K53" si="27">E53/(SUM($D53:$I53))</f>
        <v>2.4069888203311136E-2</v>
      </c>
      <c r="L53" s="565">
        <f t="shared" ref="L53" si="28">F53/(SUM($D53:$I53))</f>
        <v>4.4840857718858818E-2</v>
      </c>
      <c r="M53" s="565">
        <f t="shared" ref="M53" si="29">G53/(SUM($D53:$I53))</f>
        <v>2.9384812755818925E-2</v>
      </c>
      <c r="N53" s="565">
        <f t="shared" ref="N53" si="30">H53/(SUM($D53:$I53))</f>
        <v>0.76363858513042948</v>
      </c>
      <c r="O53" s="566">
        <f t="shared" ref="O53" si="31">I53/(SUM($D53:$I53))</f>
        <v>8.0640234589773346E-2</v>
      </c>
      <c r="P53" s="602">
        <f t="shared" si="19"/>
        <v>0.86548310003414142</v>
      </c>
      <c r="Q53" s="603">
        <v>29.591989381473699</v>
      </c>
      <c r="R53" s="604">
        <v>37.086981963492804</v>
      </c>
      <c r="S53" s="605">
        <v>44.399643010158798</v>
      </c>
      <c r="T53" s="557"/>
      <c r="U53" s="595">
        <v>1.7842715805391696E-2</v>
      </c>
      <c r="V53" s="146">
        <f t="shared" si="20"/>
        <v>0.10428414025536326</v>
      </c>
      <c r="W53" s="146">
        <f t="shared" si="21"/>
        <v>6.9940476190476195</v>
      </c>
      <c r="X53" s="146">
        <f t="shared" si="22"/>
        <v>1.525987525987526</v>
      </c>
      <c r="Y53" s="146">
        <f t="shared" si="23"/>
        <v>9.5513748191027495E-2</v>
      </c>
      <c r="Z53" s="146">
        <f t="shared" si="24"/>
        <v>3.5790213207892969</v>
      </c>
      <c r="AA53" s="146">
        <f t="shared" si="25"/>
        <v>3.4104605211701404</v>
      </c>
      <c r="AB53" s="166">
        <f t="shared" si="12"/>
        <v>-0.16856079961915649</v>
      </c>
    </row>
    <row r="54" spans="1:28">
      <c r="A54" s="559" t="s">
        <v>185</v>
      </c>
      <c r="B54" s="560">
        <v>120</v>
      </c>
      <c r="C54" s="606" t="s">
        <v>187</v>
      </c>
      <c r="D54" s="593">
        <v>14600</v>
      </c>
      <c r="E54" s="593">
        <v>8700</v>
      </c>
      <c r="F54" s="593">
        <v>16150</v>
      </c>
      <c r="G54" s="593">
        <v>9500</v>
      </c>
      <c r="H54" s="593">
        <v>264000</v>
      </c>
      <c r="I54" s="594">
        <v>33950</v>
      </c>
      <c r="J54" s="564">
        <f t="shared" si="13"/>
        <v>4.2087056788699916E-2</v>
      </c>
      <c r="K54" s="565">
        <f t="shared" si="14"/>
        <v>2.5079273565869125E-2</v>
      </c>
      <c r="L54" s="565">
        <f t="shared" si="15"/>
        <v>4.6555203228596138E-2</v>
      </c>
      <c r="M54" s="565">
        <f t="shared" si="16"/>
        <v>2.738541366388008E-2</v>
      </c>
      <c r="N54" s="565">
        <f t="shared" si="17"/>
        <v>0.76102623234361488</v>
      </c>
      <c r="O54" s="566">
        <f t="shared" si="18"/>
        <v>9.7866820409339861E-2</v>
      </c>
      <c r="P54" s="567">
        <f t="shared" si="19"/>
        <v>0.87262079062957543</v>
      </c>
      <c r="Q54" s="564">
        <v>30.047669935383599</v>
      </c>
      <c r="R54" s="565">
        <v>37.518450049645203</v>
      </c>
      <c r="S54" s="561">
        <v>44.928660903924303</v>
      </c>
      <c r="T54" s="557"/>
      <c r="U54" s="595"/>
      <c r="V54" s="146">
        <f t="shared" si="20"/>
        <v>0.10337044839000901</v>
      </c>
      <c r="W54" s="146">
        <f t="shared" si="21"/>
        <v>5.2404881550610201</v>
      </c>
      <c r="X54" s="146">
        <f t="shared" si="22"/>
        <v>1.7000000000000002</v>
      </c>
      <c r="Y54" s="146">
        <f t="shared" si="23"/>
        <v>0.11394529283436816</v>
      </c>
      <c r="Z54" s="146">
        <f t="shared" si="24"/>
        <v>3.635918132026521</v>
      </c>
      <c r="AA54" s="146">
        <f t="shared" si="25"/>
        <v>3.4461525780886575</v>
      </c>
      <c r="AB54" s="166">
        <f t="shared" si="12"/>
        <v>-0.18976555393786354</v>
      </c>
    </row>
    <row r="55" spans="1:28">
      <c r="A55" s="559" t="s">
        <v>185</v>
      </c>
      <c r="B55" s="560">
        <v>123</v>
      </c>
      <c r="C55" s="606" t="s">
        <v>187</v>
      </c>
      <c r="D55" s="593">
        <v>24400</v>
      </c>
      <c r="E55" s="593">
        <v>14250</v>
      </c>
      <c r="F55" s="593">
        <v>30000</v>
      </c>
      <c r="G55" s="593">
        <v>17700</v>
      </c>
      <c r="H55" s="593">
        <v>470500</v>
      </c>
      <c r="I55" s="594">
        <v>62000</v>
      </c>
      <c r="J55" s="564">
        <f t="shared" si="13"/>
        <v>3.9427971236971802E-2</v>
      </c>
      <c r="K55" s="565">
        <f t="shared" si="14"/>
        <v>2.3026581562575744E-2</v>
      </c>
      <c r="L55" s="565">
        <f t="shared" si="15"/>
        <v>4.847701381594894E-2</v>
      </c>
      <c r="M55" s="565">
        <f t="shared" si="16"/>
        <v>2.8601438151409874E-2</v>
      </c>
      <c r="N55" s="565">
        <f t="shared" si="17"/>
        <v>0.76028116668013246</v>
      </c>
      <c r="O55" s="566">
        <f t="shared" si="18"/>
        <v>0.10018582855296114</v>
      </c>
      <c r="P55" s="567">
        <f t="shared" si="19"/>
        <v>0.88503428801936257</v>
      </c>
      <c r="Q55" s="564">
        <v>30.608407806092298</v>
      </c>
      <c r="R55" s="565">
        <v>38.236305596026803</v>
      </c>
      <c r="S55" s="561">
        <v>45.897659763578801</v>
      </c>
      <c r="T55" s="557"/>
      <c r="U55" s="595"/>
      <c r="V55" s="146">
        <f t="shared" si="20"/>
        <v>0.1042139793086046</v>
      </c>
      <c r="W55" s="146">
        <f t="shared" si="21"/>
        <v>4.9302889472620732</v>
      </c>
      <c r="X55" s="146">
        <f t="shared" si="22"/>
        <v>1.6949152542372881</v>
      </c>
      <c r="Y55" s="146">
        <f t="shared" si="23"/>
        <v>0.11643192488262913</v>
      </c>
      <c r="Z55" s="146">
        <f t="shared" si="24"/>
        <v>3.6476529045810779</v>
      </c>
      <c r="AA55" s="146">
        <f t="shared" si="25"/>
        <v>3.5090320922452918</v>
      </c>
      <c r="AB55" s="166">
        <f t="shared" si="12"/>
        <v>-0.13862081233578616</v>
      </c>
    </row>
    <row r="56" spans="1:28">
      <c r="A56" s="559" t="s">
        <v>185</v>
      </c>
      <c r="B56" s="560">
        <v>125</v>
      </c>
      <c r="C56" s="606" t="s">
        <v>187</v>
      </c>
      <c r="D56" s="593">
        <v>10450</v>
      </c>
      <c r="E56" s="593">
        <v>5650</v>
      </c>
      <c r="F56" s="593">
        <v>11050</v>
      </c>
      <c r="G56" s="593">
        <v>6350</v>
      </c>
      <c r="H56" s="593">
        <v>180000</v>
      </c>
      <c r="I56" s="594">
        <v>20650</v>
      </c>
      <c r="J56" s="564">
        <f t="shared" si="13"/>
        <v>4.4629510997224002E-2</v>
      </c>
      <c r="K56" s="565">
        <f t="shared" si="14"/>
        <v>2.4129831304719199E-2</v>
      </c>
      <c r="L56" s="565">
        <f t="shared" si="15"/>
        <v>4.7191970958787105E-2</v>
      </c>
      <c r="M56" s="565">
        <f t="shared" si="16"/>
        <v>2.7119367926542813E-2</v>
      </c>
      <c r="N56" s="565">
        <f t="shared" si="17"/>
        <v>0.76873798846893016</v>
      </c>
      <c r="O56" s="566">
        <f t="shared" si="18"/>
        <v>8.8191330343796712E-2</v>
      </c>
      <c r="P56" s="567">
        <f t="shared" si="19"/>
        <v>0.87070938215102978</v>
      </c>
      <c r="Q56" s="564">
        <v>29.916071490808399</v>
      </c>
      <c r="R56" s="565">
        <v>37.439449005584599</v>
      </c>
      <c r="S56" s="561">
        <v>44.875098354672403</v>
      </c>
      <c r="T56" s="557"/>
      <c r="U56" s="595"/>
      <c r="V56" s="146">
        <f t="shared" si="20"/>
        <v>0.10303978542691106</v>
      </c>
      <c r="W56" s="146">
        <f t="shared" si="21"/>
        <v>5.4870044631136778</v>
      </c>
      <c r="X56" s="146">
        <f t="shared" si="22"/>
        <v>1.7401574803149609</v>
      </c>
      <c r="Y56" s="146">
        <f t="shared" si="23"/>
        <v>0.10291552454522801</v>
      </c>
      <c r="Z56" s="146">
        <f t="shared" si="24"/>
        <v>3.627589152252829</v>
      </c>
      <c r="AA56" s="146">
        <f t="shared" si="25"/>
        <v>3.4365614052542561</v>
      </c>
      <c r="AB56" s="166">
        <f t="shared" si="12"/>
        <v>-0.19102774699857283</v>
      </c>
    </row>
    <row r="57" spans="1:28">
      <c r="A57" s="559" t="s">
        <v>185</v>
      </c>
      <c r="B57" s="560">
        <v>126</v>
      </c>
      <c r="C57" s="606" t="s">
        <v>187</v>
      </c>
      <c r="D57" s="593">
        <v>3810</v>
      </c>
      <c r="E57" s="593">
        <v>1765</v>
      </c>
      <c r="F57" s="593">
        <v>3435</v>
      </c>
      <c r="G57" s="593">
        <v>1775</v>
      </c>
      <c r="H57" s="593">
        <v>56000</v>
      </c>
      <c r="I57" s="594">
        <v>7400</v>
      </c>
      <c r="J57" s="564">
        <f t="shared" si="13"/>
        <v>5.1358091258340635E-2</v>
      </c>
      <c r="K57" s="565">
        <f t="shared" si="14"/>
        <v>2.3791871672170926E-2</v>
      </c>
      <c r="L57" s="565">
        <f t="shared" si="15"/>
        <v>4.6303161016377971E-2</v>
      </c>
      <c r="M57" s="565">
        <f t="shared" si="16"/>
        <v>2.3926669811956593E-2</v>
      </c>
      <c r="N57" s="565">
        <f t="shared" si="17"/>
        <v>0.75486958279975735</v>
      </c>
      <c r="O57" s="566">
        <f t="shared" si="18"/>
        <v>9.9750623441396513E-2</v>
      </c>
      <c r="P57" s="567">
        <f t="shared" si="19"/>
        <v>0.87721739130434773</v>
      </c>
      <c r="Q57" s="564">
        <v>30.1622306137949</v>
      </c>
      <c r="R57" s="565">
        <v>37.760891661630602</v>
      </c>
      <c r="S57" s="561">
        <v>45.333439497257899</v>
      </c>
      <c r="T57" s="557"/>
      <c r="U57" s="595"/>
      <c r="V57" s="146">
        <f t="shared" si="20"/>
        <v>9.911190053285969E-2</v>
      </c>
      <c r="W57" s="146">
        <f t="shared" si="21"/>
        <v>6.3701722120046806</v>
      </c>
      <c r="X57" s="146">
        <f t="shared" si="22"/>
        <v>1.9352112676056339</v>
      </c>
      <c r="Y57" s="146">
        <f t="shared" si="23"/>
        <v>0.11671924290220821</v>
      </c>
      <c r="Z57" s="146">
        <f t="shared" si="24"/>
        <v>3.6066590281054123</v>
      </c>
      <c r="AA57" s="146">
        <f t="shared" si="25"/>
        <v>3.4693169760302451</v>
      </c>
      <c r="AB57" s="166">
        <f t="shared" si="12"/>
        <v>-0.13734205207516714</v>
      </c>
    </row>
    <row r="58" spans="1:28">
      <c r="A58" s="559" t="s">
        <v>185</v>
      </c>
      <c r="B58" s="560">
        <v>129</v>
      </c>
      <c r="C58" s="606" t="s">
        <v>187</v>
      </c>
      <c r="D58" s="593">
        <v>9850</v>
      </c>
      <c r="E58" s="593">
        <v>4770</v>
      </c>
      <c r="F58" s="593">
        <v>8900</v>
      </c>
      <c r="G58" s="593">
        <v>4910</v>
      </c>
      <c r="H58" s="593">
        <v>141500</v>
      </c>
      <c r="I58" s="594">
        <v>18400</v>
      </c>
      <c r="J58" s="564">
        <f t="shared" si="13"/>
        <v>5.2301810651515956E-2</v>
      </c>
      <c r="K58" s="565">
        <f t="shared" si="14"/>
        <v>2.5327881909414325E-2</v>
      </c>
      <c r="L58" s="565">
        <f t="shared" si="15"/>
        <v>4.725747358360325E-2</v>
      </c>
      <c r="M58" s="565">
        <f t="shared" si="16"/>
        <v>2.6071257898369882E-2</v>
      </c>
      <c r="N58" s="565">
        <f t="shared" si="17"/>
        <v>0.75134073169436633</v>
      </c>
      <c r="O58" s="566">
        <f t="shared" si="18"/>
        <v>9.7700844262730319E-2</v>
      </c>
      <c r="P58" s="567">
        <f t="shared" si="19"/>
        <v>0.87101135749053549</v>
      </c>
      <c r="Q58" s="564">
        <v>29.831346102963199</v>
      </c>
      <c r="R58" s="565">
        <v>37.430349147422</v>
      </c>
      <c r="S58" s="561">
        <v>44.977043282228699</v>
      </c>
      <c r="T58" s="557"/>
      <c r="U58" s="595"/>
      <c r="V58" s="146">
        <f t="shared" si="20"/>
        <v>0.10410129986553114</v>
      </c>
      <c r="W58" s="146">
        <f t="shared" si="21"/>
        <v>6.5080938222662699</v>
      </c>
      <c r="X58" s="146">
        <f t="shared" si="22"/>
        <v>1.8126272912423627</v>
      </c>
      <c r="Y58" s="146">
        <f t="shared" si="23"/>
        <v>0.11507191994996874</v>
      </c>
      <c r="Z58" s="146">
        <f t="shared" si="24"/>
        <v>3.594222906600117</v>
      </c>
      <c r="AA58" s="146">
        <f t="shared" si="25"/>
        <v>3.4380750605256059</v>
      </c>
      <c r="AB58" s="166">
        <f t="shared" si="12"/>
        <v>-0.15614784607451115</v>
      </c>
    </row>
    <row r="59" spans="1:28">
      <c r="A59" s="559" t="s">
        <v>185</v>
      </c>
      <c r="B59" s="592">
        <v>131</v>
      </c>
      <c r="C59" s="606" t="s">
        <v>187</v>
      </c>
      <c r="D59" s="593">
        <v>7610</v>
      </c>
      <c r="E59" s="593">
        <v>3080</v>
      </c>
      <c r="F59" s="593">
        <v>5715</v>
      </c>
      <c r="G59" s="593">
        <v>3375</v>
      </c>
      <c r="H59" s="593">
        <v>93200</v>
      </c>
      <c r="I59" s="594">
        <v>11270</v>
      </c>
      <c r="J59" s="564">
        <f t="shared" si="13"/>
        <v>6.1247484909456744E-2</v>
      </c>
      <c r="K59" s="565">
        <f t="shared" si="14"/>
        <v>2.4788732394366197E-2</v>
      </c>
      <c r="L59" s="565">
        <f t="shared" si="15"/>
        <v>4.5995975855130787E-2</v>
      </c>
      <c r="M59" s="565">
        <f t="shared" si="16"/>
        <v>2.716297786720322E-2</v>
      </c>
      <c r="N59" s="565">
        <f t="shared" si="17"/>
        <v>0.75010060362173037</v>
      </c>
      <c r="O59" s="566">
        <f t="shared" si="18"/>
        <v>9.0704225352112672E-2</v>
      </c>
      <c r="P59" s="567">
        <f t="shared" si="19"/>
        <v>0.8686006825938567</v>
      </c>
      <c r="Q59" s="564">
        <v>29.7868794190844</v>
      </c>
      <c r="R59" s="565">
        <v>37.290548966033199</v>
      </c>
      <c r="S59" s="561">
        <v>44.659824026691602</v>
      </c>
      <c r="T59" s="557"/>
      <c r="U59" s="595">
        <v>5.744004994671671E-3</v>
      </c>
      <c r="V59" s="146">
        <f t="shared" si="20"/>
        <v>0.10433813443072702</v>
      </c>
      <c r="W59" s="146">
        <f t="shared" si="21"/>
        <v>7.5488542803293326</v>
      </c>
      <c r="X59" s="146">
        <f t="shared" si="22"/>
        <v>1.6933333333333334</v>
      </c>
      <c r="Y59" s="146">
        <f t="shared" si="23"/>
        <v>0.10787785967263329</v>
      </c>
      <c r="Z59" s="146">
        <f t="shared" si="24"/>
        <v>3.5614889336016096</v>
      </c>
      <c r="AA59" s="146">
        <f t="shared" si="25"/>
        <v>3.4260083984670766</v>
      </c>
      <c r="AB59" s="166">
        <f t="shared" si="12"/>
        <v>-0.13548053513453295</v>
      </c>
    </row>
    <row r="60" spans="1:28">
      <c r="A60" s="559" t="s">
        <v>185</v>
      </c>
      <c r="B60" s="592">
        <v>132</v>
      </c>
      <c r="C60" s="606" t="s">
        <v>187</v>
      </c>
      <c r="D60" s="593">
        <v>4825</v>
      </c>
      <c r="E60" s="593">
        <v>2340</v>
      </c>
      <c r="F60" s="593">
        <v>4285</v>
      </c>
      <c r="G60" s="593">
        <v>2525</v>
      </c>
      <c r="H60" s="593">
        <v>71500</v>
      </c>
      <c r="I60" s="594">
        <v>8750</v>
      </c>
      <c r="J60" s="564">
        <f t="shared" si="13"/>
        <v>5.1207216768373573E-2</v>
      </c>
      <c r="K60" s="565">
        <f t="shared" si="14"/>
        <v>2.4834173520827806E-2</v>
      </c>
      <c r="L60" s="565">
        <f t="shared" si="15"/>
        <v>4.5476253648182544E-2</v>
      </c>
      <c r="M60" s="565">
        <f t="shared" si="16"/>
        <v>2.6797559034226585E-2</v>
      </c>
      <c r="N60" s="565">
        <f t="shared" si="17"/>
        <v>0.75882196869196072</v>
      </c>
      <c r="O60" s="566">
        <f t="shared" si="18"/>
        <v>9.2862828336428754E-2</v>
      </c>
      <c r="P60" s="567">
        <f t="shared" si="19"/>
        <v>0.86927374301675975</v>
      </c>
      <c r="Q60" s="564">
        <v>29.8271296629954</v>
      </c>
      <c r="R60" s="565">
        <v>37.305687762015701</v>
      </c>
      <c r="S60" s="561">
        <v>44.728407316191699</v>
      </c>
      <c r="T60" s="557"/>
      <c r="U60" s="595"/>
      <c r="V60" s="146">
        <f t="shared" si="20"/>
        <v>0.10234899328859061</v>
      </c>
      <c r="W60" s="146">
        <f t="shared" si="21"/>
        <v>6.3216508352440224</v>
      </c>
      <c r="X60" s="146">
        <f t="shared" si="22"/>
        <v>1.697029702970297</v>
      </c>
      <c r="Y60" s="146">
        <f t="shared" si="23"/>
        <v>0.10903426791277257</v>
      </c>
      <c r="Z60" s="146">
        <f t="shared" si="24"/>
        <v>3.6029185460334308</v>
      </c>
      <c r="AA60" s="146">
        <f t="shared" si="25"/>
        <v>3.4293735276676758</v>
      </c>
      <c r="AB60" s="166">
        <f t="shared" si="12"/>
        <v>-0.17354501836575498</v>
      </c>
    </row>
    <row r="61" spans="1:28">
      <c r="A61" s="559" t="s">
        <v>185</v>
      </c>
      <c r="B61" s="592">
        <v>134</v>
      </c>
      <c r="C61" s="606" t="s">
        <v>187</v>
      </c>
      <c r="D61" s="593">
        <v>5300</v>
      </c>
      <c r="E61" s="593">
        <v>2095</v>
      </c>
      <c r="F61" s="593">
        <v>4385</v>
      </c>
      <c r="G61" s="593">
        <v>2400</v>
      </c>
      <c r="H61" s="593">
        <v>66500</v>
      </c>
      <c r="I61" s="594">
        <v>10350</v>
      </c>
      <c r="J61" s="564">
        <f t="shared" ref="J61" si="32">D61/(SUM($D61:$I61))</f>
        <v>5.8222563989893443E-2</v>
      </c>
      <c r="K61" s="565">
        <f t="shared" ref="K61" si="33">E61/(SUM($D61:$I61))</f>
        <v>2.3014390860155994E-2</v>
      </c>
      <c r="L61" s="565">
        <f t="shared" ref="L61" si="34">F61/(SUM($D61:$I61))</f>
        <v>4.8170932659562779E-2</v>
      </c>
      <c r="M61" s="565">
        <f t="shared" ref="M61" si="35">G61/(SUM($D61:$I61))</f>
        <v>2.6364934636932878E-2</v>
      </c>
      <c r="N61" s="565">
        <f t="shared" ref="N61" si="36">H61/(SUM($D61:$I61))</f>
        <v>0.73052839723168184</v>
      </c>
      <c r="O61" s="566">
        <f t="shared" ref="O61" si="37">I61/(SUM($D61:$I61))</f>
        <v>0.11369878062177304</v>
      </c>
      <c r="P61" s="567">
        <f t="shared" si="19"/>
        <v>0.891055642225689</v>
      </c>
      <c r="Q61" s="564">
        <v>30.836347296725702</v>
      </c>
      <c r="R61" s="565">
        <v>38.560350157519601</v>
      </c>
      <c r="S61" s="561">
        <v>46.3475924968089</v>
      </c>
      <c r="T61" s="557"/>
      <c r="U61" s="595">
        <v>3.0497386008004773E-3</v>
      </c>
      <c r="V61" s="146">
        <f t="shared" si="20"/>
        <v>0.1035810101481395</v>
      </c>
      <c r="W61" s="146">
        <f t="shared" si="21"/>
        <v>7.3816155988857952</v>
      </c>
      <c r="X61" s="146">
        <f t="shared" si="22"/>
        <v>1.8270833333333334</v>
      </c>
      <c r="Y61" s="146">
        <f t="shared" si="23"/>
        <v>0.13467794404684449</v>
      </c>
      <c r="Z61" s="146">
        <f t="shared" si="24"/>
        <v>3.5753597715038996</v>
      </c>
      <c r="AA61" s="146">
        <f t="shared" si="25"/>
        <v>3.5399012785264397</v>
      </c>
      <c r="AB61" s="166">
        <f t="shared" si="12"/>
        <v>-3.5458492977459954E-2</v>
      </c>
    </row>
    <row r="62" spans="1:28">
      <c r="A62" s="559" t="s">
        <v>185</v>
      </c>
      <c r="B62" s="560">
        <v>135</v>
      </c>
      <c r="C62" s="606" t="s">
        <v>187</v>
      </c>
      <c r="D62" s="593">
        <v>10275</v>
      </c>
      <c r="E62" s="593">
        <v>5255</v>
      </c>
      <c r="F62" s="593">
        <v>10465</v>
      </c>
      <c r="G62" s="593">
        <v>5630</v>
      </c>
      <c r="H62" s="593">
        <v>151500</v>
      </c>
      <c r="I62" s="594">
        <v>22600</v>
      </c>
      <c r="J62" s="564">
        <f t="shared" si="13"/>
        <v>4.994531534815895E-2</v>
      </c>
      <c r="K62" s="565">
        <f t="shared" si="14"/>
        <v>2.5543808482197106E-2</v>
      </c>
      <c r="L62" s="565">
        <f t="shared" si="15"/>
        <v>5.0868878357030016E-2</v>
      </c>
      <c r="M62" s="565">
        <f t="shared" si="16"/>
        <v>2.7366630210232105E-2</v>
      </c>
      <c r="N62" s="565">
        <f t="shared" si="17"/>
        <v>0.73641997812613924</v>
      </c>
      <c r="O62" s="566">
        <f t="shared" si="18"/>
        <v>0.10985538947624256</v>
      </c>
      <c r="P62" s="567">
        <f t="shared" si="19"/>
        <v>0.88043230944254847</v>
      </c>
      <c r="Q62" s="564">
        <v>30.261303725226501</v>
      </c>
      <c r="R62" s="565">
        <v>37.927124380657901</v>
      </c>
      <c r="S62" s="561">
        <v>45.490692656588003</v>
      </c>
      <c r="T62" s="557"/>
      <c r="U62" s="595">
        <v>3.6741272339506104E-4</v>
      </c>
      <c r="V62" s="146">
        <f t="shared" si="20"/>
        <v>0.10923509849066258</v>
      </c>
      <c r="W62" s="146">
        <f t="shared" si="21"/>
        <v>6.351414000927214</v>
      </c>
      <c r="X62" s="146">
        <f t="shared" si="22"/>
        <v>1.8587921847246891</v>
      </c>
      <c r="Y62" s="146">
        <f t="shared" si="23"/>
        <v>0.12981045376220565</v>
      </c>
      <c r="Z62" s="146">
        <f t="shared" si="24"/>
        <v>3.5944829262364815</v>
      </c>
      <c r="AA62" s="146">
        <f t="shared" si="25"/>
        <v>3.4856018127435644</v>
      </c>
      <c r="AB62" s="166">
        <f t="shared" si="12"/>
        <v>-0.10888111349291707</v>
      </c>
    </row>
    <row r="63" spans="1:28" ht="13.5" thickBot="1">
      <c r="A63" s="576" t="s">
        <v>185</v>
      </c>
      <c r="B63" s="577">
        <v>137</v>
      </c>
      <c r="C63" s="607" t="s">
        <v>187</v>
      </c>
      <c r="D63" s="608">
        <v>18620</v>
      </c>
      <c r="E63" s="608">
        <v>8560</v>
      </c>
      <c r="F63" s="608">
        <v>17350</v>
      </c>
      <c r="G63" s="608">
        <v>8985</v>
      </c>
      <c r="H63" s="608">
        <v>254850</v>
      </c>
      <c r="I63" s="609">
        <v>40650</v>
      </c>
      <c r="J63" s="581">
        <f t="shared" si="13"/>
        <v>5.3350142544016731E-2</v>
      </c>
      <c r="K63" s="582">
        <f t="shared" si="14"/>
        <v>2.4526166497141958E-2</v>
      </c>
      <c r="L63" s="582">
        <f t="shared" si="15"/>
        <v>4.9711330458576279E-2</v>
      </c>
      <c r="M63" s="582">
        <f t="shared" si="16"/>
        <v>2.574387920289959E-2</v>
      </c>
      <c r="N63" s="582">
        <f t="shared" si="17"/>
        <v>0.73019784249960606</v>
      </c>
      <c r="O63" s="583">
        <f t="shared" si="18"/>
        <v>0.11647063879775942</v>
      </c>
      <c r="P63" s="584">
        <f t="shared" si="19"/>
        <v>0.88669005228671649</v>
      </c>
      <c r="Q63" s="581">
        <v>30.637868930320799</v>
      </c>
      <c r="R63" s="582">
        <v>38.3452236194397</v>
      </c>
      <c r="S63" s="610">
        <v>46.021916186176497</v>
      </c>
      <c r="T63" s="557"/>
      <c r="U63" s="611">
        <v>8.1135513236117521E-3</v>
      </c>
      <c r="V63" s="196">
        <f t="shared" si="20"/>
        <v>0.1056160050848227</v>
      </c>
      <c r="W63" s="196">
        <f t="shared" si="21"/>
        <v>6.8087907265879251</v>
      </c>
      <c r="X63" s="196">
        <f t="shared" si="22"/>
        <v>1.9309961046188091</v>
      </c>
      <c r="Y63" s="196">
        <f t="shared" si="23"/>
        <v>0.13756345177664975</v>
      </c>
      <c r="Z63" s="196">
        <f t="shared" si="24"/>
        <v>3.5878543902124553</v>
      </c>
      <c r="AA63" s="196">
        <f t="shared" si="25"/>
        <v>3.5174965658356383</v>
      </c>
      <c r="AB63" s="279">
        <f t="shared" si="12"/>
        <v>-7.0357824376817035E-2</v>
      </c>
    </row>
    <row r="64" spans="1:28" ht="13.5" thickBot="1"/>
    <row r="65" spans="14:20">
      <c r="N65" s="945"/>
      <c r="O65" s="423" t="s">
        <v>542</v>
      </c>
      <c r="P65" s="199" t="s">
        <v>540</v>
      </c>
      <c r="Q65" s="200">
        <v>5</v>
      </c>
      <c r="R65" s="200">
        <v>50</v>
      </c>
      <c r="S65" s="200">
        <v>95</v>
      </c>
      <c r="T65" s="942" t="s">
        <v>541</v>
      </c>
    </row>
    <row r="66" spans="14:20">
      <c r="N66" s="174" t="s">
        <v>36</v>
      </c>
      <c r="O66" s="236"/>
      <c r="P66" s="202"/>
      <c r="Q66" s="202"/>
      <c r="R66" s="202"/>
      <c r="S66" s="202"/>
      <c r="T66" s="204"/>
    </row>
    <row r="67" spans="14:20">
      <c r="N67" s="174" t="s">
        <v>31</v>
      </c>
      <c r="O67" s="236">
        <f>COUNT(P25:P34)</f>
        <v>10</v>
      </c>
      <c r="P67" s="202">
        <f>MIN(Q25:Q34)</f>
        <v>27.499639022070902</v>
      </c>
      <c r="Q67" s="202">
        <f>AVERAGE(Q25:Q34)</f>
        <v>31.080707798343333</v>
      </c>
      <c r="R67" s="202">
        <f>AVERAGE(R25:R34)</f>
        <v>38.800513164479504</v>
      </c>
      <c r="S67" s="202">
        <f>AVERAGE(S25:S34)</f>
        <v>46.607246769347668</v>
      </c>
      <c r="T67" s="204">
        <f>MAX(S25:S34)</f>
        <v>50.223923951779199</v>
      </c>
    </row>
    <row r="68" spans="14:20">
      <c r="N68" s="174" t="s">
        <v>485</v>
      </c>
      <c r="O68" s="236">
        <f>COUNT(P35:P53)</f>
        <v>19</v>
      </c>
      <c r="P68" s="202">
        <f>MIN(Q35:Q53)</f>
        <v>24.507368635147699</v>
      </c>
      <c r="Q68" s="202">
        <f>AVERAGE(Q35:Q53)</f>
        <v>28.184478157382554</v>
      </c>
      <c r="R68" s="202">
        <f>AVERAGE(R35:R53)</f>
        <v>35.468109236598956</v>
      </c>
      <c r="S68" s="202">
        <f>AVERAGE(S35:S53)</f>
        <v>42.496290923444064</v>
      </c>
      <c r="T68" s="204">
        <f>MAX(S35:S53)</f>
        <v>44.772018306680998</v>
      </c>
    </row>
    <row r="69" spans="14:20">
      <c r="N69" s="174"/>
      <c r="O69" s="151"/>
      <c r="P69" s="202"/>
      <c r="Q69" s="202"/>
      <c r="R69" s="203"/>
      <c r="S69" s="202"/>
      <c r="T69" s="946"/>
    </row>
    <row r="70" spans="14:20">
      <c r="N70" s="174"/>
      <c r="O70" s="151"/>
      <c r="P70" s="202"/>
      <c r="Q70" s="205"/>
      <c r="R70" s="205"/>
      <c r="S70" s="205"/>
      <c r="T70" s="946"/>
    </row>
    <row r="71" spans="14:20">
      <c r="N71" s="174" t="s">
        <v>36</v>
      </c>
      <c r="O71" s="236"/>
      <c r="P71" s="202"/>
      <c r="Q71" s="202"/>
      <c r="R71" s="202"/>
      <c r="S71" s="202"/>
      <c r="T71" s="204"/>
    </row>
    <row r="72" spans="14:20">
      <c r="N72" s="174" t="s">
        <v>31</v>
      </c>
      <c r="O72" s="236">
        <f t="shared" ref="O72:O73" si="38">O67</f>
        <v>10</v>
      </c>
      <c r="P72" s="202" t="str">
        <f>FIXED(P67,2)</f>
        <v>27.50</v>
      </c>
      <c r="Q72" s="202" t="str">
        <f t="shared" ref="Q72:T73" si="39">FIXED(Q67,2)</f>
        <v>31.08</v>
      </c>
      <c r="R72" s="202" t="str">
        <f t="shared" si="39"/>
        <v>38.80</v>
      </c>
      <c r="S72" s="202" t="str">
        <f t="shared" si="39"/>
        <v>46.61</v>
      </c>
      <c r="T72" s="204" t="str">
        <f t="shared" si="39"/>
        <v>50.22</v>
      </c>
    </row>
    <row r="73" spans="14:20" ht="13.5" thickBot="1">
      <c r="N73" s="206" t="s">
        <v>485</v>
      </c>
      <c r="O73" s="271">
        <f t="shared" si="38"/>
        <v>19</v>
      </c>
      <c r="P73" s="207" t="str">
        <f>FIXED(P68,2)</f>
        <v>24.51</v>
      </c>
      <c r="Q73" s="207" t="str">
        <f t="shared" si="39"/>
        <v>28.18</v>
      </c>
      <c r="R73" s="207" t="str">
        <f t="shared" si="39"/>
        <v>35.47</v>
      </c>
      <c r="S73" s="207" t="str">
        <f t="shared" si="39"/>
        <v>42.50</v>
      </c>
      <c r="T73" s="209" t="str">
        <f t="shared" si="39"/>
        <v>44.77</v>
      </c>
    </row>
  </sheetData>
  <mergeCells count="5">
    <mergeCell ref="D11:I11"/>
    <mergeCell ref="J11:O11"/>
    <mergeCell ref="C7:G7"/>
    <mergeCell ref="U11:AB11"/>
    <mergeCell ref="Q11:S11"/>
  </mergeCells>
  <pageMargins left="0.7" right="0.7" top="0.75" bottom="0.75" header="0.3" footer="0.3"/>
  <pageSetup paperSize="9" orientation="portrait" horizontalDpi="4294967292" verticalDpi="4294967292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B29"/>
  <sheetViews>
    <sheetView topLeftCell="C1" zoomScale="70" zoomScaleNormal="70" zoomScalePageLayoutView="70" workbookViewId="0">
      <selection activeCell="O29" sqref="O29:T29"/>
    </sheetView>
  </sheetViews>
  <sheetFormatPr defaultColWidth="8.7109375" defaultRowHeight="12.75"/>
  <cols>
    <col min="1" max="1" width="35.28515625" style="228" bestFit="1" customWidth="1"/>
    <col min="2" max="2" width="39.28515625" style="228" bestFit="1" customWidth="1"/>
    <col min="3" max="3" width="25" style="228" bestFit="1" customWidth="1"/>
    <col min="4" max="9" width="10.42578125" style="228" bestFit="1" customWidth="1"/>
    <col min="10" max="15" width="6.7109375" style="228" customWidth="1"/>
    <col min="16" max="16" width="9.5703125" style="229" customWidth="1"/>
    <col min="17" max="18" width="12.42578125" style="228" customWidth="1"/>
    <col min="19" max="19" width="14.28515625" style="228" bestFit="1" customWidth="1"/>
    <col min="20" max="20" width="8.7109375" style="228"/>
    <col min="21" max="21" width="5.7109375" style="228" bestFit="1" customWidth="1"/>
    <col min="22" max="22" width="18.42578125" style="228" bestFit="1" customWidth="1"/>
    <col min="23" max="23" width="13.140625" style="228" bestFit="1" customWidth="1"/>
    <col min="24" max="24" width="21.7109375" style="228" bestFit="1" customWidth="1"/>
    <col min="25" max="25" width="20.7109375" style="228" bestFit="1" customWidth="1"/>
    <col min="26" max="26" width="13.42578125" style="228" bestFit="1" customWidth="1"/>
    <col min="27" max="27" width="19.42578125" style="228" bestFit="1" customWidth="1"/>
    <col min="28" max="28" width="8.140625" style="228" bestFit="1" customWidth="1"/>
    <col min="29" max="16384" width="8.7109375" style="228"/>
  </cols>
  <sheetData>
    <row r="1" spans="1:28" s="287" customFormat="1" ht="15.75">
      <c r="A1" s="479" t="s">
        <v>11</v>
      </c>
      <c r="B1" s="285" t="s">
        <v>604</v>
      </c>
      <c r="C1" s="285"/>
      <c r="D1" s="285"/>
      <c r="E1" s="285"/>
      <c r="F1" s="285"/>
      <c r="G1" s="285"/>
      <c r="P1" s="288"/>
    </row>
    <row r="2" spans="1:28">
      <c r="A2" s="453" t="s">
        <v>586</v>
      </c>
      <c r="B2" s="281" t="s">
        <v>601</v>
      </c>
      <c r="C2" s="281"/>
      <c r="D2" s="281"/>
      <c r="E2" s="281"/>
      <c r="F2" s="281"/>
      <c r="G2" s="281"/>
    </row>
    <row r="3" spans="1:28">
      <c r="A3" s="453" t="s">
        <v>592</v>
      </c>
      <c r="B3" s="281" t="s">
        <v>183</v>
      </c>
      <c r="C3" s="281"/>
      <c r="D3" s="281"/>
      <c r="E3" s="281"/>
      <c r="F3" s="281"/>
      <c r="G3" s="281"/>
    </row>
    <row r="4" spans="1:28">
      <c r="A4" s="453" t="s">
        <v>589</v>
      </c>
      <c r="B4" s="612">
        <v>6.8</v>
      </c>
      <c r="C4" s="612"/>
      <c r="D4" s="281"/>
      <c r="E4" s="281"/>
      <c r="F4" s="281"/>
      <c r="G4" s="281"/>
    </row>
    <row r="5" spans="1:28">
      <c r="A5" s="453" t="s">
        <v>590</v>
      </c>
      <c r="B5" s="612">
        <v>3.63</v>
      </c>
      <c r="C5" s="281"/>
      <c r="D5" s="281"/>
      <c r="E5" s="281"/>
      <c r="F5" s="281"/>
      <c r="G5" s="281"/>
    </row>
    <row r="6" spans="1:28">
      <c r="A6" s="453" t="s">
        <v>15</v>
      </c>
      <c r="B6" s="281" t="s">
        <v>180</v>
      </c>
      <c r="C6" s="281"/>
      <c r="D6" s="281"/>
      <c r="E6" s="281"/>
      <c r="F6" s="281"/>
      <c r="G6" s="281"/>
    </row>
    <row r="7" spans="1:28">
      <c r="A7" s="453" t="s">
        <v>16</v>
      </c>
      <c r="B7" s="613" t="s">
        <v>182</v>
      </c>
      <c r="C7" s="1101" t="s">
        <v>186</v>
      </c>
      <c r="D7" s="1101"/>
      <c r="E7" s="1101"/>
      <c r="F7" s="1101"/>
      <c r="G7" s="1101"/>
    </row>
    <row r="8" spans="1:28">
      <c r="A8" s="453" t="s">
        <v>17</v>
      </c>
      <c r="B8" s="281" t="s">
        <v>46</v>
      </c>
      <c r="C8" s="281"/>
      <c r="D8" s="281"/>
      <c r="E8" s="281"/>
      <c r="F8" s="281"/>
      <c r="G8" s="281"/>
    </row>
    <row r="9" spans="1:28">
      <c r="A9" s="453" t="s">
        <v>0</v>
      </c>
      <c r="B9" s="281" t="s">
        <v>188</v>
      </c>
      <c r="C9" s="281"/>
      <c r="D9" s="281"/>
      <c r="E9" s="281"/>
      <c r="F9" s="281"/>
      <c r="G9" s="281"/>
    </row>
    <row r="10" spans="1:28" ht="13.5" thickBot="1">
      <c r="A10" s="289" t="s">
        <v>479</v>
      </c>
      <c r="B10" s="223" t="s">
        <v>482</v>
      </c>
      <c r="C10" s="281"/>
      <c r="D10" s="281"/>
      <c r="E10" s="281"/>
      <c r="F10" s="281"/>
      <c r="G10" s="281"/>
    </row>
    <row r="11" spans="1:28" ht="39" customHeight="1" thickBot="1">
      <c r="A11" s="151"/>
      <c r="B11" s="356"/>
      <c r="C11" s="205"/>
      <c r="D11" s="1084" t="s">
        <v>22</v>
      </c>
      <c r="E11" s="1085"/>
      <c r="F11" s="1085"/>
      <c r="G11" s="1085"/>
      <c r="H11" s="1085"/>
      <c r="I11" s="1086"/>
      <c r="J11" s="1087" t="s">
        <v>23</v>
      </c>
      <c r="K11" s="1088"/>
      <c r="L11" s="1088"/>
      <c r="M11" s="1088"/>
      <c r="N11" s="1088"/>
      <c r="O11" s="1089"/>
      <c r="P11" s="203"/>
      <c r="Q11" s="1069" t="s">
        <v>478</v>
      </c>
      <c r="R11" s="1070"/>
      <c r="S11" s="1071"/>
      <c r="U11" s="1066" t="s">
        <v>427</v>
      </c>
      <c r="V11" s="1067"/>
      <c r="W11" s="1067"/>
      <c r="X11" s="1067"/>
      <c r="Y11" s="1067"/>
      <c r="Z11" s="1067"/>
      <c r="AA11" s="1067"/>
      <c r="AB11" s="1068"/>
    </row>
    <row r="12" spans="1:28" ht="13.5" thickBot="1">
      <c r="A12" s="427" t="s">
        <v>26</v>
      </c>
      <c r="B12" s="394" t="s">
        <v>49</v>
      </c>
      <c r="C12" s="428" t="s">
        <v>25</v>
      </c>
      <c r="D12" s="123">
        <v>0</v>
      </c>
      <c r="E12" s="123">
        <v>1</v>
      </c>
      <c r="F12" s="123">
        <v>2</v>
      </c>
      <c r="G12" s="123">
        <v>3</v>
      </c>
      <c r="H12" s="123">
        <v>4</v>
      </c>
      <c r="I12" s="123" t="s">
        <v>27</v>
      </c>
      <c r="J12" s="122">
        <v>0</v>
      </c>
      <c r="K12" s="123">
        <v>1</v>
      </c>
      <c r="L12" s="123">
        <v>2</v>
      </c>
      <c r="M12" s="123">
        <v>3</v>
      </c>
      <c r="N12" s="123">
        <v>4</v>
      </c>
      <c r="O12" s="362" t="s">
        <v>27</v>
      </c>
      <c r="P12" s="363" t="s">
        <v>28</v>
      </c>
      <c r="Q12" s="125">
        <v>0.05</v>
      </c>
      <c r="R12" s="126">
        <v>0.5</v>
      </c>
      <c r="S12" s="127">
        <v>0.95</v>
      </c>
      <c r="U12" s="293" t="s">
        <v>29</v>
      </c>
      <c r="V12" s="294" t="s">
        <v>428</v>
      </c>
      <c r="W12" s="294" t="s">
        <v>61</v>
      </c>
      <c r="X12" s="294" t="s">
        <v>62</v>
      </c>
      <c r="Y12" s="294" t="s">
        <v>63</v>
      </c>
      <c r="Z12" s="200" t="s">
        <v>425</v>
      </c>
      <c r="AA12" s="200" t="s">
        <v>426</v>
      </c>
      <c r="AB12" s="201" t="s">
        <v>424</v>
      </c>
    </row>
    <row r="13" spans="1:28" s="337" customFormat="1">
      <c r="A13" s="233" t="s">
        <v>603</v>
      </c>
      <c r="B13" s="614">
        <v>9.8000000000000007</v>
      </c>
      <c r="C13" s="615" t="s">
        <v>189</v>
      </c>
      <c r="D13" s="616">
        <v>37100</v>
      </c>
      <c r="E13" s="616">
        <v>18200</v>
      </c>
      <c r="F13" s="616">
        <v>29400</v>
      </c>
      <c r="G13" s="616">
        <v>18900</v>
      </c>
      <c r="H13" s="616">
        <v>440000</v>
      </c>
      <c r="I13" s="615">
        <v>56500</v>
      </c>
      <c r="J13" s="141">
        <f t="shared" ref="J13:K19" si="0">D13/(SUM($D13:$I13))</f>
        <v>6.1823029495084156E-2</v>
      </c>
      <c r="K13" s="142">
        <f t="shared" ref="K13:O13" si="1">E13/(SUM($D13:$I13))</f>
        <v>3.0328278620229961E-2</v>
      </c>
      <c r="L13" s="142">
        <f t="shared" si="1"/>
        <v>4.8991834694217633E-2</v>
      </c>
      <c r="M13" s="142">
        <f t="shared" si="1"/>
        <v>3.1494750874854191E-2</v>
      </c>
      <c r="N13" s="142">
        <f t="shared" si="1"/>
        <v>0.73321113147808703</v>
      </c>
      <c r="O13" s="143">
        <f t="shared" si="1"/>
        <v>9.4150974837527074E-2</v>
      </c>
      <c r="P13" s="964">
        <f t="shared" ref="P13:P19" si="2">(L13+M13+O13)/(K13+L13+M13+O13)</f>
        <v>0.85203252032520327</v>
      </c>
      <c r="Q13" s="965">
        <v>29.2204537570634</v>
      </c>
      <c r="R13" s="966">
        <v>36.682915854231702</v>
      </c>
      <c r="S13" s="967">
        <v>44.230104686282502</v>
      </c>
      <c r="T13" s="248"/>
      <c r="U13" s="617">
        <v>0.112545381202098</v>
      </c>
      <c r="V13" s="136">
        <f t="shared" ref="V13:V19" si="3">(K13+L13+M13)/(K13+L13+M13+N13+O13)</f>
        <v>0.11811722912966252</v>
      </c>
      <c r="W13" s="136">
        <f t="shared" ref="W13:W19" si="4">((J13)/(J13+N13))*100</f>
        <v>7.776147558163907</v>
      </c>
      <c r="X13" s="136">
        <f t="shared" ref="X13:X19" si="5">L13/M13</f>
        <v>1.5555555555555556</v>
      </c>
      <c r="Y13" s="136">
        <f t="shared" ref="Y13:Y19" si="6">(O13/(O13+N13))</f>
        <v>0.11379657603222557</v>
      </c>
      <c r="Z13" s="136">
        <f t="shared" ref="Z13:Z19" si="7">(0*(J13/(SUM(J13:O13)))+(1*(K13/SUM(J13:O13)))+(2*(L13/SUM(J13:O13)))+(3*(M13/SUM(J13:O13)))+(4*(N13/(SUM(J13:O13)))+(4*(O13/(SUM(J13:O13))))))</f>
        <v>3.5322446258956841</v>
      </c>
      <c r="AA13" s="136">
        <f t="shared" ref="AA13:AA19" si="8">-0.77*P13+3.32*P13^2+1.59</f>
        <v>3.3441202194460971</v>
      </c>
      <c r="AB13" s="150">
        <f>AA13-Z13</f>
        <v>-0.18812440644958706</v>
      </c>
    </row>
    <row r="14" spans="1:28" s="337" customFormat="1">
      <c r="A14" s="243" t="s">
        <v>603</v>
      </c>
      <c r="B14" s="618">
        <v>11.6</v>
      </c>
      <c r="C14" s="619" t="s">
        <v>189</v>
      </c>
      <c r="D14" s="620">
        <v>49000</v>
      </c>
      <c r="E14" s="620">
        <v>25500</v>
      </c>
      <c r="F14" s="620">
        <v>42100</v>
      </c>
      <c r="G14" s="620">
        <v>26300</v>
      </c>
      <c r="H14" s="620">
        <v>651000</v>
      </c>
      <c r="I14" s="619">
        <v>80900</v>
      </c>
      <c r="J14" s="159">
        <f t="shared" si="0"/>
        <v>5.6012802926383172E-2</v>
      </c>
      <c r="K14" s="160">
        <f t="shared" si="0"/>
        <v>2.9149519890260631E-2</v>
      </c>
      <c r="L14" s="160">
        <f t="shared" ref="L14:L19" si="9">F14/(SUM($D14:$I14))</f>
        <v>4.8125285779606765E-2</v>
      </c>
      <c r="M14" s="160">
        <f t="shared" ref="M14:O19" si="10">G14/(SUM($D14:$I14))</f>
        <v>3.0064014631915867E-2</v>
      </c>
      <c r="N14" s="160">
        <f t="shared" si="10"/>
        <v>0.74417009602194784</v>
      </c>
      <c r="O14" s="161">
        <f t="shared" si="10"/>
        <v>9.2478280749885691E-2</v>
      </c>
      <c r="P14" s="402">
        <f t="shared" si="2"/>
        <v>0.85411899313501161</v>
      </c>
      <c r="Q14" s="378">
        <v>29.3228109972416</v>
      </c>
      <c r="R14" s="379">
        <v>36.807097795374098</v>
      </c>
      <c r="S14" s="968">
        <v>44.386257350932702</v>
      </c>
      <c r="T14" s="248"/>
      <c r="U14" s="621">
        <v>6.7869415807560132E-2</v>
      </c>
      <c r="V14" s="146">
        <f t="shared" si="3"/>
        <v>0.11370791959312183</v>
      </c>
      <c r="W14" s="146">
        <f t="shared" si="4"/>
        <v>6.9999999999999991</v>
      </c>
      <c r="X14" s="146">
        <f t="shared" si="5"/>
        <v>1.6007604562737641</v>
      </c>
      <c r="Y14" s="146">
        <f t="shared" si="6"/>
        <v>0.11053422598715672</v>
      </c>
      <c r="Z14" s="146">
        <f t="shared" si="7"/>
        <v>3.562185642432556</v>
      </c>
      <c r="AA14" s="146">
        <f t="shared" si="8"/>
        <v>3.3543323000068082</v>
      </c>
      <c r="AB14" s="166">
        <f t="shared" ref="AB14:AB19" si="11">AA14-Z14</f>
        <v>-0.20785334242574782</v>
      </c>
    </row>
    <row r="15" spans="1:28" s="337" customFormat="1">
      <c r="A15" s="243" t="s">
        <v>603</v>
      </c>
      <c r="B15" s="618">
        <v>13.2</v>
      </c>
      <c r="C15" s="619" t="s">
        <v>189</v>
      </c>
      <c r="D15" s="620">
        <v>23100</v>
      </c>
      <c r="E15" s="620">
        <v>8790</v>
      </c>
      <c r="F15" s="620">
        <v>13800</v>
      </c>
      <c r="G15" s="620">
        <v>9420</v>
      </c>
      <c r="H15" s="620">
        <v>252000</v>
      </c>
      <c r="I15" s="619">
        <v>33700</v>
      </c>
      <c r="J15" s="159">
        <f t="shared" si="0"/>
        <v>6.7779701299844494E-2</v>
      </c>
      <c r="K15" s="160">
        <f t="shared" si="0"/>
        <v>2.5791496728382383E-2</v>
      </c>
      <c r="L15" s="160">
        <f t="shared" si="9"/>
        <v>4.0491769607699304E-2</v>
      </c>
      <c r="M15" s="160">
        <f t="shared" si="10"/>
        <v>2.7640034036559961E-2</v>
      </c>
      <c r="N15" s="160">
        <f t="shared" si="10"/>
        <v>0.73941492327103076</v>
      </c>
      <c r="O15" s="161">
        <f t="shared" si="10"/>
        <v>9.8882075056483082E-2</v>
      </c>
      <c r="P15" s="402">
        <f t="shared" si="2"/>
        <v>0.86623040633084769</v>
      </c>
      <c r="Q15" s="378">
        <v>29.892863343079899</v>
      </c>
      <c r="R15" s="379">
        <v>37.520448273582701</v>
      </c>
      <c r="S15" s="968">
        <v>45.258936144271097</v>
      </c>
      <c r="U15" s="621">
        <v>0.18314424635332252</v>
      </c>
      <c r="V15" s="146">
        <f t="shared" si="3"/>
        <v>0.10075225834880866</v>
      </c>
      <c r="W15" s="146">
        <f t="shared" si="4"/>
        <v>8.3969465648854982</v>
      </c>
      <c r="X15" s="146">
        <f t="shared" si="5"/>
        <v>1.4649681528662419</v>
      </c>
      <c r="Y15" s="146">
        <f t="shared" si="6"/>
        <v>0.11795589779488976</v>
      </c>
      <c r="Z15" s="146">
        <f t="shared" si="7"/>
        <v>3.5428831313635167</v>
      </c>
      <c r="AA15" s="146">
        <f t="shared" si="8"/>
        <v>3.4141815750742373</v>
      </c>
      <c r="AB15" s="166">
        <f t="shared" si="11"/>
        <v>-0.12870155628927948</v>
      </c>
    </row>
    <row r="16" spans="1:28" s="337" customFormat="1">
      <c r="A16" s="622" t="s">
        <v>603</v>
      </c>
      <c r="B16" s="623">
        <v>14.1</v>
      </c>
      <c r="C16" s="624" t="s">
        <v>189</v>
      </c>
      <c r="D16" s="620">
        <v>102000</v>
      </c>
      <c r="E16" s="620">
        <v>69200</v>
      </c>
      <c r="F16" s="620">
        <v>92900</v>
      </c>
      <c r="G16" s="620">
        <v>54200</v>
      </c>
      <c r="H16" s="620">
        <v>1170000</v>
      </c>
      <c r="I16" s="619">
        <v>146000</v>
      </c>
      <c r="J16" s="159">
        <f t="shared" si="0"/>
        <v>6.2412041852781007E-2</v>
      </c>
      <c r="K16" s="160">
        <f t="shared" si="0"/>
        <v>4.2342287217769073E-2</v>
      </c>
      <c r="L16" s="160">
        <f t="shared" si="9"/>
        <v>5.6843908707091724E-2</v>
      </c>
      <c r="M16" s="160">
        <f t="shared" si="10"/>
        <v>3.316404576883069E-2</v>
      </c>
      <c r="N16" s="160">
        <f t="shared" si="10"/>
        <v>0.71590283301719393</v>
      </c>
      <c r="O16" s="161">
        <f t="shared" si="10"/>
        <v>8.9334883436333598E-2</v>
      </c>
      <c r="P16" s="402">
        <f t="shared" si="2"/>
        <v>0.80899806789953088</v>
      </c>
      <c r="Q16" s="378">
        <v>27.021093490659801</v>
      </c>
      <c r="R16" s="379">
        <v>34.1462656503763</v>
      </c>
      <c r="S16" s="968">
        <v>41.190862814622797</v>
      </c>
      <c r="U16" s="621">
        <v>5.9712288033432454E-2</v>
      </c>
      <c r="V16" s="146">
        <f t="shared" si="3"/>
        <v>0.14116034719049797</v>
      </c>
      <c r="W16" s="146">
        <f t="shared" si="4"/>
        <v>8.0188679245283012</v>
      </c>
      <c r="X16" s="146">
        <f t="shared" si="5"/>
        <v>1.7140221402214024</v>
      </c>
      <c r="Y16" s="146">
        <f t="shared" si="6"/>
        <v>0.11094224924012158</v>
      </c>
      <c r="Z16" s="146">
        <f t="shared" si="7"/>
        <v>3.4764731077525544</v>
      </c>
      <c r="AA16" s="146">
        <f t="shared" si="8"/>
        <v>3.1399380289497385</v>
      </c>
      <c r="AB16" s="173">
        <f t="shared" si="11"/>
        <v>-0.33653507880281586</v>
      </c>
    </row>
    <row r="17" spans="1:28" s="337" customFormat="1">
      <c r="A17" s="243" t="s">
        <v>603</v>
      </c>
      <c r="B17" s="618">
        <v>14.8</v>
      </c>
      <c r="C17" s="619" t="s">
        <v>189</v>
      </c>
      <c r="D17" s="620">
        <v>185000</v>
      </c>
      <c r="E17" s="620">
        <v>113000</v>
      </c>
      <c r="F17" s="620">
        <v>179000</v>
      </c>
      <c r="G17" s="620">
        <v>104000</v>
      </c>
      <c r="H17" s="620">
        <v>2210000</v>
      </c>
      <c r="I17" s="619">
        <v>310000</v>
      </c>
      <c r="J17" s="159">
        <f t="shared" si="0"/>
        <v>5.965817478232828E-2</v>
      </c>
      <c r="K17" s="160">
        <f t="shared" si="0"/>
        <v>3.6439858110287007E-2</v>
      </c>
      <c r="L17" s="160">
        <f t="shared" si="9"/>
        <v>5.7723315059658171E-2</v>
      </c>
      <c r="M17" s="160">
        <f t="shared" si="10"/>
        <v>3.3537568526281841E-2</v>
      </c>
      <c r="N17" s="160">
        <f t="shared" si="10"/>
        <v>0.71267333118348919</v>
      </c>
      <c r="O17" s="161">
        <f t="shared" si="10"/>
        <v>9.9967752337955504E-2</v>
      </c>
      <c r="P17" s="402">
        <f t="shared" si="2"/>
        <v>0.83994334277620375</v>
      </c>
      <c r="Q17" s="378">
        <v>28.596071858109301</v>
      </c>
      <c r="R17" s="379">
        <v>35.9556117115904</v>
      </c>
      <c r="S17" s="968">
        <v>43.402991268060603</v>
      </c>
      <c r="U17" s="621">
        <v>3.1636140566120408E-2</v>
      </c>
      <c r="V17" s="146">
        <f t="shared" si="3"/>
        <v>0.13580246913580246</v>
      </c>
      <c r="W17" s="146">
        <f t="shared" si="4"/>
        <v>7.7244258872651361</v>
      </c>
      <c r="X17" s="146">
        <f t="shared" si="5"/>
        <v>1.7211538461538463</v>
      </c>
      <c r="Y17" s="146">
        <f t="shared" si="6"/>
        <v>0.12301587301587302</v>
      </c>
      <c r="Z17" s="146">
        <f t="shared" si="7"/>
        <v>3.5030635278942279</v>
      </c>
      <c r="AA17" s="146">
        <f t="shared" si="8"/>
        <v>3.2855196253882131</v>
      </c>
      <c r="AB17" s="166">
        <f t="shared" si="11"/>
        <v>-0.21754390250601485</v>
      </c>
    </row>
    <row r="18" spans="1:28" s="337" customFormat="1">
      <c r="A18" s="243" t="s">
        <v>603</v>
      </c>
      <c r="B18" s="618">
        <v>15.1</v>
      </c>
      <c r="C18" s="619" t="s">
        <v>189</v>
      </c>
      <c r="D18" s="620">
        <v>46900</v>
      </c>
      <c r="E18" s="620">
        <v>25100</v>
      </c>
      <c r="F18" s="620">
        <v>38500</v>
      </c>
      <c r="G18" s="620">
        <v>22900</v>
      </c>
      <c r="H18" s="620">
        <v>538000</v>
      </c>
      <c r="I18" s="619">
        <v>72600</v>
      </c>
      <c r="J18" s="159">
        <f t="shared" si="0"/>
        <v>6.3037634408602147E-2</v>
      </c>
      <c r="K18" s="160">
        <f t="shared" si="0"/>
        <v>3.3736559139784947E-2</v>
      </c>
      <c r="L18" s="160">
        <f t="shared" si="9"/>
        <v>5.1747311827956992E-2</v>
      </c>
      <c r="M18" s="160">
        <f t="shared" si="10"/>
        <v>3.0779569892473119E-2</v>
      </c>
      <c r="N18" s="160">
        <f t="shared" si="10"/>
        <v>0.7231182795698925</v>
      </c>
      <c r="O18" s="161">
        <f t="shared" si="10"/>
        <v>9.7580645161290322E-2</v>
      </c>
      <c r="P18" s="402">
        <f t="shared" si="2"/>
        <v>0.842237586423633</v>
      </c>
      <c r="Q18" s="378">
        <v>28.737101418183101</v>
      </c>
      <c r="R18" s="379">
        <v>36.097471320433897</v>
      </c>
      <c r="S18" s="968">
        <v>43.572196956901998</v>
      </c>
      <c r="U18" s="621">
        <v>8.5500594934557195E-2</v>
      </c>
      <c r="V18" s="146">
        <f t="shared" si="3"/>
        <v>0.12408549705924544</v>
      </c>
      <c r="W18" s="146">
        <f t="shared" si="4"/>
        <v>8.0184646948196274</v>
      </c>
      <c r="X18" s="146">
        <f t="shared" si="5"/>
        <v>1.6812227074235808</v>
      </c>
      <c r="Y18" s="146">
        <f t="shared" si="6"/>
        <v>0.11889944317065182</v>
      </c>
      <c r="Z18" s="146">
        <f t="shared" si="7"/>
        <v>3.5123655913978493</v>
      </c>
      <c r="AA18" s="146">
        <f t="shared" si="8"/>
        <v>3.296566043043029</v>
      </c>
      <c r="AB18" s="166">
        <f t="shared" si="11"/>
        <v>-0.21579954835482029</v>
      </c>
    </row>
    <row r="19" spans="1:28" s="337" customFormat="1" ht="13.5" thickBot="1">
      <c r="A19" s="268" t="s">
        <v>603</v>
      </c>
      <c r="B19" s="625">
        <v>16</v>
      </c>
      <c r="C19" s="626" t="s">
        <v>189</v>
      </c>
      <c r="D19" s="627">
        <v>283000</v>
      </c>
      <c r="E19" s="627">
        <v>176000</v>
      </c>
      <c r="F19" s="627">
        <v>290000</v>
      </c>
      <c r="G19" s="627">
        <v>166000</v>
      </c>
      <c r="H19" s="627">
        <v>3590000</v>
      </c>
      <c r="I19" s="626">
        <v>520000</v>
      </c>
      <c r="J19" s="189">
        <f t="shared" si="0"/>
        <v>5.6318407960199005E-2</v>
      </c>
      <c r="K19" s="190">
        <f t="shared" si="0"/>
        <v>3.502487562189055E-2</v>
      </c>
      <c r="L19" s="190">
        <f t="shared" si="9"/>
        <v>5.7711442786069649E-2</v>
      </c>
      <c r="M19" s="190">
        <f t="shared" si="10"/>
        <v>3.3034825870646767E-2</v>
      </c>
      <c r="N19" s="190">
        <f t="shared" si="10"/>
        <v>0.71442786069651742</v>
      </c>
      <c r="O19" s="191">
        <f t="shared" si="10"/>
        <v>0.10348258706467661</v>
      </c>
      <c r="P19" s="405">
        <f t="shared" si="2"/>
        <v>0.84722222222222221</v>
      </c>
      <c r="Q19" s="969">
        <v>29.0301012875697</v>
      </c>
      <c r="R19" s="406">
        <v>36.375786093482802</v>
      </c>
      <c r="S19" s="970">
        <v>43.8888866578204</v>
      </c>
      <c r="U19" s="628">
        <v>2.8153762858689767E-2</v>
      </c>
      <c r="V19" s="196">
        <f t="shared" si="3"/>
        <v>0.13327709827077183</v>
      </c>
      <c r="W19" s="196">
        <f t="shared" si="4"/>
        <v>7.3069971598244248</v>
      </c>
      <c r="X19" s="196">
        <f t="shared" si="5"/>
        <v>1.7469879518072289</v>
      </c>
      <c r="Y19" s="196">
        <f t="shared" si="6"/>
        <v>0.1265206812652068</v>
      </c>
      <c r="Z19" s="196">
        <f t="shared" si="7"/>
        <v>3.5211940298507463</v>
      </c>
      <c r="AA19" s="196">
        <f t="shared" si="8"/>
        <v>3.3206867283950618</v>
      </c>
      <c r="AB19" s="279">
        <f t="shared" si="11"/>
        <v>-0.20050730145568441</v>
      </c>
    </row>
    <row r="20" spans="1:28" ht="13.5" thickBot="1"/>
    <row r="21" spans="1:28">
      <c r="N21" s="945"/>
      <c r="O21" s="423" t="s">
        <v>542</v>
      </c>
      <c r="P21" s="199" t="s">
        <v>540</v>
      </c>
      <c r="Q21" s="200">
        <v>5</v>
      </c>
      <c r="R21" s="200">
        <v>50</v>
      </c>
      <c r="S21" s="200">
        <v>95</v>
      </c>
      <c r="T21" s="942" t="s">
        <v>541</v>
      </c>
    </row>
    <row r="22" spans="1:28">
      <c r="N22" s="174" t="s">
        <v>36</v>
      </c>
      <c r="O22" s="236"/>
      <c r="P22" s="202"/>
      <c r="Q22" s="202"/>
      <c r="R22" s="202"/>
      <c r="S22" s="202"/>
      <c r="T22" s="204"/>
    </row>
    <row r="23" spans="1:28">
      <c r="N23" s="174" t="s">
        <v>31</v>
      </c>
      <c r="O23" s="236"/>
      <c r="P23" s="202"/>
      <c r="Q23" s="202"/>
      <c r="R23" s="202"/>
      <c r="S23" s="202"/>
      <c r="T23" s="204"/>
    </row>
    <row r="24" spans="1:28">
      <c r="N24" s="174" t="s">
        <v>485</v>
      </c>
      <c r="O24" s="236">
        <f>COUNT(P13:P19)</f>
        <v>7</v>
      </c>
      <c r="P24" s="202">
        <f>MIN(Q13:Q19)</f>
        <v>27.021093490659801</v>
      </c>
      <c r="Q24" s="202">
        <f>AVERAGE(Q13:Q19)</f>
        <v>28.831499450272396</v>
      </c>
      <c r="R24" s="202">
        <f>AVERAGE(R13:R19)</f>
        <v>36.22651381415313</v>
      </c>
      <c r="S24" s="202">
        <f>AVERAGE(S13:S19)</f>
        <v>43.704319411270305</v>
      </c>
      <c r="T24" s="204">
        <f>MAX(S13:S19)</f>
        <v>45.258936144271097</v>
      </c>
    </row>
    <row r="25" spans="1:28">
      <c r="N25" s="174"/>
      <c r="O25" s="151"/>
      <c r="P25" s="202"/>
      <c r="Q25" s="202"/>
      <c r="R25" s="203"/>
      <c r="S25" s="202"/>
      <c r="T25" s="946"/>
    </row>
    <row r="26" spans="1:28">
      <c r="N26" s="174"/>
      <c r="O26" s="151"/>
      <c r="P26" s="202"/>
      <c r="Q26" s="205"/>
      <c r="R26" s="205"/>
      <c r="S26" s="205"/>
      <c r="T26" s="946"/>
    </row>
    <row r="27" spans="1:28">
      <c r="N27" s="174" t="s">
        <v>36</v>
      </c>
      <c r="O27" s="236"/>
      <c r="P27" s="202"/>
      <c r="Q27" s="202"/>
      <c r="R27" s="202"/>
      <c r="S27" s="202"/>
      <c r="T27" s="204"/>
    </row>
    <row r="28" spans="1:28">
      <c r="N28" s="174" t="s">
        <v>31</v>
      </c>
      <c r="O28" s="236"/>
      <c r="P28" s="202"/>
      <c r="Q28" s="202"/>
      <c r="R28" s="202"/>
      <c r="S28" s="202"/>
      <c r="T28" s="204"/>
    </row>
    <row r="29" spans="1:28" ht="13.5" thickBot="1">
      <c r="N29" s="206" t="s">
        <v>485</v>
      </c>
      <c r="O29" s="271">
        <f t="shared" ref="O29" si="12">O24</f>
        <v>7</v>
      </c>
      <c r="P29" s="207" t="str">
        <f>FIXED(P24,2)</f>
        <v>27.02</v>
      </c>
      <c r="Q29" s="207" t="str">
        <f t="shared" ref="Q29:T29" si="13">FIXED(Q24,2)</f>
        <v>28.83</v>
      </c>
      <c r="R29" s="207" t="str">
        <f t="shared" si="13"/>
        <v>36.23</v>
      </c>
      <c r="S29" s="207" t="str">
        <f t="shared" si="13"/>
        <v>43.70</v>
      </c>
      <c r="T29" s="209" t="str">
        <f t="shared" si="13"/>
        <v>45.26</v>
      </c>
    </row>
  </sheetData>
  <mergeCells count="5">
    <mergeCell ref="C7:G7"/>
    <mergeCell ref="D11:I11"/>
    <mergeCell ref="J11:O11"/>
    <mergeCell ref="U11:AB11"/>
    <mergeCell ref="Q11:S11"/>
  </mergeCells>
  <pageMargins left="0.7" right="0.7" top="0.75" bottom="0.75" header="0.3" footer="0.3"/>
  <pageSetup paperSize="9" orientation="portrait" horizontalDpi="4294967292" verticalDpi="4294967292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H173"/>
  <sheetViews>
    <sheetView topLeftCell="E127" zoomScale="70" zoomScaleNormal="70" zoomScalePageLayoutView="70" workbookViewId="0">
      <selection activeCell="S162" sqref="S162:X164"/>
    </sheetView>
  </sheetViews>
  <sheetFormatPr defaultColWidth="8.7109375" defaultRowHeight="12.75"/>
  <cols>
    <col min="1" max="1" width="20.42578125" style="102" customWidth="1"/>
    <col min="2" max="2" width="23.42578125" style="102" customWidth="1"/>
    <col min="3" max="3" width="10.7109375" style="102" customWidth="1"/>
    <col min="4" max="4" width="8.7109375" style="102"/>
    <col min="5" max="5" width="13.85546875" style="102" customWidth="1"/>
    <col min="6" max="6" width="14.85546875" style="102" customWidth="1"/>
    <col min="7" max="7" width="16.42578125" style="102" customWidth="1"/>
    <col min="8" max="8" width="13.28515625" style="104" customWidth="1"/>
    <col min="9" max="11" width="9" style="104" customWidth="1"/>
    <col min="12" max="12" width="10" style="104" customWidth="1"/>
    <col min="13" max="13" width="9" style="104" customWidth="1"/>
    <col min="14" max="19" width="8.7109375" style="105" customWidth="1"/>
    <col min="20" max="20" width="8.7109375" style="106"/>
    <col min="21" max="23" width="13.7109375" style="102" customWidth="1"/>
    <col min="24" max="24" width="8.7109375" style="102"/>
    <col min="25" max="25" width="31.7109375" style="102" customWidth="1"/>
    <col min="26" max="26" width="8.7109375" style="102"/>
    <col min="27" max="27" width="7.42578125" style="102" customWidth="1"/>
    <col min="28" max="28" width="18.42578125" style="102" bestFit="1" customWidth="1"/>
    <col min="29" max="29" width="13.140625" style="102" bestFit="1" customWidth="1"/>
    <col min="30" max="30" width="21.7109375" style="102" bestFit="1" customWidth="1"/>
    <col min="31" max="31" width="20.7109375" style="102" bestFit="1" customWidth="1"/>
    <col min="32" max="32" width="13.42578125" style="102" bestFit="1" customWidth="1"/>
    <col min="33" max="33" width="19.42578125" style="102" bestFit="1" customWidth="1"/>
    <col min="34" max="34" width="8.28515625" style="102" bestFit="1" customWidth="1"/>
    <col min="35" max="16384" width="8.7109375" style="102"/>
  </cols>
  <sheetData>
    <row r="1" spans="1:34" s="211" customFormat="1" ht="15.75">
      <c r="A1" s="284" t="s">
        <v>11</v>
      </c>
      <c r="B1" s="284" t="s">
        <v>64</v>
      </c>
      <c r="C1" s="704"/>
      <c r="D1" s="704"/>
      <c r="E1" s="704"/>
      <c r="F1" s="704"/>
      <c r="H1" s="213"/>
      <c r="I1" s="213"/>
      <c r="J1" s="213"/>
      <c r="K1" s="214"/>
      <c r="L1" s="214"/>
      <c r="M1" s="214"/>
      <c r="N1" s="214"/>
      <c r="O1" s="214"/>
      <c r="P1" s="214"/>
      <c r="Q1" s="214"/>
      <c r="R1" s="214"/>
      <c r="S1" s="214"/>
      <c r="T1" s="215"/>
    </row>
    <row r="2" spans="1:34">
      <c r="A2" s="226" t="s">
        <v>586</v>
      </c>
      <c r="B2" s="222" t="s">
        <v>599</v>
      </c>
      <c r="C2" s="112"/>
      <c r="D2" s="112"/>
      <c r="E2" s="112"/>
      <c r="F2" s="112"/>
      <c r="K2" s="105"/>
      <c r="L2" s="105"/>
      <c r="M2" s="105"/>
    </row>
    <row r="3" spans="1:34">
      <c r="A3" s="226" t="s">
        <v>592</v>
      </c>
      <c r="B3" s="219" t="s">
        <v>145</v>
      </c>
      <c r="C3" s="112"/>
      <c r="D3" s="112"/>
      <c r="E3" s="112"/>
      <c r="F3" s="112"/>
      <c r="K3" s="105"/>
      <c r="L3" s="105"/>
      <c r="M3" s="105"/>
    </row>
    <row r="4" spans="1:34">
      <c r="A4" s="226" t="s">
        <v>589</v>
      </c>
      <c r="B4" s="705">
        <v>3.6276000000000002</v>
      </c>
      <c r="C4" s="629"/>
      <c r="D4" s="112"/>
      <c r="E4" s="112"/>
      <c r="F4" s="112"/>
      <c r="K4" s="105"/>
      <c r="L4" s="105"/>
      <c r="M4" s="105"/>
    </row>
    <row r="5" spans="1:34">
      <c r="A5" s="226" t="s">
        <v>590</v>
      </c>
      <c r="B5" s="705">
        <v>-2.7357999999999998</v>
      </c>
      <c r="C5" s="108"/>
      <c r="D5" s="112"/>
      <c r="E5" s="112"/>
      <c r="F5" s="112"/>
      <c r="K5" s="105"/>
      <c r="L5" s="105"/>
      <c r="M5" s="105"/>
    </row>
    <row r="6" spans="1:34">
      <c r="A6" s="226" t="s">
        <v>15</v>
      </c>
      <c r="B6" s="706">
        <v>1000</v>
      </c>
      <c r="C6" s="110" t="s">
        <v>65</v>
      </c>
      <c r="D6" s="112"/>
      <c r="E6" s="112"/>
      <c r="F6" s="112"/>
      <c r="K6" s="105"/>
      <c r="L6" s="105"/>
      <c r="M6" s="105"/>
    </row>
    <row r="7" spans="1:34" ht="45" customHeight="1">
      <c r="A7" s="226" t="s">
        <v>16</v>
      </c>
      <c r="B7" s="1102" t="s">
        <v>181</v>
      </c>
      <c r="C7" s="1102"/>
      <c r="D7" s="1102"/>
      <c r="E7" s="1102"/>
      <c r="F7" s="1102"/>
      <c r="K7" s="105"/>
      <c r="L7" s="105"/>
      <c r="M7" s="105"/>
    </row>
    <row r="8" spans="1:34">
      <c r="A8" s="226" t="s">
        <v>17</v>
      </c>
      <c r="B8" s="222" t="s">
        <v>5</v>
      </c>
      <c r="C8" s="108"/>
      <c r="D8" s="112"/>
      <c r="E8" s="112"/>
      <c r="F8" s="112"/>
      <c r="K8" s="105"/>
      <c r="L8" s="105"/>
      <c r="M8" s="105"/>
    </row>
    <row r="9" spans="1:34">
      <c r="A9" s="226" t="s">
        <v>6</v>
      </c>
      <c r="B9" s="219" t="s">
        <v>54</v>
      </c>
      <c r="C9" s="112" t="s">
        <v>145</v>
      </c>
      <c r="D9" s="112"/>
      <c r="E9" s="112"/>
      <c r="F9" s="112"/>
    </row>
    <row r="10" spans="1:34" ht="13.5" thickBot="1">
      <c r="A10" s="289" t="s">
        <v>479</v>
      </c>
      <c r="B10" s="223" t="s">
        <v>480</v>
      </c>
      <c r="C10" s="112"/>
      <c r="D10" s="112"/>
      <c r="E10" s="112"/>
      <c r="F10" s="112"/>
    </row>
    <row r="11" spans="1:34" ht="15.95" customHeight="1" thickBot="1">
      <c r="G11" s="630"/>
      <c r="H11" s="1060" t="s">
        <v>22</v>
      </c>
      <c r="I11" s="1061"/>
      <c r="J11" s="1061"/>
      <c r="K11" s="1061"/>
      <c r="L11" s="1061"/>
      <c r="M11" s="1062"/>
      <c r="N11" s="1063" t="s">
        <v>23</v>
      </c>
      <c r="O11" s="1064"/>
      <c r="P11" s="1064"/>
      <c r="Q11" s="1064"/>
      <c r="R11" s="1064"/>
      <c r="S11" s="1065"/>
      <c r="T11" s="117"/>
      <c r="U11" s="1069" t="s">
        <v>478</v>
      </c>
      <c r="V11" s="1070"/>
      <c r="W11" s="1071"/>
      <c r="AA11" s="1066" t="s">
        <v>427</v>
      </c>
      <c r="AB11" s="1067"/>
      <c r="AC11" s="1067"/>
      <c r="AD11" s="1067"/>
      <c r="AE11" s="1067"/>
      <c r="AF11" s="1067"/>
      <c r="AG11" s="1067"/>
      <c r="AH11" s="1068"/>
    </row>
    <row r="12" spans="1:34" ht="13.5" thickBot="1">
      <c r="A12" s="118" t="s">
        <v>1</v>
      </c>
      <c r="B12" s="119" t="s">
        <v>2</v>
      </c>
      <c r="C12" s="119" t="s">
        <v>3</v>
      </c>
      <c r="D12" s="119" t="s">
        <v>7</v>
      </c>
      <c r="E12" s="119" t="s">
        <v>4</v>
      </c>
      <c r="F12" s="119" t="s">
        <v>8</v>
      </c>
      <c r="G12" s="121" t="s">
        <v>30</v>
      </c>
      <c r="H12" s="122">
        <v>0</v>
      </c>
      <c r="I12" s="123">
        <v>1</v>
      </c>
      <c r="J12" s="123">
        <v>2</v>
      </c>
      <c r="K12" s="123">
        <v>3</v>
      </c>
      <c r="L12" s="123">
        <v>4</v>
      </c>
      <c r="M12" s="123" t="s">
        <v>27</v>
      </c>
      <c r="N12" s="123">
        <v>0</v>
      </c>
      <c r="O12" s="123">
        <v>1</v>
      </c>
      <c r="P12" s="123">
        <v>2</v>
      </c>
      <c r="Q12" s="123">
        <v>3</v>
      </c>
      <c r="R12" s="123">
        <v>4</v>
      </c>
      <c r="S12" s="123" t="s">
        <v>27</v>
      </c>
      <c r="T12" s="124" t="s">
        <v>28</v>
      </c>
      <c r="U12" s="125">
        <v>0.05</v>
      </c>
      <c r="V12" s="126">
        <v>0.5</v>
      </c>
      <c r="W12" s="127">
        <v>0.95</v>
      </c>
      <c r="Y12" s="128" t="s">
        <v>33</v>
      </c>
      <c r="AA12" s="129" t="s">
        <v>29</v>
      </c>
      <c r="AB12" s="130" t="s">
        <v>428</v>
      </c>
      <c r="AC12" s="130" t="s">
        <v>61</v>
      </c>
      <c r="AD12" s="130" t="s">
        <v>62</v>
      </c>
      <c r="AE12" s="130" t="s">
        <v>63</v>
      </c>
      <c r="AF12" s="131" t="s">
        <v>425</v>
      </c>
      <c r="AG12" s="131" t="s">
        <v>426</v>
      </c>
      <c r="AH12" s="132" t="s">
        <v>424</v>
      </c>
    </row>
    <row r="13" spans="1:34">
      <c r="A13" s="631" t="s">
        <v>64</v>
      </c>
      <c r="B13" s="632" t="s">
        <v>66</v>
      </c>
      <c r="C13" s="633">
        <v>42</v>
      </c>
      <c r="D13" s="634">
        <v>1</v>
      </c>
      <c r="E13" s="635" t="s">
        <v>70</v>
      </c>
      <c r="F13" s="636">
        <v>390.41</v>
      </c>
      <c r="G13" s="637">
        <v>31.207551819999999</v>
      </c>
      <c r="H13" s="638">
        <v>0.28091461302840104</v>
      </c>
      <c r="I13" s="638">
        <v>6.4765741160424509E-2</v>
      </c>
      <c r="J13" s="638">
        <v>6.1947412656608046E-2</v>
      </c>
      <c r="K13" s="638">
        <v>1.7014310093285964E-2</v>
      </c>
      <c r="L13" s="638">
        <v>0.53752894472811197</v>
      </c>
      <c r="M13" s="639">
        <v>3.7828978333168485E-2</v>
      </c>
      <c r="N13" s="640">
        <f>H13/(SUM($H13:$M13))</f>
        <v>0.28091461302840104</v>
      </c>
      <c r="O13" s="641">
        <f t="shared" ref="O13:S13" si="0">I13/(SUM($H13:$M13))</f>
        <v>6.4765741160424509E-2</v>
      </c>
      <c r="P13" s="641">
        <f t="shared" si="0"/>
        <v>6.1947412656608046E-2</v>
      </c>
      <c r="Q13" s="641">
        <f t="shared" si="0"/>
        <v>1.7014310093285964E-2</v>
      </c>
      <c r="R13" s="641">
        <f t="shared" si="0"/>
        <v>0.53752894472811197</v>
      </c>
      <c r="S13" s="642">
        <f t="shared" si="0"/>
        <v>3.7828978333168485E-2</v>
      </c>
      <c r="T13" s="643">
        <f>(P13+Q13+S13)/(O13+P13+Q13+S13)</f>
        <v>0.64327489369081947</v>
      </c>
      <c r="U13" s="707">
        <v>17.813734844587401</v>
      </c>
      <c r="V13" s="644">
        <v>24.423908916494199</v>
      </c>
      <c r="W13" s="708">
        <v>30.0372217547331</v>
      </c>
      <c r="X13" s="645"/>
      <c r="Y13" s="646" t="s">
        <v>147</v>
      </c>
      <c r="Z13" s="647"/>
      <c r="AA13" s="631" t="s">
        <v>144</v>
      </c>
      <c r="AB13" s="136">
        <f t="shared" ref="AB13:AB44" si="1">(O13+P13+Q13)/(O13+P13+Q13+R13+S13)</f>
        <v>0.19987537852162637</v>
      </c>
      <c r="AC13" s="136">
        <f t="shared" ref="AC13:AC44" si="2">((N13)/(N13+R13))*100</f>
        <v>34.323028187604493</v>
      </c>
      <c r="AD13" s="136">
        <f t="shared" ref="AD13:AD44" si="3">P13/Q13</f>
        <v>3.6409006487458568</v>
      </c>
      <c r="AE13" s="136">
        <f t="shared" ref="AE13:AE44" si="4">(S13/(S13+R13))</f>
        <v>6.5748600683021075E-2</v>
      </c>
      <c r="AF13" s="136">
        <f t="shared" ref="AF13:AF44" si="5">(0*(N13/(SUM(N13:S13)))+(1*(O13/SUM(N13:S13)))+(2*(P13/SUM(N13:S13)))+(3*(Q13/SUM(N13:S13)))+(4*(R13/(SUM(N13:S13)))+(4*(S13/(SUM(N13:S13))))))</f>
        <v>2.54113518899862</v>
      </c>
      <c r="AG13" s="136">
        <f t="shared" ref="AG13:AG44" si="6">-0.77*T13+3.32*T13^2+1.59</f>
        <v>2.4685029268498138</v>
      </c>
      <c r="AH13" s="150">
        <f>AG13-AF13</f>
        <v>-7.2632262148806248E-2</v>
      </c>
    </row>
    <row r="14" spans="1:34">
      <c r="A14" s="648" t="s">
        <v>64</v>
      </c>
      <c r="B14" s="649" t="s">
        <v>66</v>
      </c>
      <c r="C14" s="650">
        <v>42</v>
      </c>
      <c r="D14" s="651">
        <v>3</v>
      </c>
      <c r="E14" s="652" t="s">
        <v>71</v>
      </c>
      <c r="F14" s="653">
        <v>393.39</v>
      </c>
      <c r="G14" s="654">
        <v>31.346964119999999</v>
      </c>
      <c r="H14" s="655">
        <v>0.29877349502845429</v>
      </c>
      <c r="I14" s="655">
        <v>5.9853028592119162E-2</v>
      </c>
      <c r="J14" s="655">
        <v>6.1465070888549904E-2</v>
      </c>
      <c r="K14" s="655">
        <v>1.4835192622030603E-2</v>
      </c>
      <c r="L14" s="655">
        <v>0.53278656151423565</v>
      </c>
      <c r="M14" s="656">
        <v>3.2286651354610355E-2</v>
      </c>
      <c r="N14" s="657">
        <f t="shared" ref="N14:N77" si="7">H14/(SUM($H14:$M14))</f>
        <v>0.29877349502845429</v>
      </c>
      <c r="O14" s="658">
        <f t="shared" ref="O14:O77" si="8">I14/(SUM($H14:$M14))</f>
        <v>5.9853028592119162E-2</v>
      </c>
      <c r="P14" s="658">
        <f t="shared" ref="P14:P77" si="9">J14/(SUM($H14:$M14))</f>
        <v>6.1465070888549904E-2</v>
      </c>
      <c r="Q14" s="658">
        <f t="shared" ref="Q14:Q77" si="10">K14/(SUM($H14:$M14))</f>
        <v>1.4835192622030603E-2</v>
      </c>
      <c r="R14" s="658">
        <f t="shared" ref="R14:R77" si="11">L14/(SUM($H14:$M14))</f>
        <v>0.53278656151423565</v>
      </c>
      <c r="S14" s="659">
        <f t="shared" ref="S14:S77" si="12">M14/(SUM($H14:$M14))</f>
        <v>3.2286651354610355E-2</v>
      </c>
      <c r="T14" s="660">
        <f t="shared" ref="T14:T77" si="13">(P14+Q14+S14)/(O14+P14+Q14+S14)</f>
        <v>0.64466249890846994</v>
      </c>
      <c r="U14" s="709">
        <v>18.0392054657225</v>
      </c>
      <c r="V14" s="661">
        <v>24.5669387770965</v>
      </c>
      <c r="W14" s="710">
        <v>30.105038557389801</v>
      </c>
      <c r="X14" s="645"/>
      <c r="Y14" s="662" t="s">
        <v>147</v>
      </c>
      <c r="Z14" s="647"/>
      <c r="AA14" s="648" t="s">
        <v>144</v>
      </c>
      <c r="AB14" s="146">
        <f t="shared" si="1"/>
        <v>0.19416449768712676</v>
      </c>
      <c r="AC14" s="146">
        <f t="shared" si="2"/>
        <v>35.929274461623464</v>
      </c>
      <c r="AD14" s="146">
        <f t="shared" si="3"/>
        <v>4.1431933143404462</v>
      </c>
      <c r="AE14" s="146">
        <f t="shared" si="4"/>
        <v>5.7137111827851084E-2</v>
      </c>
      <c r="AF14" s="146">
        <f t="shared" si="5"/>
        <v>2.4875815997106949</v>
      </c>
      <c r="AG14" s="146">
        <f t="shared" si="6"/>
        <v>2.4733678043368692</v>
      </c>
      <c r="AH14" s="166">
        <f t="shared" ref="AH14:AH77" si="14">AG14-AF14</f>
        <v>-1.4213795373825722E-2</v>
      </c>
    </row>
    <row r="15" spans="1:34">
      <c r="A15" s="648" t="s">
        <v>64</v>
      </c>
      <c r="B15" s="649" t="s">
        <v>66</v>
      </c>
      <c r="C15" s="650">
        <v>42</v>
      </c>
      <c r="D15" s="651">
        <v>5</v>
      </c>
      <c r="E15" s="652" t="s">
        <v>72</v>
      </c>
      <c r="F15" s="653">
        <v>396.44</v>
      </c>
      <c r="G15" s="654">
        <v>31.489651210000002</v>
      </c>
      <c r="H15" s="655">
        <v>0.27731982686945489</v>
      </c>
      <c r="I15" s="655">
        <v>5.8771969818442432E-2</v>
      </c>
      <c r="J15" s="655">
        <v>5.982675675301849E-2</v>
      </c>
      <c r="K15" s="655">
        <v>1.6932583285392353E-2</v>
      </c>
      <c r="L15" s="655">
        <v>0.55066127815177146</v>
      </c>
      <c r="M15" s="656">
        <v>3.6487585121920359E-2</v>
      </c>
      <c r="N15" s="657">
        <f t="shared" si="7"/>
        <v>0.27731982686945489</v>
      </c>
      <c r="O15" s="658">
        <f t="shared" si="8"/>
        <v>5.8771969818442432E-2</v>
      </c>
      <c r="P15" s="658">
        <f t="shared" si="9"/>
        <v>5.982675675301849E-2</v>
      </c>
      <c r="Q15" s="658">
        <f t="shared" si="10"/>
        <v>1.6932583285392353E-2</v>
      </c>
      <c r="R15" s="658">
        <f t="shared" si="11"/>
        <v>0.55066127815177146</v>
      </c>
      <c r="S15" s="659">
        <f t="shared" si="12"/>
        <v>3.6487585121920359E-2</v>
      </c>
      <c r="T15" s="660">
        <f t="shared" si="13"/>
        <v>0.65834003394979002</v>
      </c>
      <c r="U15" s="709">
        <v>18.739082067023499</v>
      </c>
      <c r="V15" s="661">
        <v>25.3268521564708</v>
      </c>
      <c r="W15" s="710">
        <v>30.997207579930599</v>
      </c>
      <c r="X15" s="645"/>
      <c r="Y15" s="662" t="s">
        <v>147</v>
      </c>
      <c r="Z15" s="647"/>
      <c r="AA15" s="648" t="s">
        <v>144</v>
      </c>
      <c r="AB15" s="146">
        <f t="shared" si="1"/>
        <v>0.18753982037413786</v>
      </c>
      <c r="AC15" s="146">
        <f t="shared" si="2"/>
        <v>33.493497036064056</v>
      </c>
      <c r="AD15" s="146">
        <f t="shared" si="3"/>
        <v>3.5332326878102944</v>
      </c>
      <c r="AE15" s="146">
        <f t="shared" si="4"/>
        <v>6.2143669866754285E-2</v>
      </c>
      <c r="AF15" s="146">
        <f t="shared" si="5"/>
        <v>2.5778186862754238</v>
      </c>
      <c r="AG15" s="146">
        <f t="shared" si="6"/>
        <v>2.522004686858017</v>
      </c>
      <c r="AH15" s="166">
        <f t="shared" si="14"/>
        <v>-5.5813999417406723E-2</v>
      </c>
    </row>
    <row r="16" spans="1:34">
      <c r="A16" s="648" t="s">
        <v>64</v>
      </c>
      <c r="B16" s="649" t="s">
        <v>66</v>
      </c>
      <c r="C16" s="650">
        <v>43</v>
      </c>
      <c r="D16" s="651">
        <v>1</v>
      </c>
      <c r="E16" s="652" t="s">
        <v>73</v>
      </c>
      <c r="F16" s="653">
        <v>399.91500000000002</v>
      </c>
      <c r="G16" s="654">
        <v>31.652220929999999</v>
      </c>
      <c r="H16" s="655">
        <v>0.2859044665186925</v>
      </c>
      <c r="I16" s="655">
        <v>6.21380565846337E-2</v>
      </c>
      <c r="J16" s="655">
        <v>5.5408425942661738E-2</v>
      </c>
      <c r="K16" s="655">
        <v>1.4828763077312398E-2</v>
      </c>
      <c r="L16" s="655">
        <v>0.54359407908730872</v>
      </c>
      <c r="M16" s="656">
        <v>3.8126208789390922E-2</v>
      </c>
      <c r="N16" s="657">
        <f t="shared" si="7"/>
        <v>0.28590446651869256</v>
      </c>
      <c r="O16" s="658">
        <f t="shared" si="8"/>
        <v>6.2138056584633707E-2</v>
      </c>
      <c r="P16" s="658">
        <f t="shared" si="9"/>
        <v>5.5408425942661745E-2</v>
      </c>
      <c r="Q16" s="658">
        <f t="shared" si="10"/>
        <v>1.48287630773124E-2</v>
      </c>
      <c r="R16" s="658">
        <f t="shared" si="11"/>
        <v>0.54359407908730883</v>
      </c>
      <c r="S16" s="659">
        <f t="shared" si="12"/>
        <v>3.8126208789390929E-2</v>
      </c>
      <c r="T16" s="660">
        <f t="shared" si="13"/>
        <v>0.63555702908525569</v>
      </c>
      <c r="U16" s="709">
        <v>17.3997170730037</v>
      </c>
      <c r="V16" s="661">
        <v>24.000057662546499</v>
      </c>
      <c r="W16" s="710">
        <v>29.565953135813899</v>
      </c>
      <c r="X16" s="645"/>
      <c r="Y16" s="662" t="s">
        <v>147</v>
      </c>
      <c r="Z16" s="647"/>
      <c r="AA16" s="648" t="s">
        <v>144</v>
      </c>
      <c r="AB16" s="146">
        <f t="shared" si="1"/>
        <v>0.18537470043995583</v>
      </c>
      <c r="AC16" s="146">
        <f t="shared" si="2"/>
        <v>34.467145003831348</v>
      </c>
      <c r="AD16" s="146">
        <f t="shared" si="3"/>
        <v>3.7365507597484724</v>
      </c>
      <c r="AE16" s="146">
        <f t="shared" si="4"/>
        <v>6.5540448878881261E-2</v>
      </c>
      <c r="AF16" s="146">
        <f t="shared" si="5"/>
        <v>2.5443223492086928</v>
      </c>
      <c r="AG16" s="146">
        <f t="shared" si="6"/>
        <v>2.4416777751736793</v>
      </c>
      <c r="AH16" s="166">
        <f t="shared" si="14"/>
        <v>-0.10264457403501348</v>
      </c>
    </row>
    <row r="17" spans="1:34">
      <c r="A17" s="648" t="s">
        <v>64</v>
      </c>
      <c r="B17" s="649" t="s">
        <v>66</v>
      </c>
      <c r="C17" s="650">
        <v>43</v>
      </c>
      <c r="D17" s="651">
        <v>3</v>
      </c>
      <c r="E17" s="652" t="s">
        <v>70</v>
      </c>
      <c r="F17" s="653">
        <v>402.81</v>
      </c>
      <c r="G17" s="654">
        <v>31.78765671</v>
      </c>
      <c r="H17" s="655">
        <v>0.27410135485891923</v>
      </c>
      <c r="I17" s="655">
        <v>6.0624209281016188E-2</v>
      </c>
      <c r="J17" s="655">
        <v>5.9951122201267013E-2</v>
      </c>
      <c r="K17" s="655">
        <v>1.6666730971258249E-2</v>
      </c>
      <c r="L17" s="655">
        <v>0.55753318462714541</v>
      </c>
      <c r="M17" s="656">
        <v>3.112339806039395E-2</v>
      </c>
      <c r="N17" s="657">
        <f t="shared" si="7"/>
        <v>0.27410135485891923</v>
      </c>
      <c r="O17" s="658">
        <f t="shared" si="8"/>
        <v>6.0624209281016188E-2</v>
      </c>
      <c r="P17" s="658">
        <f t="shared" si="9"/>
        <v>5.9951122201267013E-2</v>
      </c>
      <c r="Q17" s="658">
        <f t="shared" si="10"/>
        <v>1.6666730971258249E-2</v>
      </c>
      <c r="R17" s="658">
        <f t="shared" si="11"/>
        <v>0.55753318462714541</v>
      </c>
      <c r="S17" s="659">
        <f t="shared" si="12"/>
        <v>3.112339806039395E-2</v>
      </c>
      <c r="T17" s="660">
        <f t="shared" si="13"/>
        <v>0.63992490445510108</v>
      </c>
      <c r="U17" s="709">
        <v>17.6698657501002</v>
      </c>
      <c r="V17" s="661">
        <v>24.277020577023801</v>
      </c>
      <c r="W17" s="710">
        <v>29.782950663182699</v>
      </c>
      <c r="X17" s="645"/>
      <c r="Y17" s="662" t="s">
        <v>147</v>
      </c>
      <c r="Z17" s="647"/>
      <c r="AA17" s="648" t="s">
        <v>144</v>
      </c>
      <c r="AB17" s="146">
        <f t="shared" si="1"/>
        <v>0.1890650483675555</v>
      </c>
      <c r="AC17" s="146">
        <f t="shared" si="2"/>
        <v>32.959351956246188</v>
      </c>
      <c r="AD17" s="146">
        <f t="shared" si="3"/>
        <v>3.5970534536528267</v>
      </c>
      <c r="AE17" s="146">
        <f t="shared" si="4"/>
        <v>5.2871910339129496E-2</v>
      </c>
      <c r="AF17" s="146">
        <f t="shared" si="5"/>
        <v>2.5851529773474824</v>
      </c>
      <c r="AG17" s="146">
        <f t="shared" si="6"/>
        <v>2.4568107162645814</v>
      </c>
      <c r="AH17" s="166">
        <f t="shared" si="14"/>
        <v>-0.12834226108290103</v>
      </c>
    </row>
    <row r="18" spans="1:34">
      <c r="A18" s="648" t="s">
        <v>64</v>
      </c>
      <c r="B18" s="649" t="s">
        <v>66</v>
      </c>
      <c r="C18" s="650">
        <v>43</v>
      </c>
      <c r="D18" s="651">
        <v>5</v>
      </c>
      <c r="E18" s="652" t="s">
        <v>70</v>
      </c>
      <c r="F18" s="653">
        <v>405.81</v>
      </c>
      <c r="G18" s="654">
        <v>31.928004659999999</v>
      </c>
      <c r="H18" s="655">
        <v>0.27560696392406991</v>
      </c>
      <c r="I18" s="655">
        <v>6.1895873210500447E-2</v>
      </c>
      <c r="J18" s="655">
        <v>6.1823413707943899E-2</v>
      </c>
      <c r="K18" s="655">
        <v>1.8477587206218987E-2</v>
      </c>
      <c r="L18" s="655">
        <v>0.54874271376571138</v>
      </c>
      <c r="M18" s="656">
        <v>3.3453448185555401E-2</v>
      </c>
      <c r="N18" s="657">
        <f t="shared" si="7"/>
        <v>0.27560696392406991</v>
      </c>
      <c r="O18" s="658">
        <f t="shared" si="8"/>
        <v>6.1895873210500447E-2</v>
      </c>
      <c r="P18" s="658">
        <f t="shared" si="9"/>
        <v>6.1823413707943899E-2</v>
      </c>
      <c r="Q18" s="658">
        <f t="shared" si="10"/>
        <v>1.8477587206218987E-2</v>
      </c>
      <c r="R18" s="658">
        <f t="shared" si="11"/>
        <v>0.54874271376571138</v>
      </c>
      <c r="S18" s="659">
        <f t="shared" si="12"/>
        <v>3.3453448185555401E-2</v>
      </c>
      <c r="T18" s="660">
        <f t="shared" si="13"/>
        <v>0.64761878944244011</v>
      </c>
      <c r="U18" s="709">
        <v>18.161849274827599</v>
      </c>
      <c r="V18" s="661">
        <v>24.7222379058393</v>
      </c>
      <c r="W18" s="710">
        <v>30.367438559394198</v>
      </c>
      <c r="X18" s="645"/>
      <c r="Y18" s="662" t="s">
        <v>147</v>
      </c>
      <c r="Z18" s="647"/>
      <c r="AA18" s="648" t="s">
        <v>144</v>
      </c>
      <c r="AB18" s="146">
        <f t="shared" si="1"/>
        <v>0.1962979584880471</v>
      </c>
      <c r="AC18" s="146">
        <f t="shared" si="2"/>
        <v>33.433259135425551</v>
      </c>
      <c r="AD18" s="146">
        <f t="shared" si="3"/>
        <v>3.3458596632755193</v>
      </c>
      <c r="AE18" s="146">
        <f t="shared" si="4"/>
        <v>5.746078447757897E-2</v>
      </c>
      <c r="AF18" s="146">
        <f t="shared" si="5"/>
        <v>2.5697601100501122</v>
      </c>
      <c r="AG18" s="146">
        <f t="shared" si="6"/>
        <v>2.4837750523064415</v>
      </c>
      <c r="AH18" s="166">
        <f t="shared" si="14"/>
        <v>-8.5985057743670712E-2</v>
      </c>
    </row>
    <row r="19" spans="1:34">
      <c r="A19" s="648" t="s">
        <v>64</v>
      </c>
      <c r="B19" s="649" t="s">
        <v>66</v>
      </c>
      <c r="C19" s="663">
        <v>44</v>
      </c>
      <c r="D19" s="651">
        <v>1</v>
      </c>
      <c r="E19" s="652" t="s">
        <v>74</v>
      </c>
      <c r="F19" s="653">
        <v>409.01</v>
      </c>
      <c r="G19" s="654">
        <v>32.077709149999997</v>
      </c>
      <c r="H19" s="655">
        <v>0.27596741344195519</v>
      </c>
      <c r="I19" s="655">
        <v>6.1812627291242365E-2</v>
      </c>
      <c r="J19" s="655">
        <v>6.2729124236252543E-2</v>
      </c>
      <c r="K19" s="655">
        <v>1.6191446028513239E-2</v>
      </c>
      <c r="L19" s="655">
        <v>0.53564154786150708</v>
      </c>
      <c r="M19" s="656">
        <v>4.7657841140529532E-2</v>
      </c>
      <c r="N19" s="657">
        <f t="shared" si="7"/>
        <v>0.27596741344195519</v>
      </c>
      <c r="O19" s="658">
        <f t="shared" si="8"/>
        <v>6.1812627291242365E-2</v>
      </c>
      <c r="P19" s="658">
        <f t="shared" si="9"/>
        <v>6.2729124236252543E-2</v>
      </c>
      <c r="Q19" s="658">
        <f t="shared" si="10"/>
        <v>1.6191446028513239E-2</v>
      </c>
      <c r="R19" s="658">
        <f t="shared" si="11"/>
        <v>0.53564154786150708</v>
      </c>
      <c r="S19" s="659">
        <f t="shared" si="12"/>
        <v>4.7657841140529532E-2</v>
      </c>
      <c r="T19" s="660">
        <f t="shared" si="13"/>
        <v>0.67189189189189191</v>
      </c>
      <c r="U19" s="709">
        <v>19.5872690696457</v>
      </c>
      <c r="V19" s="661">
        <v>26.148554685369199</v>
      </c>
      <c r="W19" s="710">
        <v>31.8872925110384</v>
      </c>
      <c r="X19" s="645"/>
      <c r="Y19" s="662" t="s">
        <v>147</v>
      </c>
      <c r="Z19" s="647"/>
      <c r="AA19" s="648" t="s">
        <v>144</v>
      </c>
      <c r="AB19" s="146">
        <f t="shared" si="1"/>
        <v>0.19437412095639944</v>
      </c>
      <c r="AC19" s="146">
        <f t="shared" si="2"/>
        <v>34.002509410288582</v>
      </c>
      <c r="AD19" s="146">
        <f t="shared" si="3"/>
        <v>3.874213836477987</v>
      </c>
      <c r="AE19" s="146">
        <f t="shared" si="4"/>
        <v>8.1703910614525144E-2</v>
      </c>
      <c r="AF19" s="146">
        <f t="shared" si="5"/>
        <v>2.5690427698574334</v>
      </c>
      <c r="AG19" s="146">
        <f t="shared" si="6"/>
        <v>2.5714197750182617</v>
      </c>
      <c r="AH19" s="166">
        <f t="shared" si="14"/>
        <v>2.3770051608282827E-3</v>
      </c>
    </row>
    <row r="20" spans="1:34">
      <c r="A20" s="648" t="s">
        <v>64</v>
      </c>
      <c r="B20" s="649" t="s">
        <v>66</v>
      </c>
      <c r="C20" s="650">
        <v>44</v>
      </c>
      <c r="D20" s="651">
        <v>3</v>
      </c>
      <c r="E20" s="652" t="s">
        <v>74</v>
      </c>
      <c r="F20" s="653">
        <v>412.01</v>
      </c>
      <c r="G20" s="654">
        <v>32.218057100000003</v>
      </c>
      <c r="H20" s="655">
        <v>0.2562415688348238</v>
      </c>
      <c r="I20" s="655">
        <v>5.9682684921183692E-2</v>
      </c>
      <c r="J20" s="655">
        <v>6.4334447627316313E-2</v>
      </c>
      <c r="K20" s="655">
        <v>1.8408255430543044E-2</v>
      </c>
      <c r="L20" s="655">
        <v>0.56842114123410103</v>
      </c>
      <c r="M20" s="656">
        <v>3.2911901952032134E-2</v>
      </c>
      <c r="N20" s="657">
        <f t="shared" si="7"/>
        <v>0.2562415688348238</v>
      </c>
      <c r="O20" s="658">
        <f t="shared" si="8"/>
        <v>5.9682684921183692E-2</v>
      </c>
      <c r="P20" s="658">
        <f t="shared" si="9"/>
        <v>6.4334447627316313E-2</v>
      </c>
      <c r="Q20" s="658">
        <f t="shared" si="10"/>
        <v>1.8408255430543044E-2</v>
      </c>
      <c r="R20" s="658">
        <f t="shared" si="11"/>
        <v>0.56842114123410103</v>
      </c>
      <c r="S20" s="659">
        <f t="shared" si="12"/>
        <v>3.2911901952032134E-2</v>
      </c>
      <c r="T20" s="660">
        <f t="shared" si="13"/>
        <v>0.65961213986685407</v>
      </c>
      <c r="U20" s="709">
        <v>18.885055748077001</v>
      </c>
      <c r="V20" s="661">
        <v>25.4544853058167</v>
      </c>
      <c r="W20" s="710">
        <v>31.151072361785999</v>
      </c>
      <c r="X20" s="645"/>
      <c r="Y20" s="662" t="s">
        <v>147</v>
      </c>
      <c r="Z20" s="647"/>
      <c r="AA20" s="648" t="s">
        <v>144</v>
      </c>
      <c r="AB20" s="146">
        <f t="shared" si="1"/>
        <v>0.19149414919023991</v>
      </c>
      <c r="AC20" s="146">
        <f t="shared" si="2"/>
        <v>31.072287579658752</v>
      </c>
      <c r="AD20" s="146">
        <f t="shared" si="3"/>
        <v>3.4948693465309248</v>
      </c>
      <c r="AE20" s="146">
        <f t="shared" si="4"/>
        <v>5.4731570674463631E-2</v>
      </c>
      <c r="AF20" s="146">
        <f t="shared" si="5"/>
        <v>2.6489085192119779</v>
      </c>
      <c r="AG20" s="146">
        <f t="shared" si="6"/>
        <v>2.5265913935008268</v>
      </c>
      <c r="AH20" s="166">
        <f t="shared" si="14"/>
        <v>-0.12231712571115105</v>
      </c>
    </row>
    <row r="21" spans="1:34">
      <c r="A21" s="648" t="s">
        <v>64</v>
      </c>
      <c r="B21" s="649" t="s">
        <v>66</v>
      </c>
      <c r="C21" s="650">
        <v>44</v>
      </c>
      <c r="D21" s="651">
        <v>5</v>
      </c>
      <c r="E21" s="652" t="s">
        <v>74</v>
      </c>
      <c r="F21" s="653">
        <v>415.01</v>
      </c>
      <c r="G21" s="654">
        <v>32.358405060000003</v>
      </c>
      <c r="H21" s="655">
        <v>0.25176521164021165</v>
      </c>
      <c r="I21" s="655">
        <v>5.7899669312169312E-2</v>
      </c>
      <c r="J21" s="655">
        <v>6.1960978835978835E-2</v>
      </c>
      <c r="K21" s="655">
        <v>1.6785978835978835E-2</v>
      </c>
      <c r="L21" s="655">
        <v>0.5725231481481482</v>
      </c>
      <c r="M21" s="656">
        <v>3.9065013227513226E-2</v>
      </c>
      <c r="N21" s="657">
        <f t="shared" si="7"/>
        <v>0.25176521164021165</v>
      </c>
      <c r="O21" s="658">
        <f t="shared" si="8"/>
        <v>5.7899669312169312E-2</v>
      </c>
      <c r="P21" s="658">
        <f t="shared" si="9"/>
        <v>6.1960978835978835E-2</v>
      </c>
      <c r="Q21" s="658">
        <f t="shared" si="10"/>
        <v>1.6785978835978835E-2</v>
      </c>
      <c r="R21" s="658">
        <f t="shared" si="11"/>
        <v>0.5725231481481482</v>
      </c>
      <c r="S21" s="659">
        <f t="shared" si="12"/>
        <v>3.9065013227513226E-2</v>
      </c>
      <c r="T21" s="660">
        <f t="shared" si="13"/>
        <v>0.67048472575618423</v>
      </c>
      <c r="U21" s="709">
        <v>19.405643526534401</v>
      </c>
      <c r="V21" s="661">
        <v>26.0496191986736</v>
      </c>
      <c r="W21" s="710">
        <v>31.805029017031899</v>
      </c>
      <c r="X21" s="645"/>
      <c r="Y21" s="662" t="s">
        <v>147</v>
      </c>
      <c r="Z21" s="647"/>
      <c r="AA21" s="648" t="s">
        <v>144</v>
      </c>
      <c r="AB21" s="146">
        <f t="shared" si="1"/>
        <v>0.1826253324623828</v>
      </c>
      <c r="AC21" s="146">
        <f t="shared" si="2"/>
        <v>30.543341859741126</v>
      </c>
      <c r="AD21" s="146">
        <f t="shared" si="3"/>
        <v>3.6912341807063722</v>
      </c>
      <c r="AE21" s="146">
        <f t="shared" si="4"/>
        <v>6.3874704735361887E-2</v>
      </c>
      <c r="AF21" s="146">
        <f t="shared" si="5"/>
        <v>2.6785322089947092</v>
      </c>
      <c r="AG21" s="146">
        <f t="shared" si="6"/>
        <v>2.5662319891759258</v>
      </c>
      <c r="AH21" s="166">
        <f t="shared" si="14"/>
        <v>-0.11230021981878346</v>
      </c>
    </row>
    <row r="22" spans="1:34">
      <c r="A22" s="648" t="s">
        <v>64</v>
      </c>
      <c r="B22" s="649" t="s">
        <v>67</v>
      </c>
      <c r="C22" s="663">
        <v>1</v>
      </c>
      <c r="D22" s="651">
        <v>1</v>
      </c>
      <c r="E22" s="652" t="s">
        <v>75</v>
      </c>
      <c r="F22" s="653">
        <v>418.20749999999998</v>
      </c>
      <c r="G22" s="654">
        <v>32.507992590000001</v>
      </c>
      <c r="H22" s="655">
        <v>0.26698677484115324</v>
      </c>
      <c r="I22" s="655">
        <v>6.1262081668977793E-2</v>
      </c>
      <c r="J22" s="655">
        <v>6.3331746590227042E-2</v>
      </c>
      <c r="K22" s="655">
        <v>1.6702195914481445E-2</v>
      </c>
      <c r="L22" s="655">
        <v>0.54018254444605418</v>
      </c>
      <c r="M22" s="656">
        <v>5.153465653910632E-2</v>
      </c>
      <c r="N22" s="657">
        <f t="shared" si="7"/>
        <v>0.26698677484115324</v>
      </c>
      <c r="O22" s="658">
        <f t="shared" si="8"/>
        <v>6.1262081668977793E-2</v>
      </c>
      <c r="P22" s="658">
        <f t="shared" si="9"/>
        <v>6.3331746590227042E-2</v>
      </c>
      <c r="Q22" s="658">
        <f t="shared" si="10"/>
        <v>1.6702195914481445E-2</v>
      </c>
      <c r="R22" s="658">
        <f t="shared" si="11"/>
        <v>0.54018254444605418</v>
      </c>
      <c r="S22" s="659">
        <f t="shared" si="12"/>
        <v>5.153465653910632E-2</v>
      </c>
      <c r="T22" s="660">
        <f t="shared" si="13"/>
        <v>0.68230116990447576</v>
      </c>
      <c r="U22" s="709">
        <v>20.1887919893889</v>
      </c>
      <c r="V22" s="661">
        <v>26.745530095795601</v>
      </c>
      <c r="W22" s="710">
        <v>32.539398616555303</v>
      </c>
      <c r="X22" s="645"/>
      <c r="Y22" s="662" t="s">
        <v>147</v>
      </c>
      <c r="Z22" s="647"/>
      <c r="AA22" s="648" t="s">
        <v>144</v>
      </c>
      <c r="AB22" s="146">
        <f t="shared" si="1"/>
        <v>0.19276053872434143</v>
      </c>
      <c r="AC22" s="146">
        <f t="shared" si="2"/>
        <v>33.07692307692308</v>
      </c>
      <c r="AD22" s="146">
        <f t="shared" si="3"/>
        <v>3.7918215613382902</v>
      </c>
      <c r="AE22" s="146">
        <f t="shared" si="4"/>
        <v>8.7093389296956994E-2</v>
      </c>
      <c r="AF22" s="146">
        <f t="shared" si="5"/>
        <v>2.6049009665335179</v>
      </c>
      <c r="AG22" s="146">
        <f t="shared" si="6"/>
        <v>2.6102039221975675</v>
      </c>
      <c r="AH22" s="166">
        <f t="shared" si="14"/>
        <v>5.3029556640495912E-3</v>
      </c>
    </row>
    <row r="23" spans="1:34">
      <c r="A23" s="648" t="s">
        <v>64</v>
      </c>
      <c r="B23" s="649" t="s">
        <v>66</v>
      </c>
      <c r="C23" s="663">
        <v>45</v>
      </c>
      <c r="D23" s="651">
        <v>1</v>
      </c>
      <c r="E23" s="652" t="s">
        <v>74</v>
      </c>
      <c r="F23" s="653">
        <v>418.61</v>
      </c>
      <c r="G23" s="654">
        <v>32.526822610000004</v>
      </c>
      <c r="H23" s="655">
        <v>0.26954177897574122</v>
      </c>
      <c r="I23" s="655">
        <v>6.1096136567834684E-2</v>
      </c>
      <c r="J23" s="655">
        <v>6.2893081761006289E-2</v>
      </c>
      <c r="K23" s="655">
        <v>1.8328840970350403E-2</v>
      </c>
      <c r="L23" s="655">
        <v>0.54088050314465408</v>
      </c>
      <c r="M23" s="656">
        <v>4.7259658580413297E-2</v>
      </c>
      <c r="N23" s="657">
        <f t="shared" si="7"/>
        <v>0.26954177897574122</v>
      </c>
      <c r="O23" s="658">
        <f t="shared" si="8"/>
        <v>6.1096136567834684E-2</v>
      </c>
      <c r="P23" s="658">
        <f t="shared" si="9"/>
        <v>6.2893081761006289E-2</v>
      </c>
      <c r="Q23" s="658">
        <f t="shared" si="10"/>
        <v>1.8328840970350403E-2</v>
      </c>
      <c r="R23" s="658">
        <f t="shared" si="11"/>
        <v>0.54088050314465408</v>
      </c>
      <c r="S23" s="659">
        <f t="shared" si="12"/>
        <v>4.7259658580413297E-2</v>
      </c>
      <c r="T23" s="660">
        <f t="shared" si="13"/>
        <v>0.67772511848341255</v>
      </c>
      <c r="U23" s="709">
        <v>19.891598577312699</v>
      </c>
      <c r="V23" s="661">
        <v>26.469108138029199</v>
      </c>
      <c r="W23" s="710">
        <v>32.260222098674198</v>
      </c>
      <c r="X23" s="645"/>
      <c r="Y23" s="662" t="s">
        <v>147</v>
      </c>
      <c r="Z23" s="647"/>
      <c r="AA23" s="648" t="s">
        <v>144</v>
      </c>
      <c r="AB23" s="146">
        <f t="shared" si="1"/>
        <v>0.19483394833948339</v>
      </c>
      <c r="AC23" s="146">
        <f t="shared" si="2"/>
        <v>33.259423503325941</v>
      </c>
      <c r="AD23" s="146">
        <f t="shared" si="3"/>
        <v>3.4313725490196081</v>
      </c>
      <c r="AE23" s="146">
        <f t="shared" si="4"/>
        <v>8.0354414909868624E-2</v>
      </c>
      <c r="AF23" s="146">
        <f t="shared" si="5"/>
        <v>2.5944294699011676</v>
      </c>
      <c r="AG23" s="146">
        <f t="shared" si="6"/>
        <v>2.5930652950293132</v>
      </c>
      <c r="AH23" s="166">
        <f t="shared" si="14"/>
        <v>-1.3641748718544733E-3</v>
      </c>
    </row>
    <row r="24" spans="1:34">
      <c r="A24" s="648" t="s">
        <v>64</v>
      </c>
      <c r="B24" s="649" t="s">
        <v>66</v>
      </c>
      <c r="C24" s="650">
        <v>45</v>
      </c>
      <c r="D24" s="651">
        <v>3</v>
      </c>
      <c r="E24" s="652" t="s">
        <v>76</v>
      </c>
      <c r="F24" s="653">
        <v>421.64</v>
      </c>
      <c r="G24" s="654">
        <v>32.668574040000003</v>
      </c>
      <c r="H24" s="655">
        <v>0.27468304529337656</v>
      </c>
      <c r="I24" s="655">
        <v>6.2784499778783115E-2</v>
      </c>
      <c r="J24" s="655">
        <v>6.7527359819568963E-2</v>
      </c>
      <c r="K24" s="655">
        <v>1.8740480241747213E-2</v>
      </c>
      <c r="L24" s="655">
        <v>0.54182273220215849</v>
      </c>
      <c r="M24" s="656">
        <v>3.4441882664365646E-2</v>
      </c>
      <c r="N24" s="657">
        <f t="shared" si="7"/>
        <v>0.27468304529337656</v>
      </c>
      <c r="O24" s="658">
        <f t="shared" si="8"/>
        <v>6.2784499778783115E-2</v>
      </c>
      <c r="P24" s="658">
        <f t="shared" si="9"/>
        <v>6.7527359819568963E-2</v>
      </c>
      <c r="Q24" s="658">
        <f t="shared" si="10"/>
        <v>1.8740480241747213E-2</v>
      </c>
      <c r="R24" s="658">
        <f t="shared" si="11"/>
        <v>0.54182273220215849</v>
      </c>
      <c r="S24" s="659">
        <f t="shared" si="12"/>
        <v>3.4441882664365646E-2</v>
      </c>
      <c r="T24" s="660">
        <f t="shared" si="13"/>
        <v>0.65783936452137948</v>
      </c>
      <c r="U24" s="709">
        <v>18.818013506547601</v>
      </c>
      <c r="V24" s="661">
        <v>25.315633902658998</v>
      </c>
      <c r="W24" s="710">
        <v>31.002024750580102</v>
      </c>
      <c r="X24" s="645"/>
      <c r="Y24" s="662" t="s">
        <v>147</v>
      </c>
      <c r="Z24" s="647"/>
      <c r="AA24" s="648" t="s">
        <v>144</v>
      </c>
      <c r="AB24" s="146">
        <f t="shared" si="1"/>
        <v>0.20549959417450547</v>
      </c>
      <c r="AC24" s="146">
        <f t="shared" si="2"/>
        <v>33.641286181208756</v>
      </c>
      <c r="AD24" s="146">
        <f t="shared" si="3"/>
        <v>3.6032886536782396</v>
      </c>
      <c r="AE24" s="146">
        <f t="shared" si="4"/>
        <v>5.9767477953410628E-2</v>
      </c>
      <c r="AF24" s="146">
        <f t="shared" si="5"/>
        <v>2.5591191196092593</v>
      </c>
      <c r="AG24" s="146">
        <f t="shared" si="6"/>
        <v>2.5202024193046606</v>
      </c>
      <c r="AH24" s="166">
        <f t="shared" si="14"/>
        <v>-3.8916700304598706E-2</v>
      </c>
    </row>
    <row r="25" spans="1:34">
      <c r="A25" s="648" t="s">
        <v>64</v>
      </c>
      <c r="B25" s="649" t="s">
        <v>66</v>
      </c>
      <c r="C25" s="650">
        <v>45</v>
      </c>
      <c r="D25" s="651">
        <v>5</v>
      </c>
      <c r="E25" s="652" t="s">
        <v>74</v>
      </c>
      <c r="F25" s="653">
        <v>424.61</v>
      </c>
      <c r="G25" s="654">
        <v>32.807518520000002</v>
      </c>
      <c r="H25" s="655">
        <v>0.26927217694467487</v>
      </c>
      <c r="I25" s="655">
        <v>6.8335710069712646E-2</v>
      </c>
      <c r="J25" s="655">
        <v>6.8585438538371124E-2</v>
      </c>
      <c r="K25" s="655">
        <v>1.8730974575022569E-2</v>
      </c>
      <c r="L25" s="655">
        <v>0.53247229100420912</v>
      </c>
      <c r="M25" s="656">
        <v>4.2603408868009722E-2</v>
      </c>
      <c r="N25" s="657">
        <f t="shared" si="7"/>
        <v>0.26927217694467487</v>
      </c>
      <c r="O25" s="658">
        <f t="shared" si="8"/>
        <v>6.8335710069712646E-2</v>
      </c>
      <c r="P25" s="658">
        <f t="shared" si="9"/>
        <v>6.8585438538371124E-2</v>
      </c>
      <c r="Q25" s="658">
        <f t="shared" si="10"/>
        <v>1.8730974575022569E-2</v>
      </c>
      <c r="R25" s="658">
        <f t="shared" si="11"/>
        <v>0.53247229100420912</v>
      </c>
      <c r="S25" s="659">
        <f t="shared" si="12"/>
        <v>4.2603408868009722E-2</v>
      </c>
      <c r="T25" s="660">
        <f t="shared" si="13"/>
        <v>0.65531498988843495</v>
      </c>
      <c r="U25" s="709">
        <v>18.515447432673199</v>
      </c>
      <c r="V25" s="661">
        <v>25.1087819706337</v>
      </c>
      <c r="W25" s="710">
        <v>30.738522509907298</v>
      </c>
      <c r="X25" s="645"/>
      <c r="Y25" s="662" t="s">
        <v>147</v>
      </c>
      <c r="Z25" s="647"/>
      <c r="AA25" s="648" t="s">
        <v>144</v>
      </c>
      <c r="AB25" s="146">
        <f t="shared" si="1"/>
        <v>0.21300971205980962</v>
      </c>
      <c r="AC25" s="146">
        <f t="shared" si="2"/>
        <v>33.585785460242498</v>
      </c>
      <c r="AD25" s="146">
        <f t="shared" si="3"/>
        <v>3.6616054473657034</v>
      </c>
      <c r="AE25" s="146">
        <f t="shared" si="4"/>
        <v>7.4083131798954732E-2</v>
      </c>
      <c r="AF25" s="146">
        <f t="shared" si="5"/>
        <v>2.5620023103603979</v>
      </c>
      <c r="AG25" s="146">
        <f t="shared" si="6"/>
        <v>2.5111407412145375</v>
      </c>
      <c r="AH25" s="166">
        <f t="shared" si="14"/>
        <v>-5.0861569145860486E-2</v>
      </c>
    </row>
    <row r="26" spans="1:34">
      <c r="A26" s="648" t="s">
        <v>64</v>
      </c>
      <c r="B26" s="649" t="s">
        <v>67</v>
      </c>
      <c r="C26" s="663">
        <v>2</v>
      </c>
      <c r="D26" s="651">
        <v>1</v>
      </c>
      <c r="E26" s="652" t="s">
        <v>77</v>
      </c>
      <c r="F26" s="653">
        <v>427.44</v>
      </c>
      <c r="G26" s="654">
        <v>32.939913429999997</v>
      </c>
      <c r="H26" s="655">
        <v>0.26309437605599806</v>
      </c>
      <c r="I26" s="655">
        <v>6.0342746801834421E-2</v>
      </c>
      <c r="J26" s="655">
        <v>6.1415506744978143E-2</v>
      </c>
      <c r="K26" s="655">
        <v>1.8156462037707512E-2</v>
      </c>
      <c r="L26" s="655">
        <v>0.55247137071901731</v>
      </c>
      <c r="M26" s="656">
        <v>4.4519537640464506E-2</v>
      </c>
      <c r="N26" s="657">
        <f t="shared" si="7"/>
        <v>0.26309437605599811</v>
      </c>
      <c r="O26" s="658">
        <f t="shared" si="8"/>
        <v>6.0342746801834428E-2</v>
      </c>
      <c r="P26" s="658">
        <f t="shared" si="9"/>
        <v>6.141550674497815E-2</v>
      </c>
      <c r="Q26" s="658">
        <f t="shared" si="10"/>
        <v>1.8156462037707516E-2</v>
      </c>
      <c r="R26" s="658">
        <f t="shared" si="11"/>
        <v>0.55247137071901742</v>
      </c>
      <c r="S26" s="659">
        <f t="shared" si="12"/>
        <v>4.4519537640464513E-2</v>
      </c>
      <c r="T26" s="660">
        <f t="shared" si="13"/>
        <v>0.67282245165042898</v>
      </c>
      <c r="U26" s="709">
        <v>19.670470294382699</v>
      </c>
      <c r="V26" s="661">
        <v>26.2104902283446</v>
      </c>
      <c r="W26" s="710">
        <v>32.023148018118803</v>
      </c>
      <c r="X26" s="645"/>
      <c r="Y26" s="662" t="s">
        <v>147</v>
      </c>
      <c r="Z26" s="647"/>
      <c r="AA26" s="648" t="s">
        <v>144</v>
      </c>
      <c r="AB26" s="146">
        <f t="shared" si="1"/>
        <v>0.18986788950758818</v>
      </c>
      <c r="AC26" s="146">
        <f t="shared" si="2"/>
        <v>32.2591252877343</v>
      </c>
      <c r="AD26" s="146">
        <f t="shared" si="3"/>
        <v>3.3825701624815361</v>
      </c>
      <c r="AE26" s="146">
        <f t="shared" si="4"/>
        <v>7.4573225516621738E-2</v>
      </c>
      <c r="AF26" s="146">
        <f t="shared" si="5"/>
        <v>2.6256067798428404</v>
      </c>
      <c r="AG26" s="146">
        <f t="shared" si="6"/>
        <v>2.5748576830262175</v>
      </c>
      <c r="AH26" s="166">
        <f t="shared" si="14"/>
        <v>-5.0749096816622874E-2</v>
      </c>
    </row>
    <row r="27" spans="1:34">
      <c r="A27" s="648" t="s">
        <v>64</v>
      </c>
      <c r="B27" s="649" t="s">
        <v>66</v>
      </c>
      <c r="C27" s="663">
        <v>46</v>
      </c>
      <c r="D27" s="651">
        <v>1</v>
      </c>
      <c r="E27" s="652" t="s">
        <v>78</v>
      </c>
      <c r="F27" s="653">
        <v>428.23</v>
      </c>
      <c r="G27" s="654">
        <v>32.976871719999998</v>
      </c>
      <c r="H27" s="655">
        <v>0.28689990699005508</v>
      </c>
      <c r="I27" s="655">
        <v>6.0957286971453105E-2</v>
      </c>
      <c r="J27" s="655">
        <v>5.8953995850325534E-2</v>
      </c>
      <c r="K27" s="655">
        <v>1.6956428418115475E-2</v>
      </c>
      <c r="L27" s="655">
        <v>0.5315876082134936</v>
      </c>
      <c r="M27" s="656">
        <v>4.4644773556557202E-2</v>
      </c>
      <c r="N27" s="657">
        <f t="shared" si="7"/>
        <v>0.28689990699005513</v>
      </c>
      <c r="O27" s="658">
        <f t="shared" si="8"/>
        <v>6.0957286971453112E-2</v>
      </c>
      <c r="P27" s="658">
        <f t="shared" si="9"/>
        <v>5.8953995850325541E-2</v>
      </c>
      <c r="Q27" s="658">
        <f t="shared" si="10"/>
        <v>1.6956428418115479E-2</v>
      </c>
      <c r="R27" s="658">
        <f t="shared" si="11"/>
        <v>0.53158760821349371</v>
      </c>
      <c r="S27" s="659">
        <f t="shared" si="12"/>
        <v>4.4644773556557209E-2</v>
      </c>
      <c r="T27" s="660">
        <f t="shared" si="13"/>
        <v>0.66417027985810018</v>
      </c>
      <c r="U27" s="709">
        <v>19.084934936773699</v>
      </c>
      <c r="V27" s="661">
        <v>25.676230155486</v>
      </c>
      <c r="W27" s="710">
        <v>31.3150413761838</v>
      </c>
      <c r="X27" s="645"/>
      <c r="Y27" s="662" t="s">
        <v>147</v>
      </c>
      <c r="Z27" s="647"/>
      <c r="AA27" s="648" t="s">
        <v>144</v>
      </c>
      <c r="AB27" s="146">
        <f t="shared" si="1"/>
        <v>0.19193338015450989</v>
      </c>
      <c r="AC27" s="146">
        <f t="shared" si="2"/>
        <v>35.052447552447546</v>
      </c>
      <c r="AD27" s="146">
        <f t="shared" si="3"/>
        <v>3.4767932489451474</v>
      </c>
      <c r="AE27" s="146">
        <f t="shared" si="4"/>
        <v>7.7477030047181525E-2</v>
      </c>
      <c r="AF27" s="146">
        <f t="shared" si="5"/>
        <v>2.5346640910066536</v>
      </c>
      <c r="AG27" s="146">
        <f t="shared" si="6"/>
        <v>2.5431144578565963</v>
      </c>
      <c r="AH27" s="166">
        <f t="shared" si="14"/>
        <v>8.4503668499427143E-3</v>
      </c>
    </row>
    <row r="28" spans="1:34">
      <c r="A28" s="664" t="s">
        <v>64</v>
      </c>
      <c r="B28" s="665" t="s">
        <v>66</v>
      </c>
      <c r="C28" s="666">
        <v>46</v>
      </c>
      <c r="D28" s="666">
        <v>3</v>
      </c>
      <c r="E28" s="667" t="s">
        <v>79</v>
      </c>
      <c r="F28" s="668">
        <v>431.19</v>
      </c>
      <c r="G28" s="669">
        <v>33.11534837</v>
      </c>
      <c r="H28" s="655">
        <v>0.17756197582429839</v>
      </c>
      <c r="I28" s="655">
        <v>4.267013128844338E-2</v>
      </c>
      <c r="J28" s="655">
        <v>4.4632284890411246E-2</v>
      </c>
      <c r="K28" s="655">
        <v>1.2607985337837259E-2</v>
      </c>
      <c r="L28" s="655">
        <v>0.36351459925758245</v>
      </c>
      <c r="M28" s="656">
        <v>0.35901302340142727</v>
      </c>
      <c r="N28" s="657">
        <f t="shared" si="7"/>
        <v>0.17756197582429839</v>
      </c>
      <c r="O28" s="658">
        <f t="shared" si="8"/>
        <v>4.267013128844338E-2</v>
      </c>
      <c r="P28" s="658">
        <f t="shared" si="9"/>
        <v>4.4632284890411246E-2</v>
      </c>
      <c r="Q28" s="658">
        <f t="shared" si="10"/>
        <v>1.2607985337837259E-2</v>
      </c>
      <c r="R28" s="658">
        <f t="shared" si="11"/>
        <v>0.36351459925758245</v>
      </c>
      <c r="S28" s="659">
        <f t="shared" si="12"/>
        <v>0.35901302340142727</v>
      </c>
      <c r="T28" s="660">
        <f t="shared" si="13"/>
        <v>0.90702123933626499</v>
      </c>
      <c r="U28" s="709">
        <v>32.025696393278203</v>
      </c>
      <c r="V28" s="661">
        <v>39.921282582975103</v>
      </c>
      <c r="W28" s="710">
        <v>48.453096231578201</v>
      </c>
      <c r="X28" s="645"/>
      <c r="Y28" s="662" t="s">
        <v>147</v>
      </c>
      <c r="Z28" s="647"/>
      <c r="AA28" s="648" t="s">
        <v>144</v>
      </c>
      <c r="AB28" s="146">
        <f t="shared" si="1"/>
        <v>0.12148076642836191</v>
      </c>
      <c r="AC28" s="146">
        <f t="shared" si="2"/>
        <v>32.81642266576187</v>
      </c>
      <c r="AD28" s="146">
        <f t="shared" si="3"/>
        <v>3.5400013320500383</v>
      </c>
      <c r="AE28" s="172">
        <f t="shared" si="4"/>
        <v>0.4968848416897968</v>
      </c>
      <c r="AF28" s="146">
        <f t="shared" si="5"/>
        <v>3.0598691477188167</v>
      </c>
      <c r="AG28" s="146">
        <f t="shared" si="6"/>
        <v>3.622916240686628</v>
      </c>
      <c r="AH28" s="173">
        <f t="shared" si="14"/>
        <v>0.5630470929678113</v>
      </c>
    </row>
    <row r="29" spans="1:34">
      <c r="A29" s="648" t="s">
        <v>64</v>
      </c>
      <c r="B29" s="649" t="s">
        <v>66</v>
      </c>
      <c r="C29" s="650">
        <v>46</v>
      </c>
      <c r="D29" s="651">
        <v>5</v>
      </c>
      <c r="E29" s="652" t="s">
        <v>76</v>
      </c>
      <c r="F29" s="653">
        <v>434.24</v>
      </c>
      <c r="G29" s="654">
        <v>33.258035460000002</v>
      </c>
      <c r="H29" s="655">
        <v>0.28125113218752018</v>
      </c>
      <c r="I29" s="655">
        <v>6.0639766678795844E-2</v>
      </c>
      <c r="J29" s="655">
        <v>6.8816720302819795E-2</v>
      </c>
      <c r="K29" s="655">
        <v>2.0615067269659896E-2</v>
      </c>
      <c r="L29" s="655">
        <v>0.52991101596797896</v>
      </c>
      <c r="M29" s="656">
        <v>3.8766297593225307E-2</v>
      </c>
      <c r="N29" s="657">
        <f t="shared" si="7"/>
        <v>0.28125113218752018</v>
      </c>
      <c r="O29" s="658">
        <f t="shared" si="8"/>
        <v>6.0639766678795844E-2</v>
      </c>
      <c r="P29" s="658">
        <f t="shared" si="9"/>
        <v>6.8816720302819795E-2</v>
      </c>
      <c r="Q29" s="658">
        <f t="shared" si="10"/>
        <v>2.0615067269659896E-2</v>
      </c>
      <c r="R29" s="658">
        <f t="shared" si="11"/>
        <v>0.52991101596797896</v>
      </c>
      <c r="S29" s="659">
        <f t="shared" si="12"/>
        <v>3.8766297593225307E-2</v>
      </c>
      <c r="T29" s="660">
        <f t="shared" si="13"/>
        <v>0.67887917551228094</v>
      </c>
      <c r="U29" s="709">
        <v>19.920297460622599</v>
      </c>
      <c r="V29" s="661">
        <v>26.545843952832598</v>
      </c>
      <c r="W29" s="710">
        <v>32.365307084393201</v>
      </c>
      <c r="X29" s="645"/>
      <c r="Y29" s="662" t="s">
        <v>147</v>
      </c>
      <c r="Z29" s="647"/>
      <c r="AA29" s="648" t="s">
        <v>144</v>
      </c>
      <c r="AB29" s="146">
        <f t="shared" si="1"/>
        <v>0.20879553481318164</v>
      </c>
      <c r="AC29" s="146">
        <f t="shared" si="2"/>
        <v>34.672615435404239</v>
      </c>
      <c r="AD29" s="146">
        <f t="shared" si="3"/>
        <v>3.3381758789650129</v>
      </c>
      <c r="AE29" s="146">
        <f t="shared" si="4"/>
        <v>6.8169235291734673E-2</v>
      </c>
      <c r="AF29" s="146">
        <f t="shared" si="5"/>
        <v>2.5348276633382318</v>
      </c>
      <c r="AG29" s="146">
        <f t="shared" si="6"/>
        <v>2.5973744588704015</v>
      </c>
      <c r="AH29" s="166">
        <f t="shared" si="14"/>
        <v>6.2546795532169686E-2</v>
      </c>
    </row>
    <row r="30" spans="1:34">
      <c r="A30" s="648" t="s">
        <v>64</v>
      </c>
      <c r="B30" s="649" t="s">
        <v>67</v>
      </c>
      <c r="C30" s="663">
        <v>3</v>
      </c>
      <c r="D30" s="651" t="s">
        <v>68</v>
      </c>
      <c r="E30" s="652" t="s">
        <v>80</v>
      </c>
      <c r="F30" s="653">
        <v>436.90249999999997</v>
      </c>
      <c r="G30" s="654">
        <v>33.382594269999998</v>
      </c>
      <c r="H30" s="655">
        <v>0.28512474207465766</v>
      </c>
      <c r="I30" s="655">
        <v>6.2277246295254177E-2</v>
      </c>
      <c r="J30" s="655">
        <v>5.8056649784280621E-2</v>
      </c>
      <c r="K30" s="655">
        <v>1.6038266741699492E-2</v>
      </c>
      <c r="L30" s="655">
        <v>0.53367098105421118</v>
      </c>
      <c r="M30" s="656">
        <v>4.4832114049896829E-2</v>
      </c>
      <c r="N30" s="657">
        <f t="shared" si="7"/>
        <v>0.28512474207465766</v>
      </c>
      <c r="O30" s="658">
        <f t="shared" si="8"/>
        <v>6.2277246295254177E-2</v>
      </c>
      <c r="P30" s="658">
        <f t="shared" si="9"/>
        <v>5.8056649784280621E-2</v>
      </c>
      <c r="Q30" s="658">
        <f t="shared" si="10"/>
        <v>1.6038266741699492E-2</v>
      </c>
      <c r="R30" s="658">
        <f t="shared" si="11"/>
        <v>0.53367098105421118</v>
      </c>
      <c r="S30" s="659">
        <f t="shared" si="12"/>
        <v>4.4832114049896829E-2</v>
      </c>
      <c r="T30" s="660">
        <f t="shared" si="13"/>
        <v>0.65631469979296075</v>
      </c>
      <c r="U30" s="709">
        <v>18.6234807674929</v>
      </c>
      <c r="V30" s="661">
        <v>25.186562993928</v>
      </c>
      <c r="W30" s="710">
        <v>30.861898058209199</v>
      </c>
      <c r="X30" s="645"/>
      <c r="Y30" s="662" t="s">
        <v>147</v>
      </c>
      <c r="Z30" s="647"/>
      <c r="AA30" s="648" t="s">
        <v>144</v>
      </c>
      <c r="AB30" s="146">
        <f t="shared" si="1"/>
        <v>0.19076357911309369</v>
      </c>
      <c r="AC30" s="146">
        <f t="shared" si="2"/>
        <v>34.822451317296675</v>
      </c>
      <c r="AD30" s="146">
        <f t="shared" si="3"/>
        <v>3.6198830409356728</v>
      </c>
      <c r="AE30" s="146">
        <f t="shared" si="4"/>
        <v>7.7496757457846954E-2</v>
      </c>
      <c r="AF30" s="146">
        <f t="shared" si="5"/>
        <v>2.540517726505346</v>
      </c>
      <c r="AG30" s="146">
        <f t="shared" si="6"/>
        <v>2.5147243119049767</v>
      </c>
      <c r="AH30" s="166">
        <f t="shared" si="14"/>
        <v>-2.5793414600369324E-2</v>
      </c>
    </row>
    <row r="31" spans="1:34">
      <c r="A31" s="648" t="s">
        <v>64</v>
      </c>
      <c r="B31" s="649" t="s">
        <v>66</v>
      </c>
      <c r="C31" s="663">
        <v>47</v>
      </c>
      <c r="D31" s="651">
        <v>1</v>
      </c>
      <c r="E31" s="652" t="s">
        <v>81</v>
      </c>
      <c r="F31" s="653">
        <v>437.83</v>
      </c>
      <c r="G31" s="654">
        <v>33.425985179999998</v>
      </c>
      <c r="H31" s="655">
        <v>0.25401803214425717</v>
      </c>
      <c r="I31" s="655">
        <v>5.8800470403763232E-2</v>
      </c>
      <c r="J31" s="655">
        <v>6.1936495491963936E-2</v>
      </c>
      <c r="K31" s="655">
        <v>1.6072128577028617E-2</v>
      </c>
      <c r="L31" s="655">
        <v>0.56056448451587615</v>
      </c>
      <c r="M31" s="656">
        <v>4.8608388867110934E-2</v>
      </c>
      <c r="N31" s="657">
        <f t="shared" si="7"/>
        <v>0.25401803214425717</v>
      </c>
      <c r="O31" s="658">
        <f t="shared" si="8"/>
        <v>5.8800470403763232E-2</v>
      </c>
      <c r="P31" s="658">
        <f t="shared" si="9"/>
        <v>6.1936495491963936E-2</v>
      </c>
      <c r="Q31" s="658">
        <f t="shared" si="10"/>
        <v>1.6072128577028617E-2</v>
      </c>
      <c r="R31" s="658">
        <f t="shared" si="11"/>
        <v>0.56056448451587615</v>
      </c>
      <c r="S31" s="659">
        <f t="shared" si="12"/>
        <v>4.8608388867110934E-2</v>
      </c>
      <c r="T31" s="660">
        <f t="shared" si="13"/>
        <v>0.68287526427061318</v>
      </c>
      <c r="U31" s="709">
        <v>20.2407320519692</v>
      </c>
      <c r="V31" s="661">
        <v>26.797356604849401</v>
      </c>
      <c r="W31" s="710">
        <v>32.659509381663803</v>
      </c>
      <c r="X31" s="645"/>
      <c r="Y31" s="662" t="s">
        <v>147</v>
      </c>
      <c r="Z31" s="647"/>
      <c r="AA31" s="648" t="s">
        <v>144</v>
      </c>
      <c r="AB31" s="146">
        <f t="shared" si="1"/>
        <v>0.18339464004203887</v>
      </c>
      <c r="AC31" s="146">
        <f t="shared" si="2"/>
        <v>31.183830606352263</v>
      </c>
      <c r="AD31" s="146">
        <f t="shared" si="3"/>
        <v>3.8536585365853657</v>
      </c>
      <c r="AE31" s="146">
        <f t="shared" si="4"/>
        <v>7.9794079794079792E-2</v>
      </c>
      <c r="AF31" s="146">
        <f t="shared" si="5"/>
        <v>2.6675813406507252</v>
      </c>
      <c r="AG31" s="146">
        <f t="shared" si="6"/>
        <v>2.6123638866664582</v>
      </c>
      <c r="AH31" s="166">
        <f t="shared" si="14"/>
        <v>-5.5217453984266918E-2</v>
      </c>
    </row>
    <row r="32" spans="1:34">
      <c r="A32" s="648" t="s">
        <v>64</v>
      </c>
      <c r="B32" s="649" t="s">
        <v>66</v>
      </c>
      <c r="C32" s="650">
        <v>47</v>
      </c>
      <c r="D32" s="651">
        <v>2</v>
      </c>
      <c r="E32" s="652" t="s">
        <v>82</v>
      </c>
      <c r="F32" s="653">
        <v>439.31</v>
      </c>
      <c r="G32" s="654">
        <v>33.495223510000002</v>
      </c>
      <c r="H32" s="655">
        <v>0.25750906500786525</v>
      </c>
      <c r="I32" s="655">
        <v>6.1962919541320764E-2</v>
      </c>
      <c r="J32" s="655">
        <v>6.5259828489759128E-2</v>
      </c>
      <c r="K32" s="655">
        <v>1.897424802572531E-2</v>
      </c>
      <c r="L32" s="655">
        <v>0.55974592257188294</v>
      </c>
      <c r="M32" s="656">
        <v>3.6548016363446623E-2</v>
      </c>
      <c r="N32" s="657">
        <f t="shared" si="7"/>
        <v>0.25750906500786525</v>
      </c>
      <c r="O32" s="658">
        <f t="shared" si="8"/>
        <v>6.1962919541320764E-2</v>
      </c>
      <c r="P32" s="658">
        <f t="shared" si="9"/>
        <v>6.5259828489759128E-2</v>
      </c>
      <c r="Q32" s="658">
        <f t="shared" si="10"/>
        <v>1.897424802572531E-2</v>
      </c>
      <c r="R32" s="658">
        <f t="shared" si="11"/>
        <v>0.55974592257188294</v>
      </c>
      <c r="S32" s="659">
        <f t="shared" si="12"/>
        <v>3.6548016363446623E-2</v>
      </c>
      <c r="T32" s="660">
        <f t="shared" si="13"/>
        <v>0.66093236296470315</v>
      </c>
      <c r="U32" s="709">
        <v>18.8978140685896</v>
      </c>
      <c r="V32" s="661">
        <v>25.4869599136868</v>
      </c>
      <c r="W32" s="710">
        <v>31.231496678922198</v>
      </c>
      <c r="X32" s="645"/>
      <c r="Y32" s="662" t="s">
        <v>147</v>
      </c>
      <c r="Z32" s="647"/>
      <c r="AA32" s="648" t="s">
        <v>144</v>
      </c>
      <c r="AB32" s="146">
        <f t="shared" si="1"/>
        <v>0.19690071510213641</v>
      </c>
      <c r="AC32" s="146">
        <f t="shared" si="2"/>
        <v>31.509023367414734</v>
      </c>
      <c r="AD32" s="146">
        <f t="shared" si="3"/>
        <v>3.4393894504425035</v>
      </c>
      <c r="AE32" s="146">
        <f t="shared" si="4"/>
        <v>6.1291946768237064E-2</v>
      </c>
      <c r="AF32" s="146">
        <f t="shared" si="5"/>
        <v>2.6345810763393334</v>
      </c>
      <c r="AG32" s="146">
        <f t="shared" si="6"/>
        <v>2.5313629540520108</v>
      </c>
      <c r="AH32" s="166">
        <f t="shared" si="14"/>
        <v>-0.10321812228732252</v>
      </c>
    </row>
    <row r="33" spans="1:34">
      <c r="A33" s="648" t="s">
        <v>64</v>
      </c>
      <c r="B33" s="649" t="s">
        <v>66</v>
      </c>
      <c r="C33" s="650">
        <v>47</v>
      </c>
      <c r="D33" s="651" t="s">
        <v>69</v>
      </c>
      <c r="E33" s="652" t="s">
        <v>83</v>
      </c>
      <c r="F33" s="653">
        <v>440.42</v>
      </c>
      <c r="G33" s="654">
        <v>33.547152250000003</v>
      </c>
      <c r="H33" s="655">
        <v>0.27691739391588255</v>
      </c>
      <c r="I33" s="655">
        <v>6.3633446900829602E-2</v>
      </c>
      <c r="J33" s="655">
        <v>6.9400150813814759E-2</v>
      </c>
      <c r="K33" s="655">
        <v>1.9673028794848193E-2</v>
      </c>
      <c r="L33" s="655">
        <v>0.53684069222026765</v>
      </c>
      <c r="M33" s="656">
        <v>3.353528735435729E-2</v>
      </c>
      <c r="N33" s="657">
        <f t="shared" si="7"/>
        <v>0.27691739391588255</v>
      </c>
      <c r="O33" s="658">
        <f t="shared" si="8"/>
        <v>6.3633446900829602E-2</v>
      </c>
      <c r="P33" s="658">
        <f t="shared" si="9"/>
        <v>6.9400150813814759E-2</v>
      </c>
      <c r="Q33" s="658">
        <f t="shared" si="10"/>
        <v>1.9673028794848193E-2</v>
      </c>
      <c r="R33" s="658">
        <f t="shared" si="11"/>
        <v>0.53684069222026765</v>
      </c>
      <c r="S33" s="659">
        <f t="shared" si="12"/>
        <v>3.353528735435729E-2</v>
      </c>
      <c r="T33" s="660">
        <f t="shared" si="13"/>
        <v>0.65832907544459551</v>
      </c>
      <c r="U33" s="709">
        <v>18.769405801106799</v>
      </c>
      <c r="V33" s="661">
        <v>25.307146029334898</v>
      </c>
      <c r="W33" s="710">
        <v>31.031387043818</v>
      </c>
      <c r="X33" s="645"/>
      <c r="Y33" s="662" t="s">
        <v>147</v>
      </c>
      <c r="Z33" s="647"/>
      <c r="AA33" s="648" t="s">
        <v>144</v>
      </c>
      <c r="AB33" s="146">
        <f t="shared" si="1"/>
        <v>0.21118835555522672</v>
      </c>
      <c r="AC33" s="146">
        <f t="shared" si="2"/>
        <v>34.029449124214466</v>
      </c>
      <c r="AD33" s="146">
        <f t="shared" si="3"/>
        <v>3.5276800302345253</v>
      </c>
      <c r="AE33" s="146">
        <f t="shared" si="4"/>
        <v>5.879505546388409E-2</v>
      </c>
      <c r="AF33" s="146">
        <f t="shared" si="5"/>
        <v>2.5429567532115036</v>
      </c>
      <c r="AG33" s="146">
        <f t="shared" si="6"/>
        <v>2.5219652215391046</v>
      </c>
      <c r="AH33" s="166">
        <f t="shared" si="14"/>
        <v>-2.0991531672398978E-2</v>
      </c>
    </row>
    <row r="34" spans="1:34">
      <c r="A34" s="648" t="s">
        <v>64</v>
      </c>
      <c r="B34" s="649" t="s">
        <v>67</v>
      </c>
      <c r="C34" s="651">
        <v>4</v>
      </c>
      <c r="D34" s="651">
        <v>1</v>
      </c>
      <c r="E34" s="651" t="s">
        <v>84</v>
      </c>
      <c r="F34" s="655">
        <v>446.64</v>
      </c>
      <c r="G34" s="656">
        <v>33.840000000000003</v>
      </c>
      <c r="H34" s="651">
        <v>0.27</v>
      </c>
      <c r="I34" s="651">
        <v>7.0000000000000007E-2</v>
      </c>
      <c r="J34" s="651">
        <v>7.0000000000000007E-2</v>
      </c>
      <c r="K34" s="651">
        <v>0.02</v>
      </c>
      <c r="L34" s="651">
        <v>0.54</v>
      </c>
      <c r="M34" s="670">
        <v>0.04</v>
      </c>
      <c r="N34" s="657">
        <f t="shared" si="7"/>
        <v>0.26732673267326734</v>
      </c>
      <c r="O34" s="658">
        <f t="shared" si="8"/>
        <v>6.9306930693069313E-2</v>
      </c>
      <c r="P34" s="658">
        <f t="shared" si="9"/>
        <v>6.9306930693069313E-2</v>
      </c>
      <c r="Q34" s="658">
        <f t="shared" si="10"/>
        <v>1.9801980198019802E-2</v>
      </c>
      <c r="R34" s="658">
        <f t="shared" si="11"/>
        <v>0.53465346534653468</v>
      </c>
      <c r="S34" s="659">
        <f t="shared" si="12"/>
        <v>3.9603960396039604E-2</v>
      </c>
      <c r="T34" s="660">
        <f t="shared" si="13"/>
        <v>0.65</v>
      </c>
      <c r="U34" s="709">
        <v>18.272595747900301</v>
      </c>
      <c r="V34" s="661">
        <v>24.863320311892299</v>
      </c>
      <c r="W34" s="710">
        <v>30.499688771179802</v>
      </c>
      <c r="X34" s="645"/>
      <c r="Y34" s="662" t="s">
        <v>147</v>
      </c>
      <c r="Z34" s="647"/>
      <c r="AA34" s="648" t="s">
        <v>144</v>
      </c>
      <c r="AB34" s="146">
        <f t="shared" si="1"/>
        <v>0.2162162162162162</v>
      </c>
      <c r="AC34" s="146">
        <f t="shared" si="2"/>
        <v>33.333333333333329</v>
      </c>
      <c r="AD34" s="146">
        <f t="shared" si="3"/>
        <v>3.5000000000000004</v>
      </c>
      <c r="AE34" s="146">
        <f t="shared" si="4"/>
        <v>6.8965517241379309E-2</v>
      </c>
      <c r="AF34" s="146">
        <f t="shared" si="5"/>
        <v>2.5643564356435649</v>
      </c>
      <c r="AG34" s="146">
        <f t="shared" si="6"/>
        <v>2.4922</v>
      </c>
      <c r="AH34" s="166">
        <f t="shared" si="14"/>
        <v>-7.2156435643564887E-2</v>
      </c>
    </row>
    <row r="35" spans="1:34">
      <c r="A35" s="648" t="s">
        <v>64</v>
      </c>
      <c r="B35" s="649" t="s">
        <v>66</v>
      </c>
      <c r="C35" s="663">
        <v>48</v>
      </c>
      <c r="D35" s="651">
        <v>1</v>
      </c>
      <c r="E35" s="652" t="s">
        <v>85</v>
      </c>
      <c r="F35" s="653">
        <v>447.01249999999999</v>
      </c>
      <c r="G35" s="654">
        <v>33.855566889999999</v>
      </c>
      <c r="H35" s="655">
        <v>0.27318295739348369</v>
      </c>
      <c r="I35" s="655">
        <v>6.4160401002506265E-2</v>
      </c>
      <c r="J35" s="655">
        <v>7.0175438596491224E-2</v>
      </c>
      <c r="K35" s="655">
        <v>1.7293233082706767E-2</v>
      </c>
      <c r="L35" s="655">
        <v>0.52631578947368418</v>
      </c>
      <c r="M35" s="656">
        <v>4.8872180451127817E-2</v>
      </c>
      <c r="N35" s="657">
        <f t="shared" si="7"/>
        <v>0.27318295739348369</v>
      </c>
      <c r="O35" s="658">
        <f t="shared" si="8"/>
        <v>6.4160401002506265E-2</v>
      </c>
      <c r="P35" s="658">
        <f t="shared" si="9"/>
        <v>7.0175438596491224E-2</v>
      </c>
      <c r="Q35" s="658">
        <f t="shared" si="10"/>
        <v>1.7293233082706767E-2</v>
      </c>
      <c r="R35" s="658">
        <f t="shared" si="11"/>
        <v>0.52631578947368418</v>
      </c>
      <c r="S35" s="659">
        <f t="shared" si="12"/>
        <v>4.8872180451127817E-2</v>
      </c>
      <c r="T35" s="660">
        <f t="shared" si="13"/>
        <v>0.68</v>
      </c>
      <c r="U35" s="709">
        <v>20.0199354707913</v>
      </c>
      <c r="V35" s="661">
        <v>26.593496012433</v>
      </c>
      <c r="W35" s="710">
        <v>32.374352016696498</v>
      </c>
      <c r="X35" s="645"/>
      <c r="Y35" s="662" t="s">
        <v>147</v>
      </c>
      <c r="Z35" s="647"/>
      <c r="AA35" s="648" t="s">
        <v>144</v>
      </c>
      <c r="AB35" s="146">
        <f t="shared" si="1"/>
        <v>0.20862068965517241</v>
      </c>
      <c r="AC35" s="146">
        <f t="shared" si="2"/>
        <v>34.169278996865202</v>
      </c>
      <c r="AD35" s="146">
        <f t="shared" si="3"/>
        <v>4.0579710144927539</v>
      </c>
      <c r="AE35" s="146">
        <f t="shared" si="4"/>
        <v>8.4967320261437898E-2</v>
      </c>
      <c r="AF35" s="146">
        <f t="shared" si="5"/>
        <v>2.5571428571428569</v>
      </c>
      <c r="AG35" s="146">
        <f t="shared" si="6"/>
        <v>2.6015680000000003</v>
      </c>
      <c r="AH35" s="166">
        <f t="shared" si="14"/>
        <v>4.4425142857143385E-2</v>
      </c>
    </row>
    <row r="36" spans="1:34">
      <c r="A36" s="648" t="s">
        <v>64</v>
      </c>
      <c r="B36" s="649" t="s">
        <v>67</v>
      </c>
      <c r="C36" s="651">
        <v>5</v>
      </c>
      <c r="D36" s="651">
        <v>1</v>
      </c>
      <c r="E36" s="671" t="s">
        <v>86</v>
      </c>
      <c r="F36" s="655">
        <v>455.83</v>
      </c>
      <c r="G36" s="656">
        <v>34.270000000000003</v>
      </c>
      <c r="H36" s="651">
        <v>0.24</v>
      </c>
      <c r="I36" s="651">
        <v>0.06</v>
      </c>
      <c r="J36" s="651">
        <v>0.06</v>
      </c>
      <c r="K36" s="651">
        <v>0.02</v>
      </c>
      <c r="L36" s="651">
        <v>0.57999999999999996</v>
      </c>
      <c r="M36" s="670">
        <v>0.04</v>
      </c>
      <c r="N36" s="657">
        <f t="shared" si="7"/>
        <v>0.24</v>
      </c>
      <c r="O36" s="658">
        <f t="shared" si="8"/>
        <v>0.06</v>
      </c>
      <c r="P36" s="658">
        <f t="shared" si="9"/>
        <v>0.06</v>
      </c>
      <c r="Q36" s="658">
        <f t="shared" si="10"/>
        <v>0.02</v>
      </c>
      <c r="R36" s="658">
        <f t="shared" si="11"/>
        <v>0.57999999999999996</v>
      </c>
      <c r="S36" s="659">
        <f t="shared" si="12"/>
        <v>0.04</v>
      </c>
      <c r="T36" s="660">
        <f t="shared" si="13"/>
        <v>0.66666666666666663</v>
      </c>
      <c r="U36" s="709">
        <v>19.253686020271399</v>
      </c>
      <c r="V36" s="661">
        <v>25.8415889478179</v>
      </c>
      <c r="W36" s="710">
        <v>31.5491550323719</v>
      </c>
      <c r="X36" s="645"/>
      <c r="Y36" s="662" t="s">
        <v>147</v>
      </c>
      <c r="Z36" s="647"/>
      <c r="AA36" s="648" t="s">
        <v>144</v>
      </c>
      <c r="AB36" s="146">
        <f t="shared" si="1"/>
        <v>0.18421052631578946</v>
      </c>
      <c r="AC36" s="146">
        <f t="shared" si="2"/>
        <v>29.268292682926827</v>
      </c>
      <c r="AD36" s="146">
        <f t="shared" si="3"/>
        <v>3</v>
      </c>
      <c r="AE36" s="146">
        <f t="shared" si="4"/>
        <v>6.4516129032258063E-2</v>
      </c>
      <c r="AF36" s="146">
        <f t="shared" si="5"/>
        <v>2.7199999999999998</v>
      </c>
      <c r="AG36" s="146">
        <f t="shared" si="6"/>
        <v>2.5522222222222224</v>
      </c>
      <c r="AH36" s="166">
        <f t="shared" si="14"/>
        <v>-0.16777777777777736</v>
      </c>
    </row>
    <row r="37" spans="1:34">
      <c r="A37" s="648" t="s">
        <v>64</v>
      </c>
      <c r="B37" s="649" t="s">
        <v>66</v>
      </c>
      <c r="C37" s="663">
        <v>49</v>
      </c>
      <c r="D37" s="651" t="s">
        <v>68</v>
      </c>
      <c r="E37" s="652" t="s">
        <v>77</v>
      </c>
      <c r="F37" s="653">
        <v>456.74</v>
      </c>
      <c r="G37" s="654">
        <v>34.310645129999997</v>
      </c>
      <c r="H37" s="655">
        <v>0.21531100478468901</v>
      </c>
      <c r="I37" s="655">
        <v>5.9310207336523126E-2</v>
      </c>
      <c r="J37" s="655">
        <v>6.7882775119617225E-2</v>
      </c>
      <c r="K37" s="655">
        <v>2.0434609250398725E-2</v>
      </c>
      <c r="L37" s="655">
        <v>0.58114035087719296</v>
      </c>
      <c r="M37" s="656">
        <v>5.5921052631578948E-2</v>
      </c>
      <c r="N37" s="657">
        <f t="shared" si="7"/>
        <v>0.21531100478468901</v>
      </c>
      <c r="O37" s="658">
        <f t="shared" si="8"/>
        <v>5.9310207336523126E-2</v>
      </c>
      <c r="P37" s="658">
        <f t="shared" si="9"/>
        <v>6.7882775119617225E-2</v>
      </c>
      <c r="Q37" s="658">
        <f t="shared" si="10"/>
        <v>2.0434609250398725E-2</v>
      </c>
      <c r="R37" s="658">
        <f t="shared" si="11"/>
        <v>0.58114035087719296</v>
      </c>
      <c r="S37" s="659">
        <f t="shared" si="12"/>
        <v>5.5921052631578948E-2</v>
      </c>
      <c r="T37" s="660">
        <f t="shared" si="13"/>
        <v>0.70861900097943187</v>
      </c>
      <c r="U37" s="709">
        <v>21.6713808034919</v>
      </c>
      <c r="V37" s="661">
        <v>28.336942939431601</v>
      </c>
      <c r="W37" s="710">
        <v>34.350942922204702</v>
      </c>
      <c r="X37" s="645"/>
      <c r="Y37" s="662" t="s">
        <v>147</v>
      </c>
      <c r="Z37" s="647"/>
      <c r="AA37" s="648" t="s">
        <v>144</v>
      </c>
      <c r="AB37" s="146">
        <f t="shared" si="1"/>
        <v>0.18813516260162602</v>
      </c>
      <c r="AC37" s="146">
        <f t="shared" si="2"/>
        <v>27.033792240300375</v>
      </c>
      <c r="AD37" s="146">
        <f t="shared" si="3"/>
        <v>3.321951219512195</v>
      </c>
      <c r="AE37" s="146">
        <f t="shared" si="4"/>
        <v>8.7779690189328741E-2</v>
      </c>
      <c r="AF37" s="146">
        <f t="shared" si="5"/>
        <v>2.8046251993620417</v>
      </c>
      <c r="AG37" s="146">
        <f t="shared" si="6"/>
        <v>2.7114711192288103</v>
      </c>
      <c r="AH37" s="166">
        <f t="shared" si="14"/>
        <v>-9.3154080133231343E-2</v>
      </c>
    </row>
    <row r="38" spans="1:34">
      <c r="A38" s="648" t="s">
        <v>64</v>
      </c>
      <c r="B38" s="649" t="s">
        <v>67</v>
      </c>
      <c r="C38" s="651">
        <v>6</v>
      </c>
      <c r="D38" s="651">
        <v>1</v>
      </c>
      <c r="E38" s="671" t="s">
        <v>86</v>
      </c>
      <c r="F38" s="655">
        <v>465.33</v>
      </c>
      <c r="G38" s="656">
        <v>34.71</v>
      </c>
      <c r="H38" s="651">
        <v>0.23</v>
      </c>
      <c r="I38" s="651">
        <v>0.06</v>
      </c>
      <c r="J38" s="651">
        <v>7.0000000000000007E-2</v>
      </c>
      <c r="K38" s="651">
        <v>0.02</v>
      </c>
      <c r="L38" s="651">
        <v>0.57999999999999996</v>
      </c>
      <c r="M38" s="670">
        <v>0.04</v>
      </c>
      <c r="N38" s="657">
        <f t="shared" si="7"/>
        <v>0.23</v>
      </c>
      <c r="O38" s="658">
        <f t="shared" si="8"/>
        <v>0.06</v>
      </c>
      <c r="P38" s="658">
        <f t="shared" si="9"/>
        <v>7.0000000000000007E-2</v>
      </c>
      <c r="Q38" s="658">
        <f t="shared" si="10"/>
        <v>0.02</v>
      </c>
      <c r="R38" s="658">
        <f t="shared" si="11"/>
        <v>0.57999999999999996</v>
      </c>
      <c r="S38" s="659">
        <f t="shared" si="12"/>
        <v>0.04</v>
      </c>
      <c r="T38" s="660">
        <f t="shared" si="13"/>
        <v>0.68421052631578949</v>
      </c>
      <c r="U38" s="709">
        <v>20.248890019084499</v>
      </c>
      <c r="V38" s="661">
        <v>26.844278447784198</v>
      </c>
      <c r="W38" s="710">
        <v>32.682229033807403</v>
      </c>
      <c r="X38" s="645"/>
      <c r="Y38" s="662" t="s">
        <v>147</v>
      </c>
      <c r="Z38" s="647"/>
      <c r="AA38" s="648" t="s">
        <v>144</v>
      </c>
      <c r="AB38" s="146">
        <f t="shared" si="1"/>
        <v>0.19480519480519479</v>
      </c>
      <c r="AC38" s="146">
        <f t="shared" si="2"/>
        <v>28.395061728395067</v>
      </c>
      <c r="AD38" s="146">
        <f t="shared" si="3"/>
        <v>3.5000000000000004</v>
      </c>
      <c r="AE38" s="146">
        <f t="shared" si="4"/>
        <v>6.4516129032258063E-2</v>
      </c>
      <c r="AF38" s="146">
        <f t="shared" si="5"/>
        <v>2.74</v>
      </c>
      <c r="AG38" s="146">
        <f t="shared" si="6"/>
        <v>2.6173961218836563</v>
      </c>
      <c r="AH38" s="166">
        <f t="shared" si="14"/>
        <v>-0.12260387811634388</v>
      </c>
    </row>
    <row r="39" spans="1:34">
      <c r="A39" s="648" t="s">
        <v>64</v>
      </c>
      <c r="B39" s="649" t="s">
        <v>66</v>
      </c>
      <c r="C39" s="663">
        <v>50</v>
      </c>
      <c r="D39" s="651" t="s">
        <v>68</v>
      </c>
      <c r="E39" s="652" t="s">
        <v>87</v>
      </c>
      <c r="F39" s="653">
        <v>466.41</v>
      </c>
      <c r="G39" s="654">
        <v>34.763033380000003</v>
      </c>
      <c r="H39" s="655">
        <v>0.23451657605798956</v>
      </c>
      <c r="I39" s="655">
        <v>5.7030167359556551E-2</v>
      </c>
      <c r="J39" s="655">
        <v>6.5771239739899803E-2</v>
      </c>
      <c r="K39" s="655">
        <v>1.9081121415627331E-2</v>
      </c>
      <c r="L39" s="655">
        <v>0.57243364246882</v>
      </c>
      <c r="M39" s="656">
        <v>5.1167252958106813E-2</v>
      </c>
      <c r="N39" s="657">
        <f t="shared" si="7"/>
        <v>0.23451657605798956</v>
      </c>
      <c r="O39" s="658">
        <f t="shared" si="8"/>
        <v>5.7030167359556551E-2</v>
      </c>
      <c r="P39" s="658">
        <f t="shared" si="9"/>
        <v>6.5771239739899803E-2</v>
      </c>
      <c r="Q39" s="658">
        <f t="shared" si="10"/>
        <v>1.9081121415627331E-2</v>
      </c>
      <c r="R39" s="658">
        <f t="shared" si="11"/>
        <v>0.57243364246882</v>
      </c>
      <c r="S39" s="659">
        <f t="shared" si="12"/>
        <v>5.1167252958106813E-2</v>
      </c>
      <c r="T39" s="660">
        <f t="shared" si="13"/>
        <v>0.70458310325786855</v>
      </c>
      <c r="U39" s="709">
        <v>21.429346044269501</v>
      </c>
      <c r="V39" s="661">
        <v>28.071677982842299</v>
      </c>
      <c r="W39" s="710">
        <v>34.104904173059303</v>
      </c>
      <c r="X39" s="645"/>
      <c r="Y39" s="662" t="s">
        <v>147</v>
      </c>
      <c r="Z39" s="647"/>
      <c r="AA39" s="648" t="s">
        <v>144</v>
      </c>
      <c r="AB39" s="146">
        <f t="shared" si="1"/>
        <v>0.18535022977301213</v>
      </c>
      <c r="AC39" s="146">
        <f t="shared" si="2"/>
        <v>29.062087186261561</v>
      </c>
      <c r="AD39" s="146">
        <f t="shared" si="3"/>
        <v>3.4469273743016764</v>
      </c>
      <c r="AE39" s="146">
        <f t="shared" si="4"/>
        <v>8.2051282051282051E-2</v>
      </c>
      <c r="AF39" s="146">
        <f t="shared" si="5"/>
        <v>2.7402195927939452</v>
      </c>
      <c r="AG39" s="146">
        <f t="shared" si="6"/>
        <v>2.6956430104877822</v>
      </c>
      <c r="AH39" s="166">
        <f t="shared" si="14"/>
        <v>-4.4576582306163015E-2</v>
      </c>
    </row>
    <row r="40" spans="1:34">
      <c r="A40" s="648" t="s">
        <v>64</v>
      </c>
      <c r="B40" s="649" t="s">
        <v>67</v>
      </c>
      <c r="C40" s="651">
        <v>7</v>
      </c>
      <c r="D40" s="651">
        <v>1</v>
      </c>
      <c r="E40" s="651" t="s">
        <v>88</v>
      </c>
      <c r="F40" s="655">
        <v>469.38</v>
      </c>
      <c r="G40" s="656">
        <v>34.9</v>
      </c>
      <c r="H40" s="651">
        <v>0.22</v>
      </c>
      <c r="I40" s="651">
        <v>0.06</v>
      </c>
      <c r="J40" s="651">
        <v>7.0000000000000007E-2</v>
      </c>
      <c r="K40" s="651">
        <v>0.02</v>
      </c>
      <c r="L40" s="651">
        <v>0.59</v>
      </c>
      <c r="M40" s="670">
        <v>0.04</v>
      </c>
      <c r="N40" s="657">
        <f t="shared" si="7"/>
        <v>0.22</v>
      </c>
      <c r="O40" s="658">
        <f t="shared" si="8"/>
        <v>0.06</v>
      </c>
      <c r="P40" s="658">
        <f t="shared" si="9"/>
        <v>7.0000000000000007E-2</v>
      </c>
      <c r="Q40" s="658">
        <f t="shared" si="10"/>
        <v>0.02</v>
      </c>
      <c r="R40" s="658">
        <f t="shared" si="11"/>
        <v>0.59</v>
      </c>
      <c r="S40" s="659">
        <f t="shared" si="12"/>
        <v>0.04</v>
      </c>
      <c r="T40" s="660">
        <f t="shared" si="13"/>
        <v>0.68421052631578949</v>
      </c>
      <c r="U40" s="709">
        <v>20.3022019212702</v>
      </c>
      <c r="V40" s="661">
        <v>26.8429754831498</v>
      </c>
      <c r="W40" s="710">
        <v>32.661008965878402</v>
      </c>
      <c r="X40" s="645"/>
      <c r="Y40" s="662" t="s">
        <v>147</v>
      </c>
      <c r="Z40" s="647"/>
      <c r="AA40" s="648" t="s">
        <v>144</v>
      </c>
      <c r="AB40" s="146">
        <f t="shared" si="1"/>
        <v>0.19230769230769229</v>
      </c>
      <c r="AC40" s="146">
        <f t="shared" si="2"/>
        <v>27.160493827160497</v>
      </c>
      <c r="AD40" s="146">
        <f t="shared" si="3"/>
        <v>3.5000000000000004</v>
      </c>
      <c r="AE40" s="146">
        <f t="shared" si="4"/>
        <v>6.3492063492063489E-2</v>
      </c>
      <c r="AF40" s="146">
        <f t="shared" si="5"/>
        <v>2.7800000000000002</v>
      </c>
      <c r="AG40" s="146">
        <f t="shared" si="6"/>
        <v>2.6173961218836563</v>
      </c>
      <c r="AH40" s="166">
        <f t="shared" si="14"/>
        <v>-0.16260387811634391</v>
      </c>
    </row>
    <row r="41" spans="1:34">
      <c r="A41" s="648" t="s">
        <v>64</v>
      </c>
      <c r="B41" s="649" t="s">
        <v>67</v>
      </c>
      <c r="C41" s="651">
        <v>8</v>
      </c>
      <c r="D41" s="651">
        <v>1</v>
      </c>
      <c r="E41" s="651" t="s">
        <v>72</v>
      </c>
      <c r="F41" s="655">
        <v>475.64</v>
      </c>
      <c r="G41" s="656">
        <v>35.19</v>
      </c>
      <c r="H41" s="651">
        <v>0.21</v>
      </c>
      <c r="I41" s="651">
        <v>0.06</v>
      </c>
      <c r="J41" s="651">
        <v>7.0000000000000007E-2</v>
      </c>
      <c r="K41" s="651">
        <v>0.02</v>
      </c>
      <c r="L41" s="651">
        <v>0.59</v>
      </c>
      <c r="M41" s="670">
        <v>0.05</v>
      </c>
      <c r="N41" s="657">
        <f t="shared" si="7"/>
        <v>0.21</v>
      </c>
      <c r="O41" s="658">
        <f t="shared" si="8"/>
        <v>0.06</v>
      </c>
      <c r="P41" s="658">
        <f t="shared" si="9"/>
        <v>7.0000000000000007E-2</v>
      </c>
      <c r="Q41" s="658">
        <f t="shared" si="10"/>
        <v>0.02</v>
      </c>
      <c r="R41" s="658">
        <f t="shared" si="11"/>
        <v>0.59</v>
      </c>
      <c r="S41" s="659">
        <f t="shared" si="12"/>
        <v>0.05</v>
      </c>
      <c r="T41" s="660">
        <f t="shared" si="13"/>
        <v>0.70000000000000007</v>
      </c>
      <c r="U41" s="709">
        <v>21.183579835880099</v>
      </c>
      <c r="V41" s="661">
        <v>27.814976442615599</v>
      </c>
      <c r="W41" s="710">
        <v>33.880373175749703</v>
      </c>
      <c r="X41" s="645"/>
      <c r="Y41" s="662" t="s">
        <v>147</v>
      </c>
      <c r="Z41" s="647"/>
      <c r="AA41" s="648" t="s">
        <v>144</v>
      </c>
      <c r="AB41" s="146">
        <f t="shared" si="1"/>
        <v>0.18987341772151897</v>
      </c>
      <c r="AC41" s="146">
        <f t="shared" si="2"/>
        <v>26.25</v>
      </c>
      <c r="AD41" s="146">
        <f t="shared" si="3"/>
        <v>3.5000000000000004</v>
      </c>
      <c r="AE41" s="146">
        <f t="shared" si="4"/>
        <v>7.8125E-2</v>
      </c>
      <c r="AF41" s="146">
        <f t="shared" si="5"/>
        <v>2.8200000000000003</v>
      </c>
      <c r="AG41" s="146">
        <f t="shared" si="6"/>
        <v>2.6778000000000004</v>
      </c>
      <c r="AH41" s="166">
        <f t="shared" si="14"/>
        <v>-0.14219999999999988</v>
      </c>
    </row>
    <row r="42" spans="1:34">
      <c r="A42" s="648" t="s">
        <v>64</v>
      </c>
      <c r="B42" s="649" t="s">
        <v>66</v>
      </c>
      <c r="C42" s="663">
        <v>51</v>
      </c>
      <c r="D42" s="651" t="s">
        <v>68</v>
      </c>
      <c r="E42" s="652" t="s">
        <v>89</v>
      </c>
      <c r="F42" s="653">
        <v>476.02</v>
      </c>
      <c r="G42" s="654">
        <v>35.212614670000001</v>
      </c>
      <c r="H42" s="655">
        <v>0.18985672848729893</v>
      </c>
      <c r="I42" s="655">
        <v>5.1946910433330405E-2</v>
      </c>
      <c r="J42" s="655">
        <v>6.7240924672585037E-2</v>
      </c>
      <c r="K42" s="655">
        <v>1.9337259382965634E-2</v>
      </c>
      <c r="L42" s="655">
        <v>0.61176056957018543</v>
      </c>
      <c r="M42" s="656">
        <v>5.9857607453634526E-2</v>
      </c>
      <c r="N42" s="657">
        <f t="shared" si="7"/>
        <v>0.18985672848729893</v>
      </c>
      <c r="O42" s="658">
        <f t="shared" si="8"/>
        <v>5.1946910433330405E-2</v>
      </c>
      <c r="P42" s="658">
        <f t="shared" si="9"/>
        <v>6.7240924672585037E-2</v>
      </c>
      <c r="Q42" s="658">
        <f t="shared" si="10"/>
        <v>1.9337259382965634E-2</v>
      </c>
      <c r="R42" s="658">
        <f t="shared" si="11"/>
        <v>0.61176056957018543</v>
      </c>
      <c r="S42" s="659">
        <f t="shared" si="12"/>
        <v>5.9857607453634526E-2</v>
      </c>
      <c r="T42" s="660">
        <f t="shared" si="13"/>
        <v>0.73814798404962345</v>
      </c>
      <c r="U42" s="709">
        <v>23.3368153909509</v>
      </c>
      <c r="V42" s="661">
        <v>29.9766138317326</v>
      </c>
      <c r="W42" s="710">
        <v>36.493173158379399</v>
      </c>
      <c r="X42" s="645"/>
      <c r="Y42" s="662" t="s">
        <v>147</v>
      </c>
      <c r="Z42" s="647"/>
      <c r="AA42" s="648" t="s">
        <v>144</v>
      </c>
      <c r="AB42" s="146">
        <f t="shared" si="1"/>
        <v>0.17098839101659974</v>
      </c>
      <c r="AC42" s="146">
        <f t="shared" si="2"/>
        <v>23.684210526315788</v>
      </c>
      <c r="AD42" s="146">
        <f t="shared" si="3"/>
        <v>3.4772727272727266</v>
      </c>
      <c r="AE42" s="146">
        <f t="shared" si="4"/>
        <v>8.9124460149195131E-2</v>
      </c>
      <c r="AF42" s="146">
        <f t="shared" si="5"/>
        <v>2.9309132460226772</v>
      </c>
      <c r="AG42" s="146">
        <f t="shared" si="6"/>
        <v>2.8305693741854467</v>
      </c>
      <c r="AH42" s="166">
        <f t="shared" si="14"/>
        <v>-0.10034387183723048</v>
      </c>
    </row>
    <row r="43" spans="1:34">
      <c r="A43" s="648" t="s">
        <v>64</v>
      </c>
      <c r="B43" s="649" t="s">
        <v>67</v>
      </c>
      <c r="C43" s="651">
        <v>9</v>
      </c>
      <c r="D43" s="651">
        <v>2</v>
      </c>
      <c r="E43" s="651" t="s">
        <v>90</v>
      </c>
      <c r="F43" s="655">
        <v>486.92</v>
      </c>
      <c r="G43" s="656">
        <v>35.72</v>
      </c>
      <c r="H43" s="651">
        <v>0.21</v>
      </c>
      <c r="I43" s="651">
        <v>0.06</v>
      </c>
      <c r="J43" s="651">
        <v>7.0000000000000007E-2</v>
      </c>
      <c r="K43" s="651">
        <v>0.02</v>
      </c>
      <c r="L43" s="651">
        <v>0.6</v>
      </c>
      <c r="M43" s="670">
        <v>0.05</v>
      </c>
      <c r="N43" s="657">
        <f t="shared" si="7"/>
        <v>0.20792079207920791</v>
      </c>
      <c r="O43" s="658">
        <f t="shared" si="8"/>
        <v>5.9405940594059403E-2</v>
      </c>
      <c r="P43" s="658">
        <f t="shared" si="9"/>
        <v>6.9306930693069313E-2</v>
      </c>
      <c r="Q43" s="658">
        <f t="shared" si="10"/>
        <v>1.9801980198019802E-2</v>
      </c>
      <c r="R43" s="658">
        <f t="shared" si="11"/>
        <v>0.59405940594059403</v>
      </c>
      <c r="S43" s="659">
        <f t="shared" si="12"/>
        <v>4.9504950495049507E-2</v>
      </c>
      <c r="T43" s="660">
        <f t="shared" si="13"/>
        <v>0.70000000000000007</v>
      </c>
      <c r="U43" s="709">
        <v>21.159297074565799</v>
      </c>
      <c r="V43" s="661">
        <v>27.795689088294999</v>
      </c>
      <c r="W43" s="710">
        <v>33.817772187544598</v>
      </c>
      <c r="X43" s="645"/>
      <c r="Y43" s="662" t="s">
        <v>147</v>
      </c>
      <c r="Z43" s="647"/>
      <c r="AA43" s="648" t="s">
        <v>144</v>
      </c>
      <c r="AB43" s="146">
        <f t="shared" si="1"/>
        <v>0.18749999999999997</v>
      </c>
      <c r="AC43" s="146">
        <f t="shared" si="2"/>
        <v>25.925925925925924</v>
      </c>
      <c r="AD43" s="146">
        <f t="shared" si="3"/>
        <v>3.5000000000000004</v>
      </c>
      <c r="AE43" s="146">
        <f t="shared" si="4"/>
        <v>7.6923076923076927E-2</v>
      </c>
      <c r="AF43" s="146">
        <f t="shared" si="5"/>
        <v>2.8316831683168315</v>
      </c>
      <c r="AG43" s="146">
        <f t="shared" si="6"/>
        <v>2.6778000000000004</v>
      </c>
      <c r="AH43" s="166">
        <f t="shared" si="14"/>
        <v>-0.15388316831683113</v>
      </c>
    </row>
    <row r="44" spans="1:34">
      <c r="A44" s="648" t="s">
        <v>64</v>
      </c>
      <c r="B44" s="649" t="s">
        <v>67</v>
      </c>
      <c r="C44" s="651">
        <v>9</v>
      </c>
      <c r="D44" s="651">
        <v>4</v>
      </c>
      <c r="E44" s="651" t="s">
        <v>91</v>
      </c>
      <c r="F44" s="655">
        <v>489.93</v>
      </c>
      <c r="G44" s="656">
        <v>35.86</v>
      </c>
      <c r="H44" s="651">
        <v>0.22</v>
      </c>
      <c r="I44" s="651">
        <v>0.06</v>
      </c>
      <c r="J44" s="651">
        <v>0.06</v>
      </c>
      <c r="K44" s="651">
        <v>0.02</v>
      </c>
      <c r="L44" s="651">
        <v>0.59</v>
      </c>
      <c r="M44" s="670">
        <v>0.05</v>
      </c>
      <c r="N44" s="657">
        <f t="shared" si="7"/>
        <v>0.22</v>
      </c>
      <c r="O44" s="658">
        <f t="shared" si="8"/>
        <v>0.06</v>
      </c>
      <c r="P44" s="658">
        <f t="shared" si="9"/>
        <v>0.06</v>
      </c>
      <c r="Q44" s="658">
        <f t="shared" si="10"/>
        <v>0.02</v>
      </c>
      <c r="R44" s="658">
        <f t="shared" si="11"/>
        <v>0.59</v>
      </c>
      <c r="S44" s="659">
        <f t="shared" si="12"/>
        <v>0.05</v>
      </c>
      <c r="T44" s="660">
        <f t="shared" si="13"/>
        <v>0.68421052631578949</v>
      </c>
      <c r="U44" s="709">
        <v>20.264376871984499</v>
      </c>
      <c r="V44" s="661">
        <v>26.820394997435201</v>
      </c>
      <c r="W44" s="710">
        <v>32.742162472071001</v>
      </c>
      <c r="X44" s="645"/>
      <c r="Y44" s="662" t="s">
        <v>147</v>
      </c>
      <c r="Z44" s="647"/>
      <c r="AA44" s="648" t="s">
        <v>144</v>
      </c>
      <c r="AB44" s="146">
        <f t="shared" si="1"/>
        <v>0.17948717948717946</v>
      </c>
      <c r="AC44" s="146">
        <f t="shared" si="2"/>
        <v>27.160493827160497</v>
      </c>
      <c r="AD44" s="146">
        <f t="shared" si="3"/>
        <v>3</v>
      </c>
      <c r="AE44" s="146">
        <f t="shared" si="4"/>
        <v>7.8125E-2</v>
      </c>
      <c r="AF44" s="146">
        <f t="shared" si="5"/>
        <v>2.8</v>
      </c>
      <c r="AG44" s="146">
        <f t="shared" si="6"/>
        <v>2.6173961218836563</v>
      </c>
      <c r="AH44" s="166">
        <f t="shared" si="14"/>
        <v>-0.18260387811634349</v>
      </c>
    </row>
    <row r="45" spans="1:34">
      <c r="A45" s="648" t="s">
        <v>64</v>
      </c>
      <c r="B45" s="649" t="s">
        <v>67</v>
      </c>
      <c r="C45" s="651">
        <v>10</v>
      </c>
      <c r="D45" s="651">
        <v>2</v>
      </c>
      <c r="E45" s="651" t="s">
        <v>92</v>
      </c>
      <c r="F45" s="655">
        <v>496.18</v>
      </c>
      <c r="G45" s="656">
        <v>36.159999999999997</v>
      </c>
      <c r="H45" s="651">
        <v>0.23</v>
      </c>
      <c r="I45" s="651">
        <v>0.06</v>
      </c>
      <c r="J45" s="651">
        <v>7.0000000000000007E-2</v>
      </c>
      <c r="K45" s="651">
        <v>0.02</v>
      </c>
      <c r="L45" s="651">
        <v>0.56000000000000005</v>
      </c>
      <c r="M45" s="670">
        <v>0.05</v>
      </c>
      <c r="N45" s="657">
        <f t="shared" si="7"/>
        <v>0.23232323232323229</v>
      </c>
      <c r="O45" s="658">
        <f t="shared" si="8"/>
        <v>6.0606060606060594E-2</v>
      </c>
      <c r="P45" s="658">
        <f t="shared" si="9"/>
        <v>7.0707070707070704E-2</v>
      </c>
      <c r="Q45" s="658">
        <f t="shared" si="10"/>
        <v>2.0202020202020197E-2</v>
      </c>
      <c r="R45" s="658">
        <f t="shared" si="11"/>
        <v>0.56565656565656564</v>
      </c>
      <c r="S45" s="659">
        <f t="shared" si="12"/>
        <v>5.0505050505050497E-2</v>
      </c>
      <c r="T45" s="660">
        <f t="shared" si="13"/>
        <v>0.7</v>
      </c>
      <c r="U45" s="709">
        <v>21.150989034442301</v>
      </c>
      <c r="V45" s="661">
        <v>27.8085699288638</v>
      </c>
      <c r="W45" s="710">
        <v>33.793171351486102</v>
      </c>
      <c r="X45" s="645"/>
      <c r="Y45" s="662" t="s">
        <v>147</v>
      </c>
      <c r="Z45" s="647"/>
      <c r="AA45" s="648" t="s">
        <v>144</v>
      </c>
      <c r="AB45" s="146">
        <f t="shared" ref="AB45:AB76" si="15">(O45+P45+Q45)/(O45+P45+Q45+R45+S45)</f>
        <v>0.19736842105263155</v>
      </c>
      <c r="AC45" s="146">
        <f t="shared" ref="AC45:AC76" si="16">((N45)/(N45+R45))*100</f>
        <v>29.11392405063291</v>
      </c>
      <c r="AD45" s="146">
        <f t="shared" ref="AD45:AD76" si="17">P45/Q45</f>
        <v>3.5000000000000009</v>
      </c>
      <c r="AE45" s="146">
        <f t="shared" ref="AE45:AE76" si="18">(S45/(S45+R45))</f>
        <v>8.1967213114754092E-2</v>
      </c>
      <c r="AF45" s="146">
        <f t="shared" ref="AF45:AF76" si="19">(0*(N45/(SUM(N45:S45)))+(1*(O45/SUM(N45:S45)))+(2*(P45/SUM(N45:S45)))+(3*(Q45/SUM(N45:S45)))+(4*(R45/(SUM(N45:S45)))+(4*(S45/(SUM(N45:S45))))))</f>
        <v>2.7272727272727275</v>
      </c>
      <c r="AG45" s="146">
        <f t="shared" ref="AG45:AG76" si="20">-0.77*T45+3.32*T45^2+1.59</f>
        <v>2.6778</v>
      </c>
      <c r="AH45" s="166">
        <f t="shared" si="14"/>
        <v>-4.9472727272727557E-2</v>
      </c>
    </row>
    <row r="46" spans="1:34">
      <c r="A46" s="648" t="s">
        <v>64</v>
      </c>
      <c r="B46" s="649" t="s">
        <v>67</v>
      </c>
      <c r="C46" s="651">
        <v>11</v>
      </c>
      <c r="D46" s="651">
        <v>2</v>
      </c>
      <c r="E46" s="651" t="s">
        <v>93</v>
      </c>
      <c r="F46" s="655">
        <v>505.14</v>
      </c>
      <c r="G46" s="656">
        <v>36.57</v>
      </c>
      <c r="H46" s="651">
        <v>0.22</v>
      </c>
      <c r="I46" s="651">
        <v>0.06</v>
      </c>
      <c r="J46" s="651">
        <v>0.06</v>
      </c>
      <c r="K46" s="651">
        <v>0.02</v>
      </c>
      <c r="L46" s="651">
        <v>0.59</v>
      </c>
      <c r="M46" s="670">
        <v>0.05</v>
      </c>
      <c r="N46" s="657">
        <f t="shared" si="7"/>
        <v>0.22</v>
      </c>
      <c r="O46" s="658">
        <f t="shared" si="8"/>
        <v>0.06</v>
      </c>
      <c r="P46" s="658">
        <f t="shared" si="9"/>
        <v>0.06</v>
      </c>
      <c r="Q46" s="658">
        <f t="shared" si="10"/>
        <v>0.02</v>
      </c>
      <c r="R46" s="658">
        <f t="shared" si="11"/>
        <v>0.59</v>
      </c>
      <c r="S46" s="659">
        <f t="shared" si="12"/>
        <v>0.05</v>
      </c>
      <c r="T46" s="660">
        <f t="shared" si="13"/>
        <v>0.68421052631578949</v>
      </c>
      <c r="U46" s="709">
        <v>20.2242999401786</v>
      </c>
      <c r="V46" s="661">
        <v>26.866390074108899</v>
      </c>
      <c r="W46" s="710">
        <v>32.725908758141699</v>
      </c>
      <c r="X46" s="645"/>
      <c r="Y46" s="662" t="s">
        <v>147</v>
      </c>
      <c r="Z46" s="647"/>
      <c r="AA46" s="648" t="s">
        <v>144</v>
      </c>
      <c r="AB46" s="146">
        <f t="shared" si="15"/>
        <v>0.17948717948717946</v>
      </c>
      <c r="AC46" s="146">
        <f t="shared" si="16"/>
        <v>27.160493827160497</v>
      </c>
      <c r="AD46" s="146">
        <f t="shared" si="17"/>
        <v>3</v>
      </c>
      <c r="AE46" s="146">
        <f t="shared" si="18"/>
        <v>7.8125E-2</v>
      </c>
      <c r="AF46" s="146">
        <f t="shared" si="19"/>
        <v>2.8</v>
      </c>
      <c r="AG46" s="146">
        <f t="shared" si="20"/>
        <v>2.6173961218836563</v>
      </c>
      <c r="AH46" s="166">
        <f t="shared" si="14"/>
        <v>-0.18260387811634349</v>
      </c>
    </row>
    <row r="47" spans="1:34">
      <c r="A47" s="648" t="s">
        <v>64</v>
      </c>
      <c r="B47" s="649" t="s">
        <v>67</v>
      </c>
      <c r="C47" s="651">
        <v>12</v>
      </c>
      <c r="D47" s="651">
        <v>1</v>
      </c>
      <c r="E47" s="651" t="s">
        <v>94</v>
      </c>
      <c r="F47" s="655">
        <v>514.39</v>
      </c>
      <c r="G47" s="656">
        <v>37.01</v>
      </c>
      <c r="H47" s="651">
        <v>0.22</v>
      </c>
      <c r="I47" s="651">
        <v>0.05</v>
      </c>
      <c r="J47" s="651">
        <v>0.06</v>
      </c>
      <c r="K47" s="651">
        <v>0.02</v>
      </c>
      <c r="L47" s="651">
        <v>0.59</v>
      </c>
      <c r="M47" s="670">
        <v>0.05</v>
      </c>
      <c r="N47" s="657">
        <f t="shared" si="7"/>
        <v>0.22222222222222224</v>
      </c>
      <c r="O47" s="658">
        <f t="shared" si="8"/>
        <v>5.0505050505050511E-2</v>
      </c>
      <c r="P47" s="658">
        <f t="shared" si="9"/>
        <v>6.0606060606060608E-2</v>
      </c>
      <c r="Q47" s="658">
        <f t="shared" si="10"/>
        <v>2.0202020202020204E-2</v>
      </c>
      <c r="R47" s="658">
        <f t="shared" si="11"/>
        <v>0.59595959595959591</v>
      </c>
      <c r="S47" s="659">
        <f t="shared" si="12"/>
        <v>5.0505050505050511E-2</v>
      </c>
      <c r="T47" s="660">
        <f t="shared" si="13"/>
        <v>0.72222222222222232</v>
      </c>
      <c r="U47" s="709">
        <v>22.375021759602401</v>
      </c>
      <c r="V47" s="661">
        <v>29.055766644086901</v>
      </c>
      <c r="W47" s="710">
        <v>35.285599991280698</v>
      </c>
      <c r="X47" s="645"/>
      <c r="Y47" s="662" t="s">
        <v>147</v>
      </c>
      <c r="Z47" s="647"/>
      <c r="AA47" s="648" t="s">
        <v>144</v>
      </c>
      <c r="AB47" s="146">
        <f t="shared" si="15"/>
        <v>0.16883116883116883</v>
      </c>
      <c r="AC47" s="146">
        <f t="shared" si="16"/>
        <v>27.160493827160497</v>
      </c>
      <c r="AD47" s="146">
        <f t="shared" si="17"/>
        <v>3</v>
      </c>
      <c r="AE47" s="146">
        <f t="shared" si="18"/>
        <v>7.8125000000000014E-2</v>
      </c>
      <c r="AF47" s="146">
        <f t="shared" si="19"/>
        <v>2.8181818181818179</v>
      </c>
      <c r="AG47" s="146">
        <f t="shared" si="20"/>
        <v>2.7656172839506175</v>
      </c>
      <c r="AH47" s="166">
        <f t="shared" si="14"/>
        <v>-5.2564534231200444E-2</v>
      </c>
    </row>
    <row r="48" spans="1:34">
      <c r="A48" s="648" t="s">
        <v>64</v>
      </c>
      <c r="B48" s="649" t="s">
        <v>67</v>
      </c>
      <c r="C48" s="651">
        <v>12</v>
      </c>
      <c r="D48" s="651">
        <v>3</v>
      </c>
      <c r="E48" s="651" t="s">
        <v>95</v>
      </c>
      <c r="F48" s="655">
        <v>517.37</v>
      </c>
      <c r="G48" s="656">
        <v>37.15</v>
      </c>
      <c r="H48" s="651">
        <v>0.21</v>
      </c>
      <c r="I48" s="651">
        <v>0.05</v>
      </c>
      <c r="J48" s="651">
        <v>0.06</v>
      </c>
      <c r="K48" s="651">
        <v>0.02</v>
      </c>
      <c r="L48" s="651">
        <v>0.59</v>
      </c>
      <c r="M48" s="670">
        <v>0.05</v>
      </c>
      <c r="N48" s="657">
        <f t="shared" si="7"/>
        <v>0.21428571428571427</v>
      </c>
      <c r="O48" s="658">
        <f t="shared" si="8"/>
        <v>5.1020408163265307E-2</v>
      </c>
      <c r="P48" s="658">
        <f t="shared" si="9"/>
        <v>6.1224489795918366E-2</v>
      </c>
      <c r="Q48" s="658">
        <f t="shared" si="10"/>
        <v>2.0408163265306124E-2</v>
      </c>
      <c r="R48" s="658">
        <f t="shared" si="11"/>
        <v>0.60204081632653061</v>
      </c>
      <c r="S48" s="659">
        <f t="shared" si="12"/>
        <v>5.1020408163265307E-2</v>
      </c>
      <c r="T48" s="660">
        <f t="shared" si="13"/>
        <v>0.72222222222222221</v>
      </c>
      <c r="U48" s="709">
        <v>22.360080694741999</v>
      </c>
      <c r="V48" s="661">
        <v>29.086461663082599</v>
      </c>
      <c r="W48" s="710">
        <v>35.313683116969102</v>
      </c>
      <c r="X48" s="645"/>
      <c r="Y48" s="662" t="s">
        <v>147</v>
      </c>
      <c r="Z48" s="647"/>
      <c r="AA48" s="648" t="s">
        <v>144</v>
      </c>
      <c r="AB48" s="146">
        <f t="shared" si="15"/>
        <v>0.16883116883116883</v>
      </c>
      <c r="AC48" s="146">
        <f t="shared" si="16"/>
        <v>26.249999999999996</v>
      </c>
      <c r="AD48" s="146">
        <f t="shared" si="17"/>
        <v>2.9999999999999996</v>
      </c>
      <c r="AE48" s="146">
        <f t="shared" si="18"/>
        <v>7.8125E-2</v>
      </c>
      <c r="AF48" s="146">
        <f t="shared" si="19"/>
        <v>2.8469387755102042</v>
      </c>
      <c r="AG48" s="146">
        <f t="shared" si="20"/>
        <v>2.7656172839506175</v>
      </c>
      <c r="AH48" s="166">
        <f t="shared" si="14"/>
        <v>-8.1321491559586789E-2</v>
      </c>
    </row>
    <row r="49" spans="1:34">
      <c r="A49" s="648" t="s">
        <v>64</v>
      </c>
      <c r="B49" s="649" t="s">
        <v>67</v>
      </c>
      <c r="C49" s="651">
        <v>13</v>
      </c>
      <c r="D49" s="651">
        <v>1</v>
      </c>
      <c r="E49" s="651" t="s">
        <v>94</v>
      </c>
      <c r="F49" s="655">
        <v>523.99</v>
      </c>
      <c r="G49" s="656">
        <v>37.46</v>
      </c>
      <c r="H49" s="651">
        <v>0.21</v>
      </c>
      <c r="I49" s="651">
        <v>0.05</v>
      </c>
      <c r="J49" s="651">
        <v>0.06</v>
      </c>
      <c r="K49" s="651">
        <v>0.02</v>
      </c>
      <c r="L49" s="651">
        <v>0.61</v>
      </c>
      <c r="M49" s="670">
        <v>0.04</v>
      </c>
      <c r="N49" s="657">
        <f t="shared" si="7"/>
        <v>0.21212121212121213</v>
      </c>
      <c r="O49" s="658">
        <f t="shared" si="8"/>
        <v>5.0505050505050511E-2</v>
      </c>
      <c r="P49" s="658">
        <f t="shared" si="9"/>
        <v>6.0606060606060608E-2</v>
      </c>
      <c r="Q49" s="658">
        <f t="shared" si="10"/>
        <v>2.0202020202020204E-2</v>
      </c>
      <c r="R49" s="658">
        <f t="shared" si="11"/>
        <v>0.61616161616161613</v>
      </c>
      <c r="S49" s="659">
        <f t="shared" si="12"/>
        <v>4.0404040404040407E-2</v>
      </c>
      <c r="T49" s="660">
        <f t="shared" si="13"/>
        <v>0.70588235294117641</v>
      </c>
      <c r="U49" s="709">
        <v>21.426853613606099</v>
      </c>
      <c r="V49" s="661">
        <v>28.109117313367801</v>
      </c>
      <c r="W49" s="710">
        <v>34.199606724207598</v>
      </c>
      <c r="X49" s="645"/>
      <c r="Y49" s="662" t="s">
        <v>147</v>
      </c>
      <c r="Z49" s="647"/>
      <c r="AA49" s="648" t="s">
        <v>144</v>
      </c>
      <c r="AB49" s="146">
        <f t="shared" si="15"/>
        <v>0.16666666666666669</v>
      </c>
      <c r="AC49" s="146">
        <f t="shared" si="16"/>
        <v>25.609756097560975</v>
      </c>
      <c r="AD49" s="146">
        <f t="shared" si="17"/>
        <v>3</v>
      </c>
      <c r="AE49" s="146">
        <f t="shared" si="18"/>
        <v>6.1538461538461542E-2</v>
      </c>
      <c r="AF49" s="146">
        <f t="shared" si="19"/>
        <v>2.8585858585858586</v>
      </c>
      <c r="AG49" s="146">
        <f t="shared" si="20"/>
        <v>2.7007266435986157</v>
      </c>
      <c r="AH49" s="166">
        <f t="shared" si="14"/>
        <v>-0.15785921498724287</v>
      </c>
    </row>
    <row r="50" spans="1:34">
      <c r="A50" s="648" t="s">
        <v>64</v>
      </c>
      <c r="B50" s="649" t="s">
        <v>67</v>
      </c>
      <c r="C50" s="651">
        <v>13</v>
      </c>
      <c r="D50" s="651">
        <v>3</v>
      </c>
      <c r="E50" s="651" t="s">
        <v>94</v>
      </c>
      <c r="F50" s="655">
        <v>526.99</v>
      </c>
      <c r="G50" s="656">
        <v>37.6</v>
      </c>
      <c r="H50" s="651">
        <v>0.21</v>
      </c>
      <c r="I50" s="651">
        <v>0.05</v>
      </c>
      <c r="J50" s="651">
        <v>7.0000000000000007E-2</v>
      </c>
      <c r="K50" s="651">
        <v>0.02</v>
      </c>
      <c r="L50" s="651">
        <v>0.6</v>
      </c>
      <c r="M50" s="670">
        <v>0.05</v>
      </c>
      <c r="N50" s="657">
        <f t="shared" si="7"/>
        <v>0.21</v>
      </c>
      <c r="O50" s="658">
        <f t="shared" si="8"/>
        <v>0.05</v>
      </c>
      <c r="P50" s="658">
        <f t="shared" si="9"/>
        <v>7.0000000000000007E-2</v>
      </c>
      <c r="Q50" s="658">
        <f t="shared" si="10"/>
        <v>0.02</v>
      </c>
      <c r="R50" s="658">
        <f t="shared" si="11"/>
        <v>0.6</v>
      </c>
      <c r="S50" s="659">
        <f t="shared" si="12"/>
        <v>0.05</v>
      </c>
      <c r="T50" s="660">
        <f t="shared" si="13"/>
        <v>0.73684210526315796</v>
      </c>
      <c r="U50" s="709">
        <v>23.229696383332399</v>
      </c>
      <c r="V50" s="661">
        <v>29.9569107242535</v>
      </c>
      <c r="W50" s="710">
        <v>36.355357652269099</v>
      </c>
      <c r="X50" s="645"/>
      <c r="Y50" s="662" t="s">
        <v>147</v>
      </c>
      <c r="Z50" s="647"/>
      <c r="AA50" s="648" t="s">
        <v>144</v>
      </c>
      <c r="AB50" s="146">
        <f t="shared" si="15"/>
        <v>0.17721518987341772</v>
      </c>
      <c r="AC50" s="146">
        <f t="shared" si="16"/>
        <v>25.925925925925924</v>
      </c>
      <c r="AD50" s="146">
        <f t="shared" si="17"/>
        <v>3.5000000000000004</v>
      </c>
      <c r="AE50" s="146">
        <f t="shared" si="18"/>
        <v>7.6923076923076927E-2</v>
      </c>
      <c r="AF50" s="146">
        <f t="shared" si="19"/>
        <v>2.85</v>
      </c>
      <c r="AG50" s="146">
        <f t="shared" si="20"/>
        <v>2.8251800554016624</v>
      </c>
      <c r="AH50" s="166">
        <f t="shared" si="14"/>
        <v>-2.4819944598337695E-2</v>
      </c>
    </row>
    <row r="51" spans="1:34">
      <c r="A51" s="648" t="s">
        <v>64</v>
      </c>
      <c r="B51" s="649" t="s">
        <v>67</v>
      </c>
      <c r="C51" s="651">
        <v>14</v>
      </c>
      <c r="D51" s="651">
        <v>1</v>
      </c>
      <c r="E51" s="651" t="s">
        <v>96</v>
      </c>
      <c r="F51" s="655">
        <v>533.58000000000004</v>
      </c>
      <c r="G51" s="656">
        <v>37.909999999999997</v>
      </c>
      <c r="H51" s="651">
        <v>0.21</v>
      </c>
      <c r="I51" s="651">
        <v>0.05</v>
      </c>
      <c r="J51" s="651">
        <v>0.06</v>
      </c>
      <c r="K51" s="651">
        <v>0.02</v>
      </c>
      <c r="L51" s="651">
        <v>0.61</v>
      </c>
      <c r="M51" s="670">
        <v>0.05</v>
      </c>
      <c r="N51" s="657">
        <f t="shared" si="7"/>
        <v>0.21</v>
      </c>
      <c r="O51" s="658">
        <f t="shared" si="8"/>
        <v>0.05</v>
      </c>
      <c r="P51" s="658">
        <f t="shared" si="9"/>
        <v>0.06</v>
      </c>
      <c r="Q51" s="658">
        <f t="shared" si="10"/>
        <v>0.02</v>
      </c>
      <c r="R51" s="658">
        <f t="shared" si="11"/>
        <v>0.61</v>
      </c>
      <c r="S51" s="659">
        <f t="shared" si="12"/>
        <v>0.05</v>
      </c>
      <c r="T51" s="660">
        <f t="shared" si="13"/>
        <v>0.72222222222222232</v>
      </c>
      <c r="U51" s="709">
        <v>22.4639320637609</v>
      </c>
      <c r="V51" s="661">
        <v>29.073382769039501</v>
      </c>
      <c r="W51" s="710">
        <v>35.229623344759098</v>
      </c>
      <c r="X51" s="645"/>
      <c r="Y51" s="662" t="s">
        <v>147</v>
      </c>
      <c r="Z51" s="647"/>
      <c r="AA51" s="648" t="s">
        <v>144</v>
      </c>
      <c r="AB51" s="146">
        <f t="shared" si="15"/>
        <v>0.16455696202531644</v>
      </c>
      <c r="AC51" s="146">
        <f t="shared" si="16"/>
        <v>25.609756097560975</v>
      </c>
      <c r="AD51" s="146">
        <f t="shared" si="17"/>
        <v>3</v>
      </c>
      <c r="AE51" s="146">
        <f t="shared" si="18"/>
        <v>7.575757575757576E-2</v>
      </c>
      <c r="AF51" s="146">
        <f t="shared" si="19"/>
        <v>2.87</v>
      </c>
      <c r="AG51" s="146">
        <f t="shared" si="20"/>
        <v>2.7656172839506175</v>
      </c>
      <c r="AH51" s="166">
        <f t="shared" si="14"/>
        <v>-0.10438271604938265</v>
      </c>
    </row>
    <row r="52" spans="1:34">
      <c r="A52" s="648" t="s">
        <v>64</v>
      </c>
      <c r="B52" s="649" t="s">
        <v>67</v>
      </c>
      <c r="C52" s="651">
        <v>15</v>
      </c>
      <c r="D52" s="651">
        <v>1</v>
      </c>
      <c r="E52" s="651" t="s">
        <v>97</v>
      </c>
      <c r="F52" s="655">
        <v>543.34</v>
      </c>
      <c r="G52" s="656">
        <v>38.36</v>
      </c>
      <c r="H52" s="651">
        <v>0.2</v>
      </c>
      <c r="I52" s="651">
        <v>0.06</v>
      </c>
      <c r="J52" s="651">
        <v>7.0000000000000007E-2</v>
      </c>
      <c r="K52" s="651">
        <v>0.02</v>
      </c>
      <c r="L52" s="651">
        <v>0.61</v>
      </c>
      <c r="M52" s="670">
        <v>0.05</v>
      </c>
      <c r="N52" s="657">
        <f t="shared" si="7"/>
        <v>0.19801980198019803</v>
      </c>
      <c r="O52" s="658">
        <f t="shared" si="8"/>
        <v>5.9405940594059403E-2</v>
      </c>
      <c r="P52" s="658">
        <f t="shared" si="9"/>
        <v>6.9306930693069313E-2</v>
      </c>
      <c r="Q52" s="658">
        <f t="shared" si="10"/>
        <v>1.9801980198019802E-2</v>
      </c>
      <c r="R52" s="658">
        <f t="shared" si="11"/>
        <v>0.60396039603960394</v>
      </c>
      <c r="S52" s="659">
        <f t="shared" si="12"/>
        <v>4.9504950495049507E-2</v>
      </c>
      <c r="T52" s="660">
        <f t="shared" si="13"/>
        <v>0.70000000000000007</v>
      </c>
      <c r="U52" s="709">
        <v>21.13197083895</v>
      </c>
      <c r="V52" s="661">
        <v>27.768902998138099</v>
      </c>
      <c r="W52" s="710">
        <v>33.791593387522198</v>
      </c>
      <c r="X52" s="645"/>
      <c r="Y52" s="662" t="s">
        <v>147</v>
      </c>
      <c r="Z52" s="647"/>
      <c r="AA52" s="648" t="s">
        <v>144</v>
      </c>
      <c r="AB52" s="146">
        <f t="shared" si="15"/>
        <v>0.18518518518518517</v>
      </c>
      <c r="AC52" s="146">
        <f t="shared" si="16"/>
        <v>24.691358024691358</v>
      </c>
      <c r="AD52" s="146">
        <f t="shared" si="17"/>
        <v>3.5000000000000004</v>
      </c>
      <c r="AE52" s="146">
        <f t="shared" si="18"/>
        <v>7.575757575757576E-2</v>
      </c>
      <c r="AF52" s="146">
        <f t="shared" si="19"/>
        <v>2.8712871287128712</v>
      </c>
      <c r="AG52" s="146">
        <f t="shared" si="20"/>
        <v>2.6778000000000004</v>
      </c>
      <c r="AH52" s="166">
        <f t="shared" si="14"/>
        <v>-0.19348712871287077</v>
      </c>
    </row>
    <row r="53" spans="1:34">
      <c r="A53" s="648" t="s">
        <v>64</v>
      </c>
      <c r="B53" s="649" t="s">
        <v>67</v>
      </c>
      <c r="C53" s="651">
        <v>16</v>
      </c>
      <c r="D53" s="651">
        <v>1</v>
      </c>
      <c r="E53" s="651" t="s">
        <v>98</v>
      </c>
      <c r="F53" s="655">
        <v>552.37</v>
      </c>
      <c r="G53" s="656">
        <v>38.78</v>
      </c>
      <c r="H53" s="651">
        <v>0.2</v>
      </c>
      <c r="I53" s="651">
        <v>0.06</v>
      </c>
      <c r="J53" s="651">
        <v>7.0000000000000007E-2</v>
      </c>
      <c r="K53" s="651">
        <v>0.02</v>
      </c>
      <c r="L53" s="651">
        <v>0.6</v>
      </c>
      <c r="M53" s="670">
        <v>0.05</v>
      </c>
      <c r="N53" s="657">
        <f t="shared" si="7"/>
        <v>0.2</v>
      </c>
      <c r="O53" s="658">
        <f t="shared" si="8"/>
        <v>0.06</v>
      </c>
      <c r="P53" s="658">
        <f t="shared" si="9"/>
        <v>7.0000000000000007E-2</v>
      </c>
      <c r="Q53" s="658">
        <f t="shared" si="10"/>
        <v>0.02</v>
      </c>
      <c r="R53" s="658">
        <f t="shared" si="11"/>
        <v>0.6</v>
      </c>
      <c r="S53" s="659">
        <f t="shared" si="12"/>
        <v>0.05</v>
      </c>
      <c r="T53" s="660">
        <f t="shared" si="13"/>
        <v>0.70000000000000007</v>
      </c>
      <c r="U53" s="709">
        <v>21.1504850713895</v>
      </c>
      <c r="V53" s="661">
        <v>27.792458128682402</v>
      </c>
      <c r="W53" s="710">
        <v>33.856604095690301</v>
      </c>
      <c r="X53" s="645"/>
      <c r="Y53" s="662" t="s">
        <v>147</v>
      </c>
      <c r="Z53" s="647"/>
      <c r="AA53" s="648" t="s">
        <v>144</v>
      </c>
      <c r="AB53" s="146">
        <f t="shared" si="15"/>
        <v>0.18749999999999997</v>
      </c>
      <c r="AC53" s="146">
        <f t="shared" si="16"/>
        <v>25</v>
      </c>
      <c r="AD53" s="146">
        <f t="shared" si="17"/>
        <v>3.5000000000000004</v>
      </c>
      <c r="AE53" s="146">
        <f t="shared" si="18"/>
        <v>7.6923076923076927E-2</v>
      </c>
      <c r="AF53" s="146">
        <f t="shared" si="19"/>
        <v>2.8600000000000003</v>
      </c>
      <c r="AG53" s="146">
        <f t="shared" si="20"/>
        <v>2.6778000000000004</v>
      </c>
      <c r="AH53" s="166">
        <f t="shared" si="14"/>
        <v>-0.18219999999999992</v>
      </c>
    </row>
    <row r="54" spans="1:34">
      <c r="A54" s="648" t="s">
        <v>64</v>
      </c>
      <c r="B54" s="649" t="s">
        <v>67</v>
      </c>
      <c r="C54" s="651">
        <v>16</v>
      </c>
      <c r="D54" s="651">
        <v>2</v>
      </c>
      <c r="E54" s="651" t="s">
        <v>99</v>
      </c>
      <c r="F54" s="655">
        <v>554.86</v>
      </c>
      <c r="G54" s="656">
        <v>38.9</v>
      </c>
      <c r="H54" s="651">
        <v>0.19</v>
      </c>
      <c r="I54" s="651">
        <v>0.05</v>
      </c>
      <c r="J54" s="651">
        <v>0.06</v>
      </c>
      <c r="K54" s="651">
        <v>0.02</v>
      </c>
      <c r="L54" s="651">
        <v>0.63</v>
      </c>
      <c r="M54" s="670">
        <v>0.05</v>
      </c>
      <c r="N54" s="657">
        <f t="shared" si="7"/>
        <v>0.19</v>
      </c>
      <c r="O54" s="658">
        <f t="shared" si="8"/>
        <v>0.05</v>
      </c>
      <c r="P54" s="658">
        <f t="shared" si="9"/>
        <v>0.06</v>
      </c>
      <c r="Q54" s="658">
        <f t="shared" si="10"/>
        <v>0.02</v>
      </c>
      <c r="R54" s="658">
        <f t="shared" si="11"/>
        <v>0.63</v>
      </c>
      <c r="S54" s="659">
        <f t="shared" si="12"/>
        <v>0.05</v>
      </c>
      <c r="T54" s="660">
        <f t="shared" si="13"/>
        <v>0.72222222222222232</v>
      </c>
      <c r="U54" s="709">
        <v>22.396133163623901</v>
      </c>
      <c r="V54" s="661">
        <v>29.0846405448276</v>
      </c>
      <c r="W54" s="710">
        <v>35.342749173043998</v>
      </c>
      <c r="X54" s="645"/>
      <c r="Y54" s="662" t="s">
        <v>147</v>
      </c>
      <c r="Z54" s="647"/>
      <c r="AA54" s="648" t="s">
        <v>144</v>
      </c>
      <c r="AB54" s="146">
        <f t="shared" si="15"/>
        <v>0.16049382716049382</v>
      </c>
      <c r="AC54" s="146">
        <f t="shared" si="16"/>
        <v>23.170731707317071</v>
      </c>
      <c r="AD54" s="146">
        <f t="shared" si="17"/>
        <v>3</v>
      </c>
      <c r="AE54" s="146">
        <f t="shared" si="18"/>
        <v>7.3529411764705885E-2</v>
      </c>
      <c r="AF54" s="146">
        <f t="shared" si="19"/>
        <v>2.95</v>
      </c>
      <c r="AG54" s="146">
        <f t="shared" si="20"/>
        <v>2.7656172839506175</v>
      </c>
      <c r="AH54" s="166">
        <f t="shared" si="14"/>
        <v>-0.18438271604938272</v>
      </c>
    </row>
    <row r="55" spans="1:34">
      <c r="A55" s="648" t="s">
        <v>64</v>
      </c>
      <c r="B55" s="649" t="s">
        <v>67</v>
      </c>
      <c r="C55" s="651">
        <v>16</v>
      </c>
      <c r="D55" s="651">
        <v>5</v>
      </c>
      <c r="E55" s="671" t="s">
        <v>100</v>
      </c>
      <c r="F55" s="655">
        <v>557.19000000000005</v>
      </c>
      <c r="G55" s="656">
        <v>39.01</v>
      </c>
      <c r="H55" s="651">
        <v>0.18</v>
      </c>
      <c r="I55" s="651">
        <v>0.05</v>
      </c>
      <c r="J55" s="651">
        <v>0.06</v>
      </c>
      <c r="K55" s="651">
        <v>0.02</v>
      </c>
      <c r="L55" s="651">
        <v>0.63</v>
      </c>
      <c r="M55" s="670">
        <v>0.06</v>
      </c>
      <c r="N55" s="657">
        <f t="shared" si="7"/>
        <v>0.18</v>
      </c>
      <c r="O55" s="658">
        <f t="shared" si="8"/>
        <v>0.05</v>
      </c>
      <c r="P55" s="658">
        <f t="shared" si="9"/>
        <v>0.06</v>
      </c>
      <c r="Q55" s="658">
        <f t="shared" si="10"/>
        <v>0.02</v>
      </c>
      <c r="R55" s="658">
        <f t="shared" si="11"/>
        <v>0.63</v>
      </c>
      <c r="S55" s="659">
        <f t="shared" si="12"/>
        <v>0.06</v>
      </c>
      <c r="T55" s="660">
        <f t="shared" si="13"/>
        <v>0.73684210526315796</v>
      </c>
      <c r="U55" s="709">
        <v>23.234243107902198</v>
      </c>
      <c r="V55" s="661">
        <v>29.933131940778999</v>
      </c>
      <c r="W55" s="710">
        <v>36.397639968021402</v>
      </c>
      <c r="X55" s="645"/>
      <c r="Y55" s="662" t="s">
        <v>147</v>
      </c>
      <c r="Z55" s="647"/>
      <c r="AA55" s="648" t="s">
        <v>144</v>
      </c>
      <c r="AB55" s="146">
        <f t="shared" si="15"/>
        <v>0.15853658536585366</v>
      </c>
      <c r="AC55" s="146">
        <f t="shared" si="16"/>
        <v>22.222222222222221</v>
      </c>
      <c r="AD55" s="146">
        <f t="shared" si="17"/>
        <v>3</v>
      </c>
      <c r="AE55" s="146">
        <f t="shared" si="18"/>
        <v>8.6956521739130432E-2</v>
      </c>
      <c r="AF55" s="146">
        <f t="shared" si="19"/>
        <v>2.9899999999999998</v>
      </c>
      <c r="AG55" s="146">
        <f t="shared" si="20"/>
        <v>2.8251800554016624</v>
      </c>
      <c r="AH55" s="166">
        <f t="shared" si="14"/>
        <v>-0.16481994459833738</v>
      </c>
    </row>
    <row r="56" spans="1:34">
      <c r="A56" s="648" t="s">
        <v>64</v>
      </c>
      <c r="B56" s="649" t="s">
        <v>67</v>
      </c>
      <c r="C56" s="651">
        <v>17</v>
      </c>
      <c r="D56" s="651">
        <v>1</v>
      </c>
      <c r="E56" s="651" t="s">
        <v>84</v>
      </c>
      <c r="F56" s="655">
        <v>562.04</v>
      </c>
      <c r="G56" s="656">
        <v>39.24</v>
      </c>
      <c r="H56" s="651">
        <v>0.21</v>
      </c>
      <c r="I56" s="651">
        <v>0.06</v>
      </c>
      <c r="J56" s="651">
        <v>7.0000000000000007E-2</v>
      </c>
      <c r="K56" s="651">
        <v>0.02</v>
      </c>
      <c r="L56" s="651">
        <v>0.59</v>
      </c>
      <c r="M56" s="670">
        <v>0.05</v>
      </c>
      <c r="N56" s="657">
        <f t="shared" si="7"/>
        <v>0.21</v>
      </c>
      <c r="O56" s="658">
        <f t="shared" si="8"/>
        <v>0.06</v>
      </c>
      <c r="P56" s="658">
        <f t="shared" si="9"/>
        <v>7.0000000000000007E-2</v>
      </c>
      <c r="Q56" s="658">
        <f t="shared" si="10"/>
        <v>0.02</v>
      </c>
      <c r="R56" s="658">
        <f t="shared" si="11"/>
        <v>0.59</v>
      </c>
      <c r="S56" s="659">
        <f t="shared" si="12"/>
        <v>0.05</v>
      </c>
      <c r="T56" s="660">
        <f t="shared" si="13"/>
        <v>0.70000000000000007</v>
      </c>
      <c r="U56" s="709">
        <v>21.150664918754199</v>
      </c>
      <c r="V56" s="661">
        <v>27.755079513641899</v>
      </c>
      <c r="W56" s="710">
        <v>33.793256315269197</v>
      </c>
      <c r="X56" s="645"/>
      <c r="Y56" s="662" t="s">
        <v>147</v>
      </c>
      <c r="Z56" s="647"/>
      <c r="AA56" s="648" t="s">
        <v>144</v>
      </c>
      <c r="AB56" s="146">
        <f t="shared" si="15"/>
        <v>0.18987341772151897</v>
      </c>
      <c r="AC56" s="146">
        <f t="shared" si="16"/>
        <v>26.25</v>
      </c>
      <c r="AD56" s="146">
        <f t="shared" si="17"/>
        <v>3.5000000000000004</v>
      </c>
      <c r="AE56" s="146">
        <f t="shared" si="18"/>
        <v>7.8125E-2</v>
      </c>
      <c r="AF56" s="146">
        <f t="shared" si="19"/>
        <v>2.8200000000000003</v>
      </c>
      <c r="AG56" s="146">
        <f t="shared" si="20"/>
        <v>2.6778000000000004</v>
      </c>
      <c r="AH56" s="166">
        <f t="shared" si="14"/>
        <v>-0.14219999999999988</v>
      </c>
    </row>
    <row r="57" spans="1:34">
      <c r="A57" s="648" t="s">
        <v>64</v>
      </c>
      <c r="B57" s="649" t="s">
        <v>67</v>
      </c>
      <c r="C57" s="651">
        <v>17</v>
      </c>
      <c r="D57" s="651">
        <v>2</v>
      </c>
      <c r="E57" s="651" t="s">
        <v>101</v>
      </c>
      <c r="F57" s="655">
        <v>564.01</v>
      </c>
      <c r="G57" s="656">
        <v>39.33</v>
      </c>
      <c r="H57" s="651">
        <v>0.18</v>
      </c>
      <c r="I57" s="651">
        <v>0.05</v>
      </c>
      <c r="J57" s="651">
        <v>0.06</v>
      </c>
      <c r="K57" s="651">
        <v>0.02</v>
      </c>
      <c r="L57" s="651">
        <v>0.63</v>
      </c>
      <c r="M57" s="670">
        <v>0.05</v>
      </c>
      <c r="N57" s="657">
        <f t="shared" si="7"/>
        <v>0.18181818181818182</v>
      </c>
      <c r="O57" s="658">
        <f t="shared" si="8"/>
        <v>5.0505050505050511E-2</v>
      </c>
      <c r="P57" s="658">
        <f t="shared" si="9"/>
        <v>6.0606060606060608E-2</v>
      </c>
      <c r="Q57" s="658">
        <f t="shared" si="10"/>
        <v>2.0202020202020204E-2</v>
      </c>
      <c r="R57" s="658">
        <f t="shared" si="11"/>
        <v>0.63636363636363635</v>
      </c>
      <c r="S57" s="659">
        <f t="shared" si="12"/>
        <v>5.0505050505050511E-2</v>
      </c>
      <c r="T57" s="660">
        <f t="shared" si="13"/>
        <v>0.72222222222222232</v>
      </c>
      <c r="U57" s="709">
        <v>22.359180991396101</v>
      </c>
      <c r="V57" s="661">
        <v>29.075728838149001</v>
      </c>
      <c r="W57" s="710">
        <v>35.276677739550699</v>
      </c>
      <c r="X57" s="645"/>
      <c r="Y57" s="662" t="s">
        <v>147</v>
      </c>
      <c r="Z57" s="647"/>
      <c r="AA57" s="648" t="s">
        <v>144</v>
      </c>
      <c r="AB57" s="146">
        <f t="shared" si="15"/>
        <v>0.16049382716049385</v>
      </c>
      <c r="AC57" s="146">
        <f t="shared" si="16"/>
        <v>22.222222222222225</v>
      </c>
      <c r="AD57" s="146">
        <f t="shared" si="17"/>
        <v>3</v>
      </c>
      <c r="AE57" s="146">
        <f t="shared" si="18"/>
        <v>7.3529411764705899E-2</v>
      </c>
      <c r="AF57" s="146">
        <f t="shared" si="19"/>
        <v>2.9797979797979797</v>
      </c>
      <c r="AG57" s="146">
        <f t="shared" si="20"/>
        <v>2.7656172839506175</v>
      </c>
      <c r="AH57" s="166">
        <f t="shared" si="14"/>
        <v>-0.21418069584736221</v>
      </c>
    </row>
    <row r="58" spans="1:34">
      <c r="A58" s="648" t="s">
        <v>64</v>
      </c>
      <c r="B58" s="649" t="s">
        <v>67</v>
      </c>
      <c r="C58" s="651">
        <v>17</v>
      </c>
      <c r="D58" s="651">
        <v>3</v>
      </c>
      <c r="E58" s="651" t="s">
        <v>102</v>
      </c>
      <c r="F58" s="655">
        <v>565.89</v>
      </c>
      <c r="G58" s="656">
        <v>39.42</v>
      </c>
      <c r="H58" s="651">
        <v>0.26</v>
      </c>
      <c r="I58" s="651">
        <v>0.04</v>
      </c>
      <c r="J58" s="651">
        <v>0.05</v>
      </c>
      <c r="K58" s="651">
        <v>0.02</v>
      </c>
      <c r="L58" s="651">
        <v>0.57999999999999996</v>
      </c>
      <c r="M58" s="670">
        <v>0.05</v>
      </c>
      <c r="N58" s="657">
        <f t="shared" si="7"/>
        <v>0.26</v>
      </c>
      <c r="O58" s="658">
        <f t="shared" si="8"/>
        <v>0.04</v>
      </c>
      <c r="P58" s="658">
        <f t="shared" si="9"/>
        <v>0.05</v>
      </c>
      <c r="Q58" s="658">
        <f t="shared" si="10"/>
        <v>0.02</v>
      </c>
      <c r="R58" s="658">
        <f t="shared" si="11"/>
        <v>0.57999999999999996</v>
      </c>
      <c r="S58" s="659">
        <f t="shared" si="12"/>
        <v>0.05</v>
      </c>
      <c r="T58" s="660">
        <f t="shared" si="13"/>
        <v>0.75</v>
      </c>
      <c r="U58" s="709">
        <v>23.8775202517776</v>
      </c>
      <c r="V58" s="661">
        <v>30.7005423642415</v>
      </c>
      <c r="W58" s="710">
        <v>37.245670791713898</v>
      </c>
      <c r="X58" s="645"/>
      <c r="Y58" s="662" t="s">
        <v>147</v>
      </c>
      <c r="Z58" s="647"/>
      <c r="AA58" s="648" t="s">
        <v>144</v>
      </c>
      <c r="AB58" s="146">
        <f t="shared" si="15"/>
        <v>0.14864864864864866</v>
      </c>
      <c r="AC58" s="146">
        <f t="shared" si="16"/>
        <v>30.952380952380953</v>
      </c>
      <c r="AD58" s="146">
        <f t="shared" si="17"/>
        <v>2.5</v>
      </c>
      <c r="AE58" s="146">
        <f t="shared" si="18"/>
        <v>7.9365079365079375E-2</v>
      </c>
      <c r="AF58" s="146">
        <f t="shared" si="19"/>
        <v>2.72</v>
      </c>
      <c r="AG58" s="146">
        <f t="shared" si="20"/>
        <v>2.88</v>
      </c>
      <c r="AH58" s="166">
        <f t="shared" si="14"/>
        <v>0.1599999999999997</v>
      </c>
    </row>
    <row r="59" spans="1:34">
      <c r="A59" s="648" t="s">
        <v>64</v>
      </c>
      <c r="B59" s="649" t="s">
        <v>67</v>
      </c>
      <c r="C59" s="651">
        <v>17</v>
      </c>
      <c r="D59" s="651">
        <v>4</v>
      </c>
      <c r="E59" s="651" t="s">
        <v>103</v>
      </c>
      <c r="F59" s="655">
        <v>567.71</v>
      </c>
      <c r="G59" s="656">
        <v>39.5</v>
      </c>
      <c r="H59" s="651">
        <v>0.17</v>
      </c>
      <c r="I59" s="651">
        <v>0.05</v>
      </c>
      <c r="J59" s="651">
        <v>0.06</v>
      </c>
      <c r="K59" s="651">
        <v>0.02</v>
      </c>
      <c r="L59" s="651">
        <v>0.63</v>
      </c>
      <c r="M59" s="670">
        <v>0.06</v>
      </c>
      <c r="N59" s="657">
        <f t="shared" si="7"/>
        <v>0.17171717171717174</v>
      </c>
      <c r="O59" s="658">
        <f t="shared" si="8"/>
        <v>5.0505050505050511E-2</v>
      </c>
      <c r="P59" s="658">
        <f t="shared" si="9"/>
        <v>6.0606060606060608E-2</v>
      </c>
      <c r="Q59" s="658">
        <f t="shared" si="10"/>
        <v>2.0202020202020204E-2</v>
      </c>
      <c r="R59" s="658">
        <f t="shared" si="11"/>
        <v>0.63636363636363635</v>
      </c>
      <c r="S59" s="659">
        <f t="shared" si="12"/>
        <v>6.0606060606060608E-2</v>
      </c>
      <c r="T59" s="660">
        <f t="shared" si="13"/>
        <v>0.73684210526315796</v>
      </c>
      <c r="U59" s="709">
        <v>23.208114476553199</v>
      </c>
      <c r="V59" s="661">
        <v>29.958659139321799</v>
      </c>
      <c r="W59" s="710">
        <v>36.279833833874498</v>
      </c>
      <c r="X59" s="645"/>
      <c r="Y59" s="662" t="s">
        <v>147</v>
      </c>
      <c r="Z59" s="647"/>
      <c r="AA59" s="648" t="s">
        <v>144</v>
      </c>
      <c r="AB59" s="146">
        <f t="shared" si="15"/>
        <v>0.15853658536585366</v>
      </c>
      <c r="AC59" s="146">
        <f t="shared" si="16"/>
        <v>21.250000000000004</v>
      </c>
      <c r="AD59" s="146">
        <f t="shared" si="17"/>
        <v>3</v>
      </c>
      <c r="AE59" s="146">
        <f t="shared" si="18"/>
        <v>8.6956521739130432E-2</v>
      </c>
      <c r="AF59" s="146">
        <f t="shared" si="19"/>
        <v>3.0202020202020203</v>
      </c>
      <c r="AG59" s="146">
        <f t="shared" si="20"/>
        <v>2.8251800554016624</v>
      </c>
      <c r="AH59" s="166">
        <f t="shared" si="14"/>
        <v>-0.19502196480035794</v>
      </c>
    </row>
    <row r="60" spans="1:34">
      <c r="A60" s="648" t="s">
        <v>64</v>
      </c>
      <c r="B60" s="649" t="s">
        <v>67</v>
      </c>
      <c r="C60" s="651">
        <v>17</v>
      </c>
      <c r="D60" s="651">
        <v>5</v>
      </c>
      <c r="E60" s="651" t="s">
        <v>103</v>
      </c>
      <c r="F60" s="655">
        <v>569.21</v>
      </c>
      <c r="G60" s="656">
        <v>39.57</v>
      </c>
      <c r="H60" s="651">
        <v>0.15</v>
      </c>
      <c r="I60" s="651">
        <v>0.05</v>
      </c>
      <c r="J60" s="651">
        <v>7.0000000000000007E-2</v>
      </c>
      <c r="K60" s="651">
        <v>0.02</v>
      </c>
      <c r="L60" s="651">
        <v>0.64</v>
      </c>
      <c r="M60" s="670">
        <v>7.0000000000000007E-2</v>
      </c>
      <c r="N60" s="657">
        <f t="shared" si="7"/>
        <v>0.15</v>
      </c>
      <c r="O60" s="658">
        <f t="shared" si="8"/>
        <v>0.05</v>
      </c>
      <c r="P60" s="658">
        <f t="shared" si="9"/>
        <v>7.0000000000000007E-2</v>
      </c>
      <c r="Q60" s="658">
        <f t="shared" si="10"/>
        <v>0.02</v>
      </c>
      <c r="R60" s="658">
        <f t="shared" si="11"/>
        <v>0.64</v>
      </c>
      <c r="S60" s="659">
        <f t="shared" si="12"/>
        <v>7.0000000000000007E-2</v>
      </c>
      <c r="T60" s="660">
        <f t="shared" si="13"/>
        <v>0.76190476190476197</v>
      </c>
      <c r="U60" s="709">
        <v>24.642700137270701</v>
      </c>
      <c r="V60" s="661">
        <v>31.417217270852198</v>
      </c>
      <c r="W60" s="710">
        <v>38.0774156771732</v>
      </c>
      <c r="X60" s="645"/>
      <c r="Y60" s="662" t="s">
        <v>147</v>
      </c>
      <c r="Z60" s="647"/>
      <c r="AA60" s="648" t="s">
        <v>144</v>
      </c>
      <c r="AB60" s="146">
        <f t="shared" si="15"/>
        <v>0.16470588235294117</v>
      </c>
      <c r="AC60" s="146">
        <f t="shared" si="16"/>
        <v>18.987341772151897</v>
      </c>
      <c r="AD60" s="146">
        <f t="shared" si="17"/>
        <v>3.5000000000000004</v>
      </c>
      <c r="AE60" s="146">
        <f t="shared" si="18"/>
        <v>9.8591549295774655E-2</v>
      </c>
      <c r="AF60" s="146">
        <f t="shared" si="19"/>
        <v>3.09</v>
      </c>
      <c r="AG60" s="146">
        <f t="shared" si="20"/>
        <v>2.9305895691609978</v>
      </c>
      <c r="AH60" s="166">
        <f t="shared" si="14"/>
        <v>-0.15941043083900208</v>
      </c>
    </row>
    <row r="61" spans="1:34">
      <c r="A61" s="648" t="s">
        <v>64</v>
      </c>
      <c r="B61" s="649" t="s">
        <v>67</v>
      </c>
      <c r="C61" s="651">
        <v>18</v>
      </c>
      <c r="D61" s="651">
        <v>1</v>
      </c>
      <c r="E61" s="651" t="s">
        <v>104</v>
      </c>
      <c r="F61" s="655">
        <v>571.55999999999995</v>
      </c>
      <c r="G61" s="656">
        <v>39.68</v>
      </c>
      <c r="H61" s="651">
        <v>0.13</v>
      </c>
      <c r="I61" s="651">
        <v>0.04</v>
      </c>
      <c r="J61" s="651">
        <v>7.0000000000000007E-2</v>
      </c>
      <c r="K61" s="651">
        <v>0.02</v>
      </c>
      <c r="L61" s="651">
        <v>0.67</v>
      </c>
      <c r="M61" s="670">
        <v>7.0000000000000007E-2</v>
      </c>
      <c r="N61" s="657">
        <f t="shared" si="7"/>
        <v>0.13</v>
      </c>
      <c r="O61" s="658">
        <f t="shared" si="8"/>
        <v>0.04</v>
      </c>
      <c r="P61" s="658">
        <f t="shared" si="9"/>
        <v>7.0000000000000007E-2</v>
      </c>
      <c r="Q61" s="658">
        <f t="shared" si="10"/>
        <v>0.02</v>
      </c>
      <c r="R61" s="658">
        <f t="shared" si="11"/>
        <v>0.67</v>
      </c>
      <c r="S61" s="659">
        <f t="shared" si="12"/>
        <v>7.0000000000000007E-2</v>
      </c>
      <c r="T61" s="660">
        <f t="shared" si="13"/>
        <v>0.80000000000000016</v>
      </c>
      <c r="U61" s="709">
        <v>26.575776029274198</v>
      </c>
      <c r="V61" s="661">
        <v>33.659285853324597</v>
      </c>
      <c r="W61" s="710">
        <v>40.805097151142697</v>
      </c>
      <c r="X61" s="645"/>
      <c r="Y61" s="662" t="s">
        <v>147</v>
      </c>
      <c r="Z61" s="647"/>
      <c r="AA61" s="648" t="s">
        <v>144</v>
      </c>
      <c r="AB61" s="146">
        <f t="shared" si="15"/>
        <v>0.14942528735632182</v>
      </c>
      <c r="AC61" s="146">
        <f t="shared" si="16"/>
        <v>16.25</v>
      </c>
      <c r="AD61" s="146">
        <f t="shared" si="17"/>
        <v>3.5000000000000004</v>
      </c>
      <c r="AE61" s="146">
        <f t="shared" si="18"/>
        <v>9.45945945945946E-2</v>
      </c>
      <c r="AF61" s="146">
        <f t="shared" si="19"/>
        <v>3.2</v>
      </c>
      <c r="AG61" s="146">
        <f t="shared" si="20"/>
        <v>3.0988000000000007</v>
      </c>
      <c r="AH61" s="166">
        <f t="shared" si="14"/>
        <v>-0.10119999999999951</v>
      </c>
    </row>
    <row r="62" spans="1:34">
      <c r="A62" s="648" t="s">
        <v>64</v>
      </c>
      <c r="B62" s="649" t="s">
        <v>67</v>
      </c>
      <c r="C62" s="651">
        <v>18</v>
      </c>
      <c r="D62" s="651">
        <v>2</v>
      </c>
      <c r="E62" s="651" t="s">
        <v>82</v>
      </c>
      <c r="F62" s="655">
        <v>573.30999999999995</v>
      </c>
      <c r="G62" s="656">
        <v>39.76</v>
      </c>
      <c r="H62" s="651">
        <v>0.15</v>
      </c>
      <c r="I62" s="651">
        <v>0.05</v>
      </c>
      <c r="J62" s="651">
        <v>7.0000000000000007E-2</v>
      </c>
      <c r="K62" s="651">
        <v>0.02</v>
      </c>
      <c r="L62" s="651">
        <v>0.65</v>
      </c>
      <c r="M62" s="670">
        <v>0.06</v>
      </c>
      <c r="N62" s="657">
        <f t="shared" si="7"/>
        <v>0.15</v>
      </c>
      <c r="O62" s="658">
        <f t="shared" si="8"/>
        <v>0.05</v>
      </c>
      <c r="P62" s="658">
        <f t="shared" si="9"/>
        <v>7.0000000000000007E-2</v>
      </c>
      <c r="Q62" s="658">
        <f t="shared" si="10"/>
        <v>0.02</v>
      </c>
      <c r="R62" s="658">
        <f t="shared" si="11"/>
        <v>0.65</v>
      </c>
      <c r="S62" s="659">
        <f t="shared" si="12"/>
        <v>0.06</v>
      </c>
      <c r="T62" s="660">
        <f t="shared" si="13"/>
        <v>0.75000000000000011</v>
      </c>
      <c r="U62" s="709">
        <v>23.9603844248002</v>
      </c>
      <c r="V62" s="661">
        <v>30.706555982381602</v>
      </c>
      <c r="W62" s="710">
        <v>37.215185723190899</v>
      </c>
      <c r="X62" s="645"/>
      <c r="Y62" s="662" t="s">
        <v>147</v>
      </c>
      <c r="Z62" s="647"/>
      <c r="AA62" s="648" t="s">
        <v>144</v>
      </c>
      <c r="AB62" s="146">
        <f t="shared" si="15"/>
        <v>0.16470588235294117</v>
      </c>
      <c r="AC62" s="146">
        <f t="shared" si="16"/>
        <v>18.749999999999996</v>
      </c>
      <c r="AD62" s="146">
        <f t="shared" si="17"/>
        <v>3.5000000000000004</v>
      </c>
      <c r="AE62" s="146">
        <f t="shared" si="18"/>
        <v>8.4507042253521125E-2</v>
      </c>
      <c r="AF62" s="146">
        <f t="shared" si="19"/>
        <v>3.09</v>
      </c>
      <c r="AG62" s="146">
        <f t="shared" si="20"/>
        <v>2.8800000000000008</v>
      </c>
      <c r="AH62" s="166">
        <f t="shared" si="14"/>
        <v>-0.20999999999999908</v>
      </c>
    </row>
    <row r="63" spans="1:34">
      <c r="A63" s="648" t="s">
        <v>64</v>
      </c>
      <c r="B63" s="649" t="s">
        <v>67</v>
      </c>
      <c r="C63" s="651">
        <v>18</v>
      </c>
      <c r="D63" s="651">
        <v>3</v>
      </c>
      <c r="E63" s="651" t="s">
        <v>71</v>
      </c>
      <c r="F63" s="655">
        <v>574.99</v>
      </c>
      <c r="G63" s="656">
        <v>39.840000000000003</v>
      </c>
      <c r="H63" s="651">
        <v>0.12</v>
      </c>
      <c r="I63" s="651">
        <v>0.05</v>
      </c>
      <c r="J63" s="651">
        <v>7.0000000000000007E-2</v>
      </c>
      <c r="K63" s="651">
        <v>0.02</v>
      </c>
      <c r="L63" s="651">
        <v>0.67</v>
      </c>
      <c r="M63" s="670">
        <v>7.0000000000000007E-2</v>
      </c>
      <c r="N63" s="657">
        <f t="shared" si="7"/>
        <v>0.12</v>
      </c>
      <c r="O63" s="658">
        <f t="shared" si="8"/>
        <v>0.05</v>
      </c>
      <c r="P63" s="658">
        <f t="shared" si="9"/>
        <v>7.0000000000000007E-2</v>
      </c>
      <c r="Q63" s="658">
        <f t="shared" si="10"/>
        <v>0.02</v>
      </c>
      <c r="R63" s="658">
        <f t="shared" si="11"/>
        <v>0.67</v>
      </c>
      <c r="S63" s="659">
        <f t="shared" si="12"/>
        <v>7.0000000000000007E-2</v>
      </c>
      <c r="T63" s="660">
        <f t="shared" si="13"/>
        <v>0.76190476190476197</v>
      </c>
      <c r="U63" s="709">
        <v>24.576215060521498</v>
      </c>
      <c r="V63" s="661">
        <v>31.419004427205401</v>
      </c>
      <c r="W63" s="710">
        <v>38.134505153249897</v>
      </c>
      <c r="X63" s="645"/>
      <c r="Y63" s="662" t="s">
        <v>147</v>
      </c>
      <c r="Z63" s="647"/>
      <c r="AA63" s="648" t="s">
        <v>144</v>
      </c>
      <c r="AB63" s="146">
        <f t="shared" si="15"/>
        <v>0.15909090909090909</v>
      </c>
      <c r="AC63" s="146">
        <f t="shared" si="16"/>
        <v>15.189873417721516</v>
      </c>
      <c r="AD63" s="146">
        <f t="shared" si="17"/>
        <v>3.5000000000000004</v>
      </c>
      <c r="AE63" s="146">
        <f t="shared" si="18"/>
        <v>9.45945945945946E-2</v>
      </c>
      <c r="AF63" s="146">
        <f t="shared" si="19"/>
        <v>3.21</v>
      </c>
      <c r="AG63" s="146">
        <f t="shared" si="20"/>
        <v>2.9305895691609978</v>
      </c>
      <c r="AH63" s="166">
        <f t="shared" si="14"/>
        <v>-0.27941043083900219</v>
      </c>
    </row>
    <row r="64" spans="1:34">
      <c r="A64" s="648" t="s">
        <v>64</v>
      </c>
      <c r="B64" s="649" t="s">
        <v>67</v>
      </c>
      <c r="C64" s="651">
        <v>18</v>
      </c>
      <c r="D64" s="651">
        <v>4</v>
      </c>
      <c r="E64" s="651" t="s">
        <v>104</v>
      </c>
      <c r="F64" s="655">
        <v>576.05999999999995</v>
      </c>
      <c r="G64" s="656">
        <v>39.89</v>
      </c>
      <c r="H64" s="651">
        <v>0.15</v>
      </c>
      <c r="I64" s="651">
        <v>0.05</v>
      </c>
      <c r="J64" s="651">
        <v>7.0000000000000007E-2</v>
      </c>
      <c r="K64" s="651">
        <v>0.02</v>
      </c>
      <c r="L64" s="651">
        <v>0.65</v>
      </c>
      <c r="M64" s="670">
        <v>0.06</v>
      </c>
      <c r="N64" s="657">
        <f t="shared" si="7"/>
        <v>0.15</v>
      </c>
      <c r="O64" s="658">
        <f t="shared" si="8"/>
        <v>0.05</v>
      </c>
      <c r="P64" s="658">
        <f t="shared" si="9"/>
        <v>7.0000000000000007E-2</v>
      </c>
      <c r="Q64" s="658">
        <f t="shared" si="10"/>
        <v>0.02</v>
      </c>
      <c r="R64" s="658">
        <f t="shared" si="11"/>
        <v>0.65</v>
      </c>
      <c r="S64" s="659">
        <f t="shared" si="12"/>
        <v>0.06</v>
      </c>
      <c r="T64" s="660">
        <f t="shared" si="13"/>
        <v>0.75000000000000011</v>
      </c>
      <c r="U64" s="709">
        <v>24.0168518982106</v>
      </c>
      <c r="V64" s="661">
        <v>30.730419004541002</v>
      </c>
      <c r="W64" s="710">
        <v>37.212380136434703</v>
      </c>
      <c r="X64" s="645"/>
      <c r="Y64" s="662" t="s">
        <v>147</v>
      </c>
      <c r="Z64" s="647"/>
      <c r="AA64" s="648" t="s">
        <v>144</v>
      </c>
      <c r="AB64" s="146">
        <f t="shared" si="15"/>
        <v>0.16470588235294117</v>
      </c>
      <c r="AC64" s="146">
        <f t="shared" si="16"/>
        <v>18.749999999999996</v>
      </c>
      <c r="AD64" s="146">
        <f t="shared" si="17"/>
        <v>3.5000000000000004</v>
      </c>
      <c r="AE64" s="146">
        <f t="shared" si="18"/>
        <v>8.4507042253521125E-2</v>
      </c>
      <c r="AF64" s="146">
        <f t="shared" si="19"/>
        <v>3.09</v>
      </c>
      <c r="AG64" s="146">
        <f t="shared" si="20"/>
        <v>2.8800000000000008</v>
      </c>
      <c r="AH64" s="166">
        <f t="shared" si="14"/>
        <v>-0.20999999999999908</v>
      </c>
    </row>
    <row r="65" spans="1:34">
      <c r="A65" s="648" t="s">
        <v>64</v>
      </c>
      <c r="B65" s="649" t="s">
        <v>67</v>
      </c>
      <c r="C65" s="651">
        <v>18</v>
      </c>
      <c r="D65" s="651">
        <v>4</v>
      </c>
      <c r="E65" s="651" t="s">
        <v>105</v>
      </c>
      <c r="F65" s="655">
        <v>577.03</v>
      </c>
      <c r="G65" s="656">
        <v>39.94</v>
      </c>
      <c r="H65" s="651">
        <v>0.1</v>
      </c>
      <c r="I65" s="651">
        <v>0.04</v>
      </c>
      <c r="J65" s="651">
        <v>0.08</v>
      </c>
      <c r="K65" s="651">
        <v>0.02</v>
      </c>
      <c r="L65" s="651">
        <v>0.68</v>
      </c>
      <c r="M65" s="670">
        <v>0.08</v>
      </c>
      <c r="N65" s="657">
        <f t="shared" si="7"/>
        <v>0.1</v>
      </c>
      <c r="O65" s="658">
        <f t="shared" si="8"/>
        <v>0.04</v>
      </c>
      <c r="P65" s="658">
        <f t="shared" si="9"/>
        <v>0.08</v>
      </c>
      <c r="Q65" s="658">
        <f t="shared" si="10"/>
        <v>0.02</v>
      </c>
      <c r="R65" s="658">
        <f t="shared" si="11"/>
        <v>0.68</v>
      </c>
      <c r="S65" s="659">
        <f t="shared" si="12"/>
        <v>0.08</v>
      </c>
      <c r="T65" s="660">
        <f t="shared" si="13"/>
        <v>0.81818181818181823</v>
      </c>
      <c r="U65" s="709">
        <v>27.5912536300354</v>
      </c>
      <c r="V65" s="661">
        <v>34.716446569375499</v>
      </c>
      <c r="W65" s="710">
        <v>42.068257222147899</v>
      </c>
      <c r="X65" s="645"/>
      <c r="Y65" s="662" t="s">
        <v>147</v>
      </c>
      <c r="Z65" s="647"/>
      <c r="AA65" s="648" t="s">
        <v>144</v>
      </c>
      <c r="AB65" s="146">
        <f t="shared" si="15"/>
        <v>0.15555555555555553</v>
      </c>
      <c r="AC65" s="146">
        <f t="shared" si="16"/>
        <v>12.820512820512823</v>
      </c>
      <c r="AD65" s="146">
        <f t="shared" si="17"/>
        <v>4</v>
      </c>
      <c r="AE65" s="146">
        <f t="shared" si="18"/>
        <v>0.10526315789473684</v>
      </c>
      <c r="AF65" s="146">
        <f t="shared" si="19"/>
        <v>3.3</v>
      </c>
      <c r="AG65" s="146">
        <f t="shared" si="20"/>
        <v>3.1824793388429757</v>
      </c>
      <c r="AH65" s="166">
        <f t="shared" si="14"/>
        <v>-0.11752066115702409</v>
      </c>
    </row>
    <row r="66" spans="1:34">
      <c r="A66" s="648" t="s">
        <v>64</v>
      </c>
      <c r="B66" s="649" t="s">
        <v>67</v>
      </c>
      <c r="C66" s="651">
        <v>18</v>
      </c>
      <c r="D66" s="651">
        <v>5</v>
      </c>
      <c r="E66" s="651" t="s">
        <v>106</v>
      </c>
      <c r="F66" s="655">
        <v>578.26</v>
      </c>
      <c r="G66" s="656">
        <v>40</v>
      </c>
      <c r="H66" s="651">
        <v>0.1</v>
      </c>
      <c r="I66" s="651">
        <v>0.04</v>
      </c>
      <c r="J66" s="651">
        <v>7.0000000000000007E-2</v>
      </c>
      <c r="K66" s="651">
        <v>0.02</v>
      </c>
      <c r="L66" s="651">
        <v>0.68</v>
      </c>
      <c r="M66" s="670">
        <v>0.09</v>
      </c>
      <c r="N66" s="657">
        <f t="shared" si="7"/>
        <v>0.1</v>
      </c>
      <c r="O66" s="658">
        <f t="shared" si="8"/>
        <v>0.04</v>
      </c>
      <c r="P66" s="658">
        <f t="shared" si="9"/>
        <v>7.0000000000000007E-2</v>
      </c>
      <c r="Q66" s="658">
        <f t="shared" si="10"/>
        <v>0.02</v>
      </c>
      <c r="R66" s="658">
        <f t="shared" si="11"/>
        <v>0.68</v>
      </c>
      <c r="S66" s="659">
        <f t="shared" si="12"/>
        <v>0.09</v>
      </c>
      <c r="T66" s="660">
        <f t="shared" si="13"/>
        <v>0.81818181818181812</v>
      </c>
      <c r="U66" s="709">
        <v>27.542671789160501</v>
      </c>
      <c r="V66" s="661">
        <v>34.681886963171102</v>
      </c>
      <c r="W66" s="710">
        <v>42.088036956800103</v>
      </c>
      <c r="X66" s="645"/>
      <c r="Y66" s="662" t="s">
        <v>147</v>
      </c>
      <c r="Z66" s="647"/>
      <c r="AA66" s="648" t="s">
        <v>144</v>
      </c>
      <c r="AB66" s="146">
        <f t="shared" si="15"/>
        <v>0.14444444444444446</v>
      </c>
      <c r="AC66" s="146">
        <f t="shared" si="16"/>
        <v>12.820512820512823</v>
      </c>
      <c r="AD66" s="146">
        <f t="shared" si="17"/>
        <v>3.5000000000000004</v>
      </c>
      <c r="AE66" s="146">
        <f t="shared" si="18"/>
        <v>0.11688311688311688</v>
      </c>
      <c r="AF66" s="146">
        <f t="shared" si="19"/>
        <v>3.3200000000000003</v>
      </c>
      <c r="AG66" s="146">
        <f t="shared" si="20"/>
        <v>3.1824793388429748</v>
      </c>
      <c r="AH66" s="166">
        <f t="shared" si="14"/>
        <v>-0.13752066115702544</v>
      </c>
    </row>
    <row r="67" spans="1:34">
      <c r="A67" s="648" t="s">
        <v>64</v>
      </c>
      <c r="B67" s="649" t="s">
        <v>67</v>
      </c>
      <c r="C67" s="651">
        <v>19</v>
      </c>
      <c r="D67" s="651">
        <v>1</v>
      </c>
      <c r="E67" s="651" t="s">
        <v>107</v>
      </c>
      <c r="F67" s="655">
        <v>581.19000000000005</v>
      </c>
      <c r="G67" s="656">
        <v>40.11</v>
      </c>
      <c r="H67" s="651">
        <v>0.1</v>
      </c>
      <c r="I67" s="651">
        <v>0.03</v>
      </c>
      <c r="J67" s="651">
        <v>0.06</v>
      </c>
      <c r="K67" s="651">
        <v>0.02</v>
      </c>
      <c r="L67" s="651">
        <v>0.7</v>
      </c>
      <c r="M67" s="670">
        <v>0.09</v>
      </c>
      <c r="N67" s="657">
        <f t="shared" si="7"/>
        <v>0.10000000000000002</v>
      </c>
      <c r="O67" s="658">
        <f t="shared" si="8"/>
        <v>3.0000000000000002E-2</v>
      </c>
      <c r="P67" s="658">
        <f t="shared" si="9"/>
        <v>6.0000000000000005E-2</v>
      </c>
      <c r="Q67" s="658">
        <f t="shared" si="10"/>
        <v>2.0000000000000004E-2</v>
      </c>
      <c r="R67" s="658">
        <f t="shared" si="11"/>
        <v>0.70000000000000007</v>
      </c>
      <c r="S67" s="659">
        <f t="shared" si="12"/>
        <v>9.0000000000000011E-2</v>
      </c>
      <c r="T67" s="660">
        <f t="shared" si="13"/>
        <v>0.8500000000000002</v>
      </c>
      <c r="U67" s="709">
        <v>29.198801723911199</v>
      </c>
      <c r="V67" s="661">
        <v>36.589638558295803</v>
      </c>
      <c r="W67" s="710">
        <v>44.430875602520203</v>
      </c>
      <c r="X67" s="645"/>
      <c r="Y67" s="662" t="s">
        <v>147</v>
      </c>
      <c r="Z67" s="647"/>
      <c r="AA67" s="648" t="s">
        <v>144</v>
      </c>
      <c r="AB67" s="146">
        <f t="shared" si="15"/>
        <v>0.12222222222222223</v>
      </c>
      <c r="AC67" s="146">
        <f t="shared" si="16"/>
        <v>12.500000000000004</v>
      </c>
      <c r="AD67" s="146">
        <f t="shared" si="17"/>
        <v>2.9999999999999996</v>
      </c>
      <c r="AE67" s="146">
        <f t="shared" si="18"/>
        <v>0.1139240506329114</v>
      </c>
      <c r="AF67" s="146">
        <f t="shared" si="19"/>
        <v>3.3699999999999997</v>
      </c>
      <c r="AG67" s="146">
        <f t="shared" si="20"/>
        <v>3.3342000000000009</v>
      </c>
      <c r="AH67" s="166">
        <f t="shared" si="14"/>
        <v>-3.5799999999998722E-2</v>
      </c>
    </row>
    <row r="68" spans="1:34">
      <c r="A68" s="648" t="s">
        <v>64</v>
      </c>
      <c r="B68" s="649" t="s">
        <v>67</v>
      </c>
      <c r="C68" s="651">
        <v>19</v>
      </c>
      <c r="D68" s="651">
        <v>1</v>
      </c>
      <c r="E68" s="651" t="s">
        <v>108</v>
      </c>
      <c r="F68" s="655">
        <v>581.53</v>
      </c>
      <c r="G68" s="656">
        <v>40.119999999999997</v>
      </c>
      <c r="H68" s="651">
        <v>0.11</v>
      </c>
      <c r="I68" s="651">
        <v>0.04</v>
      </c>
      <c r="J68" s="651">
        <v>7.0000000000000007E-2</v>
      </c>
      <c r="K68" s="651">
        <v>0.02</v>
      </c>
      <c r="L68" s="651">
        <v>0.68</v>
      </c>
      <c r="M68" s="670">
        <v>0.08</v>
      </c>
      <c r="N68" s="657">
        <f t="shared" si="7"/>
        <v>0.11</v>
      </c>
      <c r="O68" s="658">
        <f t="shared" si="8"/>
        <v>0.04</v>
      </c>
      <c r="P68" s="658">
        <f t="shared" si="9"/>
        <v>7.0000000000000007E-2</v>
      </c>
      <c r="Q68" s="658">
        <f t="shared" si="10"/>
        <v>0.02</v>
      </c>
      <c r="R68" s="658">
        <f t="shared" si="11"/>
        <v>0.68</v>
      </c>
      <c r="S68" s="659">
        <f t="shared" si="12"/>
        <v>0.08</v>
      </c>
      <c r="T68" s="660">
        <f t="shared" si="13"/>
        <v>0.80952380952380953</v>
      </c>
      <c r="U68" s="709">
        <v>27.162385754069799</v>
      </c>
      <c r="V68" s="661">
        <v>34.2544625012235</v>
      </c>
      <c r="W68" s="710">
        <v>41.466668865341497</v>
      </c>
      <c r="X68" s="645"/>
      <c r="Y68" s="662" t="s">
        <v>147</v>
      </c>
      <c r="Z68" s="647"/>
      <c r="AA68" s="648" t="s">
        <v>144</v>
      </c>
      <c r="AB68" s="146">
        <f t="shared" si="15"/>
        <v>0.14606741573033707</v>
      </c>
      <c r="AC68" s="146">
        <f t="shared" si="16"/>
        <v>13.924050632911392</v>
      </c>
      <c r="AD68" s="146">
        <f t="shared" si="17"/>
        <v>3.5000000000000004</v>
      </c>
      <c r="AE68" s="146">
        <f t="shared" si="18"/>
        <v>0.10526315789473684</v>
      </c>
      <c r="AF68" s="146">
        <f t="shared" si="19"/>
        <v>3.2800000000000002</v>
      </c>
      <c r="AG68" s="146">
        <f t="shared" si="20"/>
        <v>3.142358276643991</v>
      </c>
      <c r="AH68" s="166">
        <f t="shared" si="14"/>
        <v>-0.13764172335600922</v>
      </c>
    </row>
    <row r="69" spans="1:34">
      <c r="A69" s="648" t="s">
        <v>64</v>
      </c>
      <c r="B69" s="649" t="s">
        <v>67</v>
      </c>
      <c r="C69" s="651">
        <v>20</v>
      </c>
      <c r="D69" s="651">
        <v>1</v>
      </c>
      <c r="E69" s="651" t="s">
        <v>109</v>
      </c>
      <c r="F69" s="655">
        <v>590.86</v>
      </c>
      <c r="G69" s="656">
        <v>40.47</v>
      </c>
      <c r="H69" s="651">
        <v>0.13</v>
      </c>
      <c r="I69" s="651">
        <v>0.04</v>
      </c>
      <c r="J69" s="651">
        <v>7.0000000000000007E-2</v>
      </c>
      <c r="K69" s="651">
        <v>0.02</v>
      </c>
      <c r="L69" s="651">
        <v>0.67</v>
      </c>
      <c r="M69" s="670">
        <v>7.0000000000000007E-2</v>
      </c>
      <c r="N69" s="657">
        <f t="shared" si="7"/>
        <v>0.13</v>
      </c>
      <c r="O69" s="658">
        <f t="shared" si="8"/>
        <v>0.04</v>
      </c>
      <c r="P69" s="658">
        <f t="shared" si="9"/>
        <v>7.0000000000000007E-2</v>
      </c>
      <c r="Q69" s="658">
        <f t="shared" si="10"/>
        <v>0.02</v>
      </c>
      <c r="R69" s="658">
        <f t="shared" si="11"/>
        <v>0.67</v>
      </c>
      <c r="S69" s="659">
        <f t="shared" si="12"/>
        <v>7.0000000000000007E-2</v>
      </c>
      <c r="T69" s="660">
        <f t="shared" si="13"/>
        <v>0.80000000000000016</v>
      </c>
      <c r="U69" s="709">
        <v>26.5982574428498</v>
      </c>
      <c r="V69" s="661">
        <v>33.643690518358802</v>
      </c>
      <c r="W69" s="710">
        <v>40.750525339369098</v>
      </c>
      <c r="X69" s="645"/>
      <c r="Y69" s="662" t="s">
        <v>147</v>
      </c>
      <c r="Z69" s="647"/>
      <c r="AA69" s="648" t="s">
        <v>144</v>
      </c>
      <c r="AB69" s="146">
        <f t="shared" si="15"/>
        <v>0.14942528735632182</v>
      </c>
      <c r="AC69" s="146">
        <f t="shared" si="16"/>
        <v>16.25</v>
      </c>
      <c r="AD69" s="146">
        <f t="shared" si="17"/>
        <v>3.5000000000000004</v>
      </c>
      <c r="AE69" s="146">
        <f t="shared" si="18"/>
        <v>9.45945945945946E-2</v>
      </c>
      <c r="AF69" s="146">
        <f t="shared" si="19"/>
        <v>3.2</v>
      </c>
      <c r="AG69" s="146">
        <f t="shared" si="20"/>
        <v>3.0988000000000007</v>
      </c>
      <c r="AH69" s="166">
        <f t="shared" si="14"/>
        <v>-0.10119999999999951</v>
      </c>
    </row>
    <row r="70" spans="1:34">
      <c r="A70" s="648" t="s">
        <v>64</v>
      </c>
      <c r="B70" s="649" t="s">
        <v>67</v>
      </c>
      <c r="C70" s="651">
        <v>20</v>
      </c>
      <c r="D70" s="651">
        <v>2</v>
      </c>
      <c r="E70" s="651" t="s">
        <v>96</v>
      </c>
      <c r="F70" s="655">
        <v>592.88</v>
      </c>
      <c r="G70" s="656">
        <v>40.549999999999997</v>
      </c>
      <c r="H70" s="651">
        <v>0.16</v>
      </c>
      <c r="I70" s="651">
        <v>0.05</v>
      </c>
      <c r="J70" s="651">
        <v>0.06</v>
      </c>
      <c r="K70" s="651">
        <v>0.02</v>
      </c>
      <c r="L70" s="651">
        <v>0.66</v>
      </c>
      <c r="M70" s="670">
        <v>0.06</v>
      </c>
      <c r="N70" s="657">
        <f t="shared" si="7"/>
        <v>0.15841584158415842</v>
      </c>
      <c r="O70" s="658">
        <f t="shared" si="8"/>
        <v>4.9504950495049507E-2</v>
      </c>
      <c r="P70" s="658">
        <f t="shared" si="9"/>
        <v>5.9405940594059403E-2</v>
      </c>
      <c r="Q70" s="658">
        <f t="shared" si="10"/>
        <v>1.9801980198019802E-2</v>
      </c>
      <c r="R70" s="658">
        <f t="shared" si="11"/>
        <v>0.65346534653465349</v>
      </c>
      <c r="S70" s="659">
        <f t="shared" si="12"/>
        <v>5.9405940594059403E-2</v>
      </c>
      <c r="T70" s="660">
        <f t="shared" si="13"/>
        <v>0.73684210526315796</v>
      </c>
      <c r="U70" s="709">
        <v>23.2003780313905</v>
      </c>
      <c r="V70" s="661">
        <v>29.9282009874503</v>
      </c>
      <c r="W70" s="710">
        <v>36.246931058676303</v>
      </c>
      <c r="X70" s="645"/>
      <c r="Y70" s="662" t="s">
        <v>147</v>
      </c>
      <c r="Z70" s="647"/>
      <c r="AA70" s="648" t="s">
        <v>144</v>
      </c>
      <c r="AB70" s="146">
        <f t="shared" si="15"/>
        <v>0.15294117647058822</v>
      </c>
      <c r="AC70" s="146">
        <f t="shared" si="16"/>
        <v>19.512195121951219</v>
      </c>
      <c r="AD70" s="146">
        <f t="shared" si="17"/>
        <v>3</v>
      </c>
      <c r="AE70" s="146">
        <f t="shared" si="18"/>
        <v>8.3333333333333329E-2</v>
      </c>
      <c r="AF70" s="146">
        <f t="shared" si="19"/>
        <v>3.0792079207920793</v>
      </c>
      <c r="AG70" s="146">
        <f t="shared" si="20"/>
        <v>2.8251800554016624</v>
      </c>
      <c r="AH70" s="166">
        <f t="shared" si="14"/>
        <v>-0.25402786539041688</v>
      </c>
    </row>
    <row r="71" spans="1:34">
      <c r="A71" s="648" t="s">
        <v>64</v>
      </c>
      <c r="B71" s="649" t="s">
        <v>67</v>
      </c>
      <c r="C71" s="651">
        <v>20</v>
      </c>
      <c r="D71" s="651">
        <v>3</v>
      </c>
      <c r="E71" s="651" t="s">
        <v>110</v>
      </c>
      <c r="F71" s="655">
        <v>595.07000000000005</v>
      </c>
      <c r="G71" s="656">
        <v>40.630000000000003</v>
      </c>
      <c r="H71" s="651">
        <v>0.16</v>
      </c>
      <c r="I71" s="651">
        <v>0.05</v>
      </c>
      <c r="J71" s="651">
        <v>7.0000000000000007E-2</v>
      </c>
      <c r="K71" s="651">
        <v>0.02</v>
      </c>
      <c r="L71" s="651">
        <v>0.64</v>
      </c>
      <c r="M71" s="670">
        <v>0.06</v>
      </c>
      <c r="N71" s="657">
        <f t="shared" si="7"/>
        <v>0.16</v>
      </c>
      <c r="O71" s="658">
        <f t="shared" si="8"/>
        <v>0.05</v>
      </c>
      <c r="P71" s="658">
        <f t="shared" si="9"/>
        <v>7.0000000000000007E-2</v>
      </c>
      <c r="Q71" s="658">
        <f t="shared" si="10"/>
        <v>0.02</v>
      </c>
      <c r="R71" s="658">
        <f t="shared" si="11"/>
        <v>0.64</v>
      </c>
      <c r="S71" s="659">
        <f t="shared" si="12"/>
        <v>0.06</v>
      </c>
      <c r="T71" s="660">
        <f t="shared" si="13"/>
        <v>0.75000000000000011</v>
      </c>
      <c r="U71" s="709">
        <v>23.9088556658584</v>
      </c>
      <c r="V71" s="661">
        <v>30.718621284730801</v>
      </c>
      <c r="W71" s="710">
        <v>37.272956750543699</v>
      </c>
      <c r="X71" s="645"/>
      <c r="Y71" s="662" t="s">
        <v>147</v>
      </c>
      <c r="Z71" s="647"/>
      <c r="AA71" s="648" t="s">
        <v>144</v>
      </c>
      <c r="AB71" s="146">
        <f t="shared" si="15"/>
        <v>0.16666666666666666</v>
      </c>
      <c r="AC71" s="146">
        <f t="shared" si="16"/>
        <v>20</v>
      </c>
      <c r="AD71" s="146">
        <f t="shared" si="17"/>
        <v>3.5000000000000004</v>
      </c>
      <c r="AE71" s="146">
        <f t="shared" si="18"/>
        <v>8.5714285714285715E-2</v>
      </c>
      <c r="AF71" s="146">
        <f t="shared" si="19"/>
        <v>3.05</v>
      </c>
      <c r="AG71" s="146">
        <f t="shared" si="20"/>
        <v>2.8800000000000008</v>
      </c>
      <c r="AH71" s="166">
        <f t="shared" si="14"/>
        <v>-0.16999999999999904</v>
      </c>
    </row>
    <row r="72" spans="1:34">
      <c r="A72" s="648" t="s">
        <v>64</v>
      </c>
      <c r="B72" s="649" t="s">
        <v>67</v>
      </c>
      <c r="C72" s="651">
        <v>21</v>
      </c>
      <c r="D72" s="651">
        <v>1</v>
      </c>
      <c r="E72" s="651" t="s">
        <v>104</v>
      </c>
      <c r="F72" s="655">
        <v>600.36</v>
      </c>
      <c r="G72" s="656">
        <v>40.83</v>
      </c>
      <c r="H72" s="651">
        <v>0.17</v>
      </c>
      <c r="I72" s="651">
        <v>0.05</v>
      </c>
      <c r="J72" s="651">
        <v>7.0000000000000007E-2</v>
      </c>
      <c r="K72" s="651">
        <v>0.02</v>
      </c>
      <c r="L72" s="651">
        <v>0.64</v>
      </c>
      <c r="M72" s="670">
        <v>0.06</v>
      </c>
      <c r="N72" s="657">
        <f t="shared" si="7"/>
        <v>0.16831683168316833</v>
      </c>
      <c r="O72" s="658">
        <f t="shared" si="8"/>
        <v>4.9504950495049507E-2</v>
      </c>
      <c r="P72" s="658">
        <f t="shared" si="9"/>
        <v>6.9306930693069313E-2</v>
      </c>
      <c r="Q72" s="658">
        <f t="shared" si="10"/>
        <v>1.9801980198019802E-2</v>
      </c>
      <c r="R72" s="658">
        <f t="shared" si="11"/>
        <v>0.63366336633663367</v>
      </c>
      <c r="S72" s="659">
        <f t="shared" si="12"/>
        <v>5.9405940594059403E-2</v>
      </c>
      <c r="T72" s="660">
        <f t="shared" si="13"/>
        <v>0.75000000000000011</v>
      </c>
      <c r="U72" s="709">
        <v>23.9553496615329</v>
      </c>
      <c r="V72" s="661">
        <v>30.702913195814201</v>
      </c>
      <c r="W72" s="710">
        <v>37.2402552568361</v>
      </c>
      <c r="X72" s="645"/>
      <c r="Y72" s="662" t="s">
        <v>147</v>
      </c>
      <c r="Z72" s="647"/>
      <c r="AA72" s="648" t="s">
        <v>144</v>
      </c>
      <c r="AB72" s="146">
        <f t="shared" si="15"/>
        <v>0.16666666666666666</v>
      </c>
      <c r="AC72" s="146">
        <f t="shared" si="16"/>
        <v>20.987654320987652</v>
      </c>
      <c r="AD72" s="146">
        <f t="shared" si="17"/>
        <v>3.5000000000000004</v>
      </c>
      <c r="AE72" s="146">
        <f t="shared" si="18"/>
        <v>8.5714285714285715E-2</v>
      </c>
      <c r="AF72" s="146">
        <f t="shared" si="19"/>
        <v>3.0198019801980198</v>
      </c>
      <c r="AG72" s="146">
        <f t="shared" si="20"/>
        <v>2.8800000000000008</v>
      </c>
      <c r="AH72" s="166">
        <f t="shared" si="14"/>
        <v>-0.13980198019801904</v>
      </c>
    </row>
    <row r="73" spans="1:34">
      <c r="A73" s="648" t="s">
        <v>64</v>
      </c>
      <c r="B73" s="649" t="s">
        <v>67</v>
      </c>
      <c r="C73" s="651">
        <v>21</v>
      </c>
      <c r="D73" s="651">
        <v>2</v>
      </c>
      <c r="E73" s="651" t="s">
        <v>82</v>
      </c>
      <c r="F73" s="655">
        <v>602.11</v>
      </c>
      <c r="G73" s="656">
        <v>40.9</v>
      </c>
      <c r="H73" s="651">
        <v>0.18</v>
      </c>
      <c r="I73" s="651">
        <v>0.06</v>
      </c>
      <c r="J73" s="651">
        <v>0.08</v>
      </c>
      <c r="K73" s="651">
        <v>0.02</v>
      </c>
      <c r="L73" s="651">
        <v>0.61</v>
      </c>
      <c r="M73" s="670">
        <v>0.06</v>
      </c>
      <c r="N73" s="657">
        <f t="shared" si="7"/>
        <v>0.17821782178217821</v>
      </c>
      <c r="O73" s="658">
        <f t="shared" si="8"/>
        <v>5.9405940594059403E-2</v>
      </c>
      <c r="P73" s="658">
        <f t="shared" si="9"/>
        <v>7.9207920792079209E-2</v>
      </c>
      <c r="Q73" s="658">
        <f t="shared" si="10"/>
        <v>1.9801980198019802E-2</v>
      </c>
      <c r="R73" s="658">
        <f t="shared" si="11"/>
        <v>0.60396039603960394</v>
      </c>
      <c r="S73" s="659">
        <f t="shared" si="12"/>
        <v>5.9405940594059403E-2</v>
      </c>
      <c r="T73" s="660">
        <f t="shared" si="13"/>
        <v>0.72727272727272729</v>
      </c>
      <c r="U73" s="709">
        <v>22.701948674067999</v>
      </c>
      <c r="V73" s="661">
        <v>29.368996604538602</v>
      </c>
      <c r="W73" s="710">
        <v>35.633862389706103</v>
      </c>
      <c r="X73" s="645"/>
      <c r="Y73" s="662" t="s">
        <v>147</v>
      </c>
      <c r="Z73" s="647"/>
      <c r="AA73" s="648" t="s">
        <v>144</v>
      </c>
      <c r="AB73" s="146">
        <f t="shared" si="15"/>
        <v>0.19277108433734938</v>
      </c>
      <c r="AC73" s="146">
        <f t="shared" si="16"/>
        <v>22.784810126582279</v>
      </c>
      <c r="AD73" s="146">
        <f t="shared" si="17"/>
        <v>4</v>
      </c>
      <c r="AE73" s="146">
        <f t="shared" si="18"/>
        <v>8.9552238805970158E-2</v>
      </c>
      <c r="AF73" s="146">
        <f t="shared" si="19"/>
        <v>2.9306930693069306</v>
      </c>
      <c r="AG73" s="146">
        <f t="shared" si="20"/>
        <v>2.7860330578512396</v>
      </c>
      <c r="AH73" s="166">
        <f t="shared" si="14"/>
        <v>-0.14466001145569107</v>
      </c>
    </row>
    <row r="74" spans="1:34">
      <c r="A74" s="648" t="s">
        <v>64</v>
      </c>
      <c r="B74" s="649" t="s">
        <v>67</v>
      </c>
      <c r="C74" s="651">
        <v>21</v>
      </c>
      <c r="D74" s="651">
        <v>3</v>
      </c>
      <c r="E74" s="651" t="s">
        <v>111</v>
      </c>
      <c r="F74" s="655">
        <v>603.78</v>
      </c>
      <c r="G74" s="656">
        <v>40.96</v>
      </c>
      <c r="H74" s="651">
        <v>0.16</v>
      </c>
      <c r="I74" s="651">
        <v>0.05</v>
      </c>
      <c r="J74" s="651">
        <v>0.06</v>
      </c>
      <c r="K74" s="651">
        <v>0.02</v>
      </c>
      <c r="L74" s="651">
        <v>0.64</v>
      </c>
      <c r="M74" s="670">
        <v>7.0000000000000007E-2</v>
      </c>
      <c r="N74" s="657">
        <f t="shared" si="7"/>
        <v>0.16</v>
      </c>
      <c r="O74" s="658">
        <f t="shared" si="8"/>
        <v>0.05</v>
      </c>
      <c r="P74" s="658">
        <f t="shared" si="9"/>
        <v>0.06</v>
      </c>
      <c r="Q74" s="658">
        <f t="shared" si="10"/>
        <v>0.02</v>
      </c>
      <c r="R74" s="658">
        <f t="shared" si="11"/>
        <v>0.64</v>
      </c>
      <c r="S74" s="659">
        <f t="shared" si="12"/>
        <v>7.0000000000000007E-2</v>
      </c>
      <c r="T74" s="660">
        <f t="shared" si="13"/>
        <v>0.75000000000000011</v>
      </c>
      <c r="U74" s="709">
        <v>23.8831407118386</v>
      </c>
      <c r="V74" s="661">
        <v>30.693148831228399</v>
      </c>
      <c r="W74" s="710">
        <v>37.252607098102096</v>
      </c>
      <c r="X74" s="645"/>
      <c r="Y74" s="662" t="s">
        <v>147</v>
      </c>
      <c r="Z74" s="647"/>
      <c r="AA74" s="648" t="s">
        <v>144</v>
      </c>
      <c r="AB74" s="146">
        <f t="shared" si="15"/>
        <v>0.15476190476190474</v>
      </c>
      <c r="AC74" s="146">
        <f t="shared" si="16"/>
        <v>20</v>
      </c>
      <c r="AD74" s="146">
        <f t="shared" si="17"/>
        <v>3</v>
      </c>
      <c r="AE74" s="146">
        <f t="shared" si="18"/>
        <v>9.8591549295774655E-2</v>
      </c>
      <c r="AF74" s="146">
        <f t="shared" si="19"/>
        <v>3.07</v>
      </c>
      <c r="AG74" s="146">
        <f t="shared" si="20"/>
        <v>2.8800000000000008</v>
      </c>
      <c r="AH74" s="166">
        <f t="shared" si="14"/>
        <v>-0.18999999999999906</v>
      </c>
    </row>
    <row r="75" spans="1:34">
      <c r="A75" s="648" t="s">
        <v>64</v>
      </c>
      <c r="B75" s="649" t="s">
        <v>67</v>
      </c>
      <c r="C75" s="651">
        <v>21</v>
      </c>
      <c r="D75" s="651">
        <v>5</v>
      </c>
      <c r="E75" s="651" t="s">
        <v>104</v>
      </c>
      <c r="F75" s="655">
        <v>606.36</v>
      </c>
      <c r="G75" s="656">
        <v>41.06</v>
      </c>
      <c r="H75" s="651">
        <v>0.18</v>
      </c>
      <c r="I75" s="651">
        <v>0.05</v>
      </c>
      <c r="J75" s="651">
        <v>0.06</v>
      </c>
      <c r="K75" s="651">
        <v>0.02</v>
      </c>
      <c r="L75" s="651">
        <v>0.63</v>
      </c>
      <c r="M75" s="670">
        <v>0.06</v>
      </c>
      <c r="N75" s="657">
        <f t="shared" si="7"/>
        <v>0.18</v>
      </c>
      <c r="O75" s="658">
        <f t="shared" si="8"/>
        <v>0.05</v>
      </c>
      <c r="P75" s="658">
        <f t="shared" si="9"/>
        <v>0.06</v>
      </c>
      <c r="Q75" s="658">
        <f t="shared" si="10"/>
        <v>0.02</v>
      </c>
      <c r="R75" s="658">
        <f t="shared" si="11"/>
        <v>0.63</v>
      </c>
      <c r="S75" s="659">
        <f t="shared" si="12"/>
        <v>0.06</v>
      </c>
      <c r="T75" s="660">
        <f t="shared" si="13"/>
        <v>0.73684210526315796</v>
      </c>
      <c r="U75" s="709">
        <v>23.1868977575812</v>
      </c>
      <c r="V75" s="661">
        <v>29.929915447580601</v>
      </c>
      <c r="W75" s="710">
        <v>36.380283939193603</v>
      </c>
      <c r="X75" s="645"/>
      <c r="Y75" s="662" t="s">
        <v>147</v>
      </c>
      <c r="Z75" s="647"/>
      <c r="AA75" s="648" t="s">
        <v>144</v>
      </c>
      <c r="AB75" s="146">
        <f t="shared" si="15"/>
        <v>0.15853658536585366</v>
      </c>
      <c r="AC75" s="146">
        <f t="shared" si="16"/>
        <v>22.222222222222221</v>
      </c>
      <c r="AD75" s="146">
        <f t="shared" si="17"/>
        <v>3</v>
      </c>
      <c r="AE75" s="146">
        <f t="shared" si="18"/>
        <v>8.6956521739130432E-2</v>
      </c>
      <c r="AF75" s="146">
        <f t="shared" si="19"/>
        <v>2.9899999999999998</v>
      </c>
      <c r="AG75" s="146">
        <f t="shared" si="20"/>
        <v>2.8251800554016624</v>
      </c>
      <c r="AH75" s="166">
        <f t="shared" si="14"/>
        <v>-0.16481994459833738</v>
      </c>
    </row>
    <row r="76" spans="1:34">
      <c r="A76" s="648" t="s">
        <v>64</v>
      </c>
      <c r="B76" s="649" t="s">
        <v>67</v>
      </c>
      <c r="C76" s="651">
        <v>21</v>
      </c>
      <c r="D76" s="651">
        <v>7</v>
      </c>
      <c r="E76" s="651" t="s">
        <v>112</v>
      </c>
      <c r="F76" s="655">
        <v>608.85</v>
      </c>
      <c r="G76" s="656">
        <v>41.15</v>
      </c>
      <c r="H76" s="651">
        <v>0.18</v>
      </c>
      <c r="I76" s="651">
        <v>0.05</v>
      </c>
      <c r="J76" s="651">
        <v>0.06</v>
      </c>
      <c r="K76" s="651">
        <v>0.02</v>
      </c>
      <c r="L76" s="651">
        <v>0.63</v>
      </c>
      <c r="M76" s="670">
        <v>0.06</v>
      </c>
      <c r="N76" s="657">
        <f t="shared" si="7"/>
        <v>0.18</v>
      </c>
      <c r="O76" s="658">
        <f t="shared" si="8"/>
        <v>0.05</v>
      </c>
      <c r="P76" s="658">
        <f t="shared" si="9"/>
        <v>0.06</v>
      </c>
      <c r="Q76" s="658">
        <f t="shared" si="10"/>
        <v>0.02</v>
      </c>
      <c r="R76" s="658">
        <f t="shared" si="11"/>
        <v>0.63</v>
      </c>
      <c r="S76" s="659">
        <f t="shared" si="12"/>
        <v>0.06</v>
      </c>
      <c r="T76" s="660">
        <f t="shared" si="13"/>
        <v>0.73684210526315796</v>
      </c>
      <c r="U76" s="709">
        <v>23.2811615952251</v>
      </c>
      <c r="V76" s="661">
        <v>29.9190733211869</v>
      </c>
      <c r="W76" s="710">
        <v>36.343066122261398</v>
      </c>
      <c r="X76" s="645"/>
      <c r="Y76" s="662" t="s">
        <v>147</v>
      </c>
      <c r="Z76" s="647"/>
      <c r="AA76" s="648" t="s">
        <v>144</v>
      </c>
      <c r="AB76" s="146">
        <f t="shared" si="15"/>
        <v>0.15853658536585366</v>
      </c>
      <c r="AC76" s="146">
        <f t="shared" si="16"/>
        <v>22.222222222222221</v>
      </c>
      <c r="AD76" s="146">
        <f t="shared" si="17"/>
        <v>3</v>
      </c>
      <c r="AE76" s="146">
        <f t="shared" si="18"/>
        <v>8.6956521739130432E-2</v>
      </c>
      <c r="AF76" s="146">
        <f t="shared" si="19"/>
        <v>2.9899999999999998</v>
      </c>
      <c r="AG76" s="146">
        <f t="shared" si="20"/>
        <v>2.8251800554016624</v>
      </c>
      <c r="AH76" s="166">
        <f t="shared" si="14"/>
        <v>-0.16481994459833738</v>
      </c>
    </row>
    <row r="77" spans="1:34">
      <c r="A77" s="648" t="s">
        <v>64</v>
      </c>
      <c r="B77" s="649" t="s">
        <v>67</v>
      </c>
      <c r="C77" s="651">
        <v>22</v>
      </c>
      <c r="D77" s="651">
        <v>1</v>
      </c>
      <c r="E77" s="651" t="s">
        <v>113</v>
      </c>
      <c r="F77" s="655">
        <v>610.67999999999995</v>
      </c>
      <c r="G77" s="656">
        <v>41.22</v>
      </c>
      <c r="H77" s="651">
        <v>0.17</v>
      </c>
      <c r="I77" s="651">
        <v>0.05</v>
      </c>
      <c r="J77" s="651">
        <v>0.06</v>
      </c>
      <c r="K77" s="651">
        <v>0.02</v>
      </c>
      <c r="L77" s="651">
        <v>0.64</v>
      </c>
      <c r="M77" s="670">
        <v>7.0000000000000007E-2</v>
      </c>
      <c r="N77" s="657">
        <f t="shared" si="7"/>
        <v>0.16831683168316833</v>
      </c>
      <c r="O77" s="658">
        <f t="shared" si="8"/>
        <v>4.9504950495049507E-2</v>
      </c>
      <c r="P77" s="658">
        <f t="shared" si="9"/>
        <v>5.9405940594059403E-2</v>
      </c>
      <c r="Q77" s="658">
        <f t="shared" si="10"/>
        <v>1.9801980198019802E-2</v>
      </c>
      <c r="R77" s="658">
        <f t="shared" si="11"/>
        <v>0.63366336633663367</v>
      </c>
      <c r="S77" s="659">
        <f t="shared" si="12"/>
        <v>6.9306930693069313E-2</v>
      </c>
      <c r="T77" s="660">
        <f t="shared" si="13"/>
        <v>0.75000000000000011</v>
      </c>
      <c r="U77" s="709">
        <v>23.882095580188</v>
      </c>
      <c r="V77" s="661">
        <v>30.7263302405457</v>
      </c>
      <c r="W77" s="710">
        <v>37.293386064351601</v>
      </c>
      <c r="X77" s="645"/>
      <c r="Y77" s="662" t="s">
        <v>147</v>
      </c>
      <c r="Z77" s="647"/>
      <c r="AA77" s="648" t="s">
        <v>144</v>
      </c>
      <c r="AB77" s="146">
        <f t="shared" ref="AB77:AB108" si="21">(O77+P77+Q77)/(O77+P77+Q77+R77+S77)</f>
        <v>0.15476190476190474</v>
      </c>
      <c r="AC77" s="146">
        <f t="shared" ref="AC77:AC108" si="22">((N77)/(N77+R77))*100</f>
        <v>20.987654320987652</v>
      </c>
      <c r="AD77" s="146">
        <f t="shared" ref="AD77:AD108" si="23">P77/Q77</f>
        <v>3</v>
      </c>
      <c r="AE77" s="146">
        <f t="shared" ref="AE77:AE108" si="24">(S77/(S77+R77))</f>
        <v>9.8591549295774669E-2</v>
      </c>
      <c r="AF77" s="146">
        <f t="shared" ref="AF77:AF108" si="25">(0*(N77/(SUM(N77:S77)))+(1*(O77/SUM(N77:S77)))+(2*(P77/SUM(N77:S77)))+(3*(Q77/SUM(N77:S77)))+(4*(R77/(SUM(N77:S77)))+(4*(S77/(SUM(N77:S77))))))</f>
        <v>3.0396039603960396</v>
      </c>
      <c r="AG77" s="146">
        <f t="shared" ref="AG77:AG108" si="26">-0.77*T77+3.32*T77^2+1.59</f>
        <v>2.8800000000000008</v>
      </c>
      <c r="AH77" s="166">
        <f t="shared" si="14"/>
        <v>-0.15960396039603886</v>
      </c>
    </row>
    <row r="78" spans="1:34">
      <c r="A78" s="648" t="s">
        <v>64</v>
      </c>
      <c r="B78" s="649" t="s">
        <v>67</v>
      </c>
      <c r="C78" s="651">
        <v>22</v>
      </c>
      <c r="D78" s="651">
        <v>4</v>
      </c>
      <c r="E78" s="651" t="s">
        <v>114</v>
      </c>
      <c r="F78" s="655">
        <v>615.41999999999996</v>
      </c>
      <c r="G78" s="656">
        <v>41.4</v>
      </c>
      <c r="H78" s="651">
        <v>0.17</v>
      </c>
      <c r="I78" s="651">
        <v>0.05</v>
      </c>
      <c r="J78" s="651">
        <v>0.06</v>
      </c>
      <c r="K78" s="651">
        <v>0.02</v>
      </c>
      <c r="L78" s="651">
        <v>0.62</v>
      </c>
      <c r="M78" s="670">
        <v>0.08</v>
      </c>
      <c r="N78" s="657">
        <f t="shared" ref="N78:N154" si="27">H78/(SUM($H78:$M78))</f>
        <v>0.17</v>
      </c>
      <c r="O78" s="658">
        <f t="shared" ref="O78:O154" si="28">I78/(SUM($H78:$M78))</f>
        <v>0.05</v>
      </c>
      <c r="P78" s="658">
        <f t="shared" ref="P78:P154" si="29">J78/(SUM($H78:$M78))</f>
        <v>0.06</v>
      </c>
      <c r="Q78" s="658">
        <f t="shared" ref="Q78:Q154" si="30">K78/(SUM($H78:$M78))</f>
        <v>0.02</v>
      </c>
      <c r="R78" s="658">
        <f t="shared" ref="R78:R154" si="31">L78/(SUM($H78:$M78))</f>
        <v>0.62</v>
      </c>
      <c r="S78" s="659">
        <f t="shared" ref="S78:S154" si="32">M78/(SUM($H78:$M78))</f>
        <v>0.08</v>
      </c>
      <c r="T78" s="660">
        <f t="shared" ref="T78:T154" si="33">(P78+Q78+S78)/(O78+P78+Q78+S78)</f>
        <v>0.76190476190476186</v>
      </c>
      <c r="U78" s="709">
        <v>24.599800102924</v>
      </c>
      <c r="V78" s="661">
        <v>31.416149848522</v>
      </c>
      <c r="W78" s="710">
        <v>38.092744613207898</v>
      </c>
      <c r="X78" s="645"/>
      <c r="Y78" s="662" t="s">
        <v>147</v>
      </c>
      <c r="Z78" s="647"/>
      <c r="AA78" s="648" t="s">
        <v>144</v>
      </c>
      <c r="AB78" s="146">
        <f t="shared" si="21"/>
        <v>0.15662650602409639</v>
      </c>
      <c r="AC78" s="146">
        <f t="shared" si="22"/>
        <v>21.518987341772153</v>
      </c>
      <c r="AD78" s="146">
        <f t="shared" si="23"/>
        <v>3</v>
      </c>
      <c r="AE78" s="146">
        <f t="shared" si="24"/>
        <v>0.1142857142857143</v>
      </c>
      <c r="AF78" s="146">
        <f t="shared" si="25"/>
        <v>3.03</v>
      </c>
      <c r="AG78" s="146">
        <f t="shared" si="26"/>
        <v>2.9305895691609973</v>
      </c>
      <c r="AH78" s="166">
        <f t="shared" ref="AH78:AH117" si="34">AG78-AF78</f>
        <v>-9.9410430839002473E-2</v>
      </c>
    </row>
    <row r="79" spans="1:34">
      <c r="A79" s="648" t="s">
        <v>64</v>
      </c>
      <c r="B79" s="649" t="s">
        <v>67</v>
      </c>
      <c r="C79" s="651">
        <v>23</v>
      </c>
      <c r="D79" s="651">
        <v>1</v>
      </c>
      <c r="E79" s="651" t="s">
        <v>78</v>
      </c>
      <c r="F79" s="655">
        <v>619.83000000000004</v>
      </c>
      <c r="G79" s="656">
        <v>41.56</v>
      </c>
      <c r="H79" s="651">
        <v>0.17</v>
      </c>
      <c r="I79" s="651">
        <v>0.05</v>
      </c>
      <c r="J79" s="651">
        <v>0.06</v>
      </c>
      <c r="K79" s="651">
        <v>0.02</v>
      </c>
      <c r="L79" s="651">
        <v>0.64</v>
      </c>
      <c r="M79" s="670">
        <v>0.06</v>
      </c>
      <c r="N79" s="657">
        <f t="shared" si="27"/>
        <v>0.17</v>
      </c>
      <c r="O79" s="658">
        <f t="shared" si="28"/>
        <v>0.05</v>
      </c>
      <c r="P79" s="658">
        <f t="shared" si="29"/>
        <v>0.06</v>
      </c>
      <c r="Q79" s="658">
        <f t="shared" si="30"/>
        <v>0.02</v>
      </c>
      <c r="R79" s="658">
        <f t="shared" si="31"/>
        <v>0.64</v>
      </c>
      <c r="S79" s="659">
        <f t="shared" si="32"/>
        <v>0.06</v>
      </c>
      <c r="T79" s="660">
        <f t="shared" si="33"/>
        <v>0.73684210526315796</v>
      </c>
      <c r="U79" s="709">
        <v>23.228805459639499</v>
      </c>
      <c r="V79" s="661">
        <v>29.950901546602299</v>
      </c>
      <c r="W79" s="710">
        <v>36.379848784529301</v>
      </c>
      <c r="X79" s="645"/>
      <c r="Y79" s="662" t="s">
        <v>147</v>
      </c>
      <c r="Z79" s="647"/>
      <c r="AA79" s="648" t="s">
        <v>144</v>
      </c>
      <c r="AB79" s="146">
        <f t="shared" si="21"/>
        <v>0.15662650602409639</v>
      </c>
      <c r="AC79" s="146">
        <f t="shared" si="22"/>
        <v>20.987654320987652</v>
      </c>
      <c r="AD79" s="146">
        <f t="shared" si="23"/>
        <v>3</v>
      </c>
      <c r="AE79" s="146">
        <f t="shared" si="24"/>
        <v>8.5714285714285715E-2</v>
      </c>
      <c r="AF79" s="146">
        <f t="shared" si="25"/>
        <v>3.03</v>
      </c>
      <c r="AG79" s="146">
        <f t="shared" si="26"/>
        <v>2.8251800554016624</v>
      </c>
      <c r="AH79" s="166">
        <f t="shared" si="34"/>
        <v>-0.20481994459833741</v>
      </c>
    </row>
    <row r="80" spans="1:34">
      <c r="A80" s="648" t="s">
        <v>64</v>
      </c>
      <c r="B80" s="649" t="s">
        <v>67</v>
      </c>
      <c r="C80" s="651">
        <v>23</v>
      </c>
      <c r="D80" s="651">
        <v>3</v>
      </c>
      <c r="E80" s="651" t="s">
        <v>115</v>
      </c>
      <c r="F80" s="655">
        <v>623.19000000000005</v>
      </c>
      <c r="G80" s="656">
        <v>41.69</v>
      </c>
      <c r="H80" s="651">
        <v>0.16</v>
      </c>
      <c r="I80" s="651">
        <v>0.05</v>
      </c>
      <c r="J80" s="651">
        <v>0.05</v>
      </c>
      <c r="K80" s="651">
        <v>0.02</v>
      </c>
      <c r="L80" s="651">
        <v>0.65</v>
      </c>
      <c r="M80" s="670">
        <v>7.0000000000000007E-2</v>
      </c>
      <c r="N80" s="657">
        <f t="shared" si="27"/>
        <v>0.16</v>
      </c>
      <c r="O80" s="658">
        <f t="shared" si="28"/>
        <v>0.05</v>
      </c>
      <c r="P80" s="658">
        <f t="shared" si="29"/>
        <v>0.05</v>
      </c>
      <c r="Q80" s="658">
        <f t="shared" si="30"/>
        <v>0.02</v>
      </c>
      <c r="R80" s="658">
        <f t="shared" si="31"/>
        <v>0.65</v>
      </c>
      <c r="S80" s="659">
        <f t="shared" si="32"/>
        <v>7.0000000000000007E-2</v>
      </c>
      <c r="T80" s="660">
        <f t="shared" si="33"/>
        <v>0.73684210526315796</v>
      </c>
      <c r="U80" s="709">
        <v>23.192761679263999</v>
      </c>
      <c r="V80" s="661">
        <v>29.938694357518699</v>
      </c>
      <c r="W80" s="710">
        <v>36.3822138644068</v>
      </c>
      <c r="X80" s="645"/>
      <c r="Y80" s="662" t="s">
        <v>147</v>
      </c>
      <c r="Z80" s="647"/>
      <c r="AA80" s="648" t="s">
        <v>144</v>
      </c>
      <c r="AB80" s="146">
        <f t="shared" si="21"/>
        <v>0.14285714285714285</v>
      </c>
      <c r="AC80" s="146">
        <f t="shared" si="22"/>
        <v>19.753086419753085</v>
      </c>
      <c r="AD80" s="146">
        <f t="shared" si="23"/>
        <v>2.5</v>
      </c>
      <c r="AE80" s="146">
        <f t="shared" si="24"/>
        <v>9.7222222222222238E-2</v>
      </c>
      <c r="AF80" s="146">
        <f t="shared" si="25"/>
        <v>3.09</v>
      </c>
      <c r="AG80" s="146">
        <f t="shared" si="26"/>
        <v>2.8251800554016624</v>
      </c>
      <c r="AH80" s="166">
        <f t="shared" si="34"/>
        <v>-0.26481994459833746</v>
      </c>
    </row>
    <row r="81" spans="1:34">
      <c r="A81" s="648" t="s">
        <v>64</v>
      </c>
      <c r="B81" s="649" t="s">
        <v>67</v>
      </c>
      <c r="C81" s="651">
        <v>24</v>
      </c>
      <c r="D81" s="651">
        <v>1</v>
      </c>
      <c r="E81" s="651" t="s">
        <v>107</v>
      </c>
      <c r="F81" s="655">
        <v>629.29</v>
      </c>
      <c r="G81" s="656">
        <v>41.92</v>
      </c>
      <c r="H81" s="651">
        <v>0.15</v>
      </c>
      <c r="I81" s="651">
        <v>0.05</v>
      </c>
      <c r="J81" s="651">
        <v>0.06</v>
      </c>
      <c r="K81" s="651">
        <v>0.02</v>
      </c>
      <c r="L81" s="651">
        <v>0.65</v>
      </c>
      <c r="M81" s="670">
        <v>0.08</v>
      </c>
      <c r="N81" s="657">
        <f t="shared" si="27"/>
        <v>0.14851485148514851</v>
      </c>
      <c r="O81" s="658">
        <f t="shared" si="28"/>
        <v>4.9504950495049507E-2</v>
      </c>
      <c r="P81" s="658">
        <f t="shared" si="29"/>
        <v>5.9405940594059403E-2</v>
      </c>
      <c r="Q81" s="658">
        <f t="shared" si="30"/>
        <v>1.9801980198019802E-2</v>
      </c>
      <c r="R81" s="658">
        <f t="shared" si="31"/>
        <v>0.64356435643564358</v>
      </c>
      <c r="S81" s="659">
        <f t="shared" si="32"/>
        <v>7.9207920792079209E-2</v>
      </c>
      <c r="T81" s="660">
        <f t="shared" si="33"/>
        <v>0.76190476190476186</v>
      </c>
      <c r="U81" s="709">
        <v>24.650784728784402</v>
      </c>
      <c r="V81" s="661">
        <v>31.429398412048599</v>
      </c>
      <c r="W81" s="710">
        <v>38.086444306734101</v>
      </c>
      <c r="X81" s="645"/>
      <c r="Y81" s="662" t="s">
        <v>147</v>
      </c>
      <c r="Z81" s="647"/>
      <c r="AA81" s="648" t="s">
        <v>144</v>
      </c>
      <c r="AB81" s="146">
        <f t="shared" si="21"/>
        <v>0.15116279069767444</v>
      </c>
      <c r="AC81" s="146">
        <f t="shared" si="22"/>
        <v>18.749999999999996</v>
      </c>
      <c r="AD81" s="146">
        <f t="shared" si="23"/>
        <v>3</v>
      </c>
      <c r="AE81" s="146">
        <f t="shared" si="24"/>
        <v>0.10958904109589042</v>
      </c>
      <c r="AF81" s="146">
        <f t="shared" si="25"/>
        <v>3.1188118811881189</v>
      </c>
      <c r="AG81" s="146">
        <f t="shared" si="26"/>
        <v>2.9305895691609973</v>
      </c>
      <c r="AH81" s="166">
        <f t="shared" si="34"/>
        <v>-0.18822231202712159</v>
      </c>
    </row>
    <row r="82" spans="1:34">
      <c r="A82" s="648" t="s">
        <v>64</v>
      </c>
      <c r="B82" s="649" t="s">
        <v>67</v>
      </c>
      <c r="C82" s="651">
        <v>25</v>
      </c>
      <c r="D82" s="651">
        <v>1</v>
      </c>
      <c r="E82" s="651" t="s">
        <v>82</v>
      </c>
      <c r="F82" s="655">
        <v>639.11</v>
      </c>
      <c r="G82" s="656">
        <v>42.29</v>
      </c>
      <c r="H82" s="651">
        <v>0.12</v>
      </c>
      <c r="I82" s="651">
        <v>0.04</v>
      </c>
      <c r="J82" s="651">
        <v>0.06</v>
      </c>
      <c r="K82" s="651">
        <v>0.02</v>
      </c>
      <c r="L82" s="651">
        <v>0.67</v>
      </c>
      <c r="M82" s="670">
        <v>0.09</v>
      </c>
      <c r="N82" s="657">
        <f t="shared" si="27"/>
        <v>0.12</v>
      </c>
      <c r="O82" s="658">
        <f t="shared" si="28"/>
        <v>0.04</v>
      </c>
      <c r="P82" s="658">
        <f t="shared" si="29"/>
        <v>0.06</v>
      </c>
      <c r="Q82" s="658">
        <f t="shared" si="30"/>
        <v>0.02</v>
      </c>
      <c r="R82" s="658">
        <f t="shared" si="31"/>
        <v>0.67</v>
      </c>
      <c r="S82" s="659">
        <f t="shared" si="32"/>
        <v>0.09</v>
      </c>
      <c r="T82" s="660">
        <f t="shared" si="33"/>
        <v>0.80952380952380942</v>
      </c>
      <c r="U82" s="709">
        <v>27.151092755767301</v>
      </c>
      <c r="V82" s="661">
        <v>34.222494796538101</v>
      </c>
      <c r="W82" s="710">
        <v>41.531748482769501</v>
      </c>
      <c r="X82" s="645"/>
      <c r="Y82" s="662" t="s">
        <v>147</v>
      </c>
      <c r="Z82" s="647"/>
      <c r="AA82" s="648" t="s">
        <v>144</v>
      </c>
      <c r="AB82" s="146">
        <f t="shared" si="21"/>
        <v>0.13636363636363638</v>
      </c>
      <c r="AC82" s="146">
        <f t="shared" si="22"/>
        <v>15.189873417721516</v>
      </c>
      <c r="AD82" s="146">
        <f t="shared" si="23"/>
        <v>3</v>
      </c>
      <c r="AE82" s="146">
        <f t="shared" si="24"/>
        <v>0.11842105263157894</v>
      </c>
      <c r="AF82" s="146">
        <f t="shared" si="25"/>
        <v>3.2600000000000002</v>
      </c>
      <c r="AG82" s="146">
        <f t="shared" si="26"/>
        <v>3.1423582766439906</v>
      </c>
      <c r="AH82" s="166">
        <f t="shared" si="34"/>
        <v>-0.11764172335600964</v>
      </c>
    </row>
    <row r="83" spans="1:34">
      <c r="A83" s="648" t="s">
        <v>64</v>
      </c>
      <c r="B83" s="649" t="s">
        <v>67</v>
      </c>
      <c r="C83" s="651">
        <v>25</v>
      </c>
      <c r="D83" s="651">
        <v>4</v>
      </c>
      <c r="E83" s="651" t="s">
        <v>115</v>
      </c>
      <c r="F83" s="655">
        <v>644.09</v>
      </c>
      <c r="G83" s="656">
        <v>42.47</v>
      </c>
      <c r="H83" s="651">
        <v>0.11</v>
      </c>
      <c r="I83" s="651">
        <v>0.04</v>
      </c>
      <c r="J83" s="651">
        <v>0.06</v>
      </c>
      <c r="K83" s="651">
        <v>0.02</v>
      </c>
      <c r="L83" s="651">
        <v>0.69</v>
      </c>
      <c r="M83" s="670">
        <v>0.09</v>
      </c>
      <c r="N83" s="657">
        <f t="shared" si="27"/>
        <v>0.10891089108910891</v>
      </c>
      <c r="O83" s="658">
        <f t="shared" si="28"/>
        <v>3.9603960396039604E-2</v>
      </c>
      <c r="P83" s="658">
        <f t="shared" si="29"/>
        <v>5.9405940594059403E-2</v>
      </c>
      <c r="Q83" s="658">
        <f t="shared" si="30"/>
        <v>1.9801980198019802E-2</v>
      </c>
      <c r="R83" s="658">
        <f t="shared" si="31"/>
        <v>0.68316831683168311</v>
      </c>
      <c r="S83" s="659">
        <f t="shared" si="32"/>
        <v>8.9108910891089105E-2</v>
      </c>
      <c r="T83" s="660">
        <f t="shared" si="33"/>
        <v>0.80952380952380942</v>
      </c>
      <c r="U83" s="709">
        <v>27.1206381603422</v>
      </c>
      <c r="V83" s="661">
        <v>34.245604232008098</v>
      </c>
      <c r="W83" s="710">
        <v>41.517402242558497</v>
      </c>
      <c r="X83" s="645"/>
      <c r="Y83" s="662" t="s">
        <v>147</v>
      </c>
      <c r="Z83" s="647"/>
      <c r="AA83" s="648" t="s">
        <v>144</v>
      </c>
      <c r="AB83" s="146">
        <f t="shared" si="21"/>
        <v>0.13333333333333336</v>
      </c>
      <c r="AC83" s="146">
        <f t="shared" si="22"/>
        <v>13.750000000000002</v>
      </c>
      <c r="AD83" s="146">
        <f t="shared" si="23"/>
        <v>3</v>
      </c>
      <c r="AE83" s="146">
        <f t="shared" si="24"/>
        <v>0.11538461538461539</v>
      </c>
      <c r="AF83" s="146">
        <f t="shared" si="25"/>
        <v>3.3069306930693072</v>
      </c>
      <c r="AG83" s="146">
        <f t="shared" si="26"/>
        <v>3.1423582766439906</v>
      </c>
      <c r="AH83" s="166">
        <f t="shared" si="34"/>
        <v>-0.16457241642531661</v>
      </c>
    </row>
    <row r="84" spans="1:34">
      <c r="A84" s="648" t="s">
        <v>64</v>
      </c>
      <c r="B84" s="649" t="s">
        <v>67</v>
      </c>
      <c r="C84" s="651">
        <v>26</v>
      </c>
      <c r="D84" s="651">
        <v>1</v>
      </c>
      <c r="E84" s="651" t="s">
        <v>116</v>
      </c>
      <c r="F84" s="655">
        <v>649.51</v>
      </c>
      <c r="G84" s="656">
        <v>42.68</v>
      </c>
      <c r="H84" s="651">
        <v>0.13</v>
      </c>
      <c r="I84" s="651">
        <v>0.04</v>
      </c>
      <c r="J84" s="651">
        <v>0.06</v>
      </c>
      <c r="K84" s="651">
        <v>0.02</v>
      </c>
      <c r="L84" s="651">
        <v>0.67</v>
      </c>
      <c r="M84" s="670">
        <v>0.08</v>
      </c>
      <c r="N84" s="657">
        <f t="shared" si="27"/>
        <v>0.13</v>
      </c>
      <c r="O84" s="658">
        <f t="shared" si="28"/>
        <v>0.04</v>
      </c>
      <c r="P84" s="658">
        <f t="shared" si="29"/>
        <v>0.06</v>
      </c>
      <c r="Q84" s="658">
        <f t="shared" si="30"/>
        <v>0.02</v>
      </c>
      <c r="R84" s="658">
        <f t="shared" si="31"/>
        <v>0.67</v>
      </c>
      <c r="S84" s="659">
        <f t="shared" si="32"/>
        <v>0.08</v>
      </c>
      <c r="T84" s="660">
        <f t="shared" si="33"/>
        <v>0.79999999999999993</v>
      </c>
      <c r="U84" s="709">
        <v>26.591094759539601</v>
      </c>
      <c r="V84" s="661">
        <v>33.628069182100901</v>
      </c>
      <c r="W84" s="710">
        <v>40.742098388117498</v>
      </c>
      <c r="X84" s="645"/>
      <c r="Y84" s="662" t="s">
        <v>147</v>
      </c>
      <c r="Z84" s="647"/>
      <c r="AA84" s="648" t="s">
        <v>144</v>
      </c>
      <c r="AB84" s="146">
        <f t="shared" si="21"/>
        <v>0.13793103448275862</v>
      </c>
      <c r="AC84" s="146">
        <f t="shared" si="22"/>
        <v>16.25</v>
      </c>
      <c r="AD84" s="146">
        <f t="shared" si="23"/>
        <v>3</v>
      </c>
      <c r="AE84" s="146">
        <f t="shared" si="24"/>
        <v>0.10666666666666667</v>
      </c>
      <c r="AF84" s="146">
        <f t="shared" si="25"/>
        <v>3.22</v>
      </c>
      <c r="AG84" s="146">
        <f t="shared" si="26"/>
        <v>3.0987999999999998</v>
      </c>
      <c r="AH84" s="166">
        <f t="shared" si="34"/>
        <v>-0.12120000000000042</v>
      </c>
    </row>
    <row r="85" spans="1:34">
      <c r="A85" s="648" t="s">
        <v>64</v>
      </c>
      <c r="B85" s="649" t="s">
        <v>67</v>
      </c>
      <c r="C85" s="651">
        <v>26</v>
      </c>
      <c r="D85" s="651">
        <v>6</v>
      </c>
      <c r="E85" s="651" t="s">
        <v>117</v>
      </c>
      <c r="F85" s="655">
        <v>656.55</v>
      </c>
      <c r="G85" s="656">
        <v>42.94</v>
      </c>
      <c r="H85" s="651">
        <v>0.13</v>
      </c>
      <c r="I85" s="651">
        <v>0.04</v>
      </c>
      <c r="J85" s="651">
        <v>0.06</v>
      </c>
      <c r="K85" s="651">
        <v>0.02</v>
      </c>
      <c r="L85" s="651">
        <v>0.65</v>
      </c>
      <c r="M85" s="670">
        <v>0.09</v>
      </c>
      <c r="N85" s="657">
        <f t="shared" si="27"/>
        <v>0.13131313131313133</v>
      </c>
      <c r="O85" s="658">
        <f t="shared" si="28"/>
        <v>4.0404040404040407E-2</v>
      </c>
      <c r="P85" s="658">
        <f t="shared" si="29"/>
        <v>6.0606060606060608E-2</v>
      </c>
      <c r="Q85" s="658">
        <f t="shared" si="30"/>
        <v>2.0202020202020204E-2</v>
      </c>
      <c r="R85" s="658">
        <f t="shared" si="31"/>
        <v>0.65656565656565657</v>
      </c>
      <c r="S85" s="659">
        <f t="shared" si="32"/>
        <v>9.0909090909090912E-2</v>
      </c>
      <c r="T85" s="660">
        <f t="shared" si="33"/>
        <v>0.80952380952380942</v>
      </c>
      <c r="U85" s="709">
        <v>27.1893553482725</v>
      </c>
      <c r="V85" s="661">
        <v>34.230169223995098</v>
      </c>
      <c r="W85" s="710">
        <v>41.452469206090797</v>
      </c>
      <c r="X85" s="645"/>
      <c r="Y85" s="662" t="s">
        <v>147</v>
      </c>
      <c r="Z85" s="647"/>
      <c r="AA85" s="648" t="s">
        <v>144</v>
      </c>
      <c r="AB85" s="146">
        <f t="shared" si="21"/>
        <v>0.13953488372093026</v>
      </c>
      <c r="AC85" s="146">
        <f t="shared" si="22"/>
        <v>16.666666666666668</v>
      </c>
      <c r="AD85" s="146">
        <f t="shared" si="23"/>
        <v>3</v>
      </c>
      <c r="AE85" s="146">
        <f t="shared" si="24"/>
        <v>0.12162162162162161</v>
      </c>
      <c r="AF85" s="146">
        <f t="shared" si="25"/>
        <v>3.2121212121212124</v>
      </c>
      <c r="AG85" s="146">
        <f t="shared" si="26"/>
        <v>3.1423582766439906</v>
      </c>
      <c r="AH85" s="166">
        <f t="shared" si="34"/>
        <v>-6.9762935477221788E-2</v>
      </c>
    </row>
    <row r="86" spans="1:34">
      <c r="A86" s="648" t="s">
        <v>64</v>
      </c>
      <c r="B86" s="649" t="s">
        <v>67</v>
      </c>
      <c r="C86" s="651">
        <v>27</v>
      </c>
      <c r="D86" s="651">
        <v>2</v>
      </c>
      <c r="E86" s="651" t="s">
        <v>97</v>
      </c>
      <c r="F86" s="655">
        <v>659.1</v>
      </c>
      <c r="G86" s="656">
        <v>43.04</v>
      </c>
      <c r="H86" s="651">
        <v>0.16</v>
      </c>
      <c r="I86" s="651">
        <v>0.05</v>
      </c>
      <c r="J86" s="651">
        <v>0.06</v>
      </c>
      <c r="K86" s="651">
        <v>0.02</v>
      </c>
      <c r="L86" s="651">
        <v>0.65</v>
      </c>
      <c r="M86" s="670">
        <v>7.0000000000000007E-2</v>
      </c>
      <c r="N86" s="657">
        <f t="shared" si="27"/>
        <v>0.15841584158415842</v>
      </c>
      <c r="O86" s="658">
        <f t="shared" si="28"/>
        <v>4.9504950495049507E-2</v>
      </c>
      <c r="P86" s="658">
        <f t="shared" si="29"/>
        <v>5.9405940594059403E-2</v>
      </c>
      <c r="Q86" s="658">
        <f t="shared" si="30"/>
        <v>1.9801980198019802E-2</v>
      </c>
      <c r="R86" s="658">
        <f t="shared" si="31"/>
        <v>0.64356435643564358</v>
      </c>
      <c r="S86" s="659">
        <f t="shared" si="32"/>
        <v>6.9306930693069313E-2</v>
      </c>
      <c r="T86" s="660">
        <f t="shared" si="33"/>
        <v>0.75000000000000011</v>
      </c>
      <c r="U86" s="709">
        <v>23.941594871084199</v>
      </c>
      <c r="V86" s="661">
        <v>30.724633424706902</v>
      </c>
      <c r="W86" s="710">
        <v>37.208667659356202</v>
      </c>
      <c r="X86" s="645"/>
      <c r="Y86" s="662" t="s">
        <v>147</v>
      </c>
      <c r="Z86" s="647"/>
      <c r="AA86" s="648" t="s">
        <v>144</v>
      </c>
      <c r="AB86" s="146">
        <f t="shared" si="21"/>
        <v>0.15294117647058822</v>
      </c>
      <c r="AC86" s="146">
        <f t="shared" si="22"/>
        <v>19.753086419753085</v>
      </c>
      <c r="AD86" s="146">
        <f t="shared" si="23"/>
        <v>3</v>
      </c>
      <c r="AE86" s="146">
        <f t="shared" si="24"/>
        <v>9.7222222222222238E-2</v>
      </c>
      <c r="AF86" s="146">
        <f t="shared" si="25"/>
        <v>3.0792079207920793</v>
      </c>
      <c r="AG86" s="146">
        <f t="shared" si="26"/>
        <v>2.8800000000000008</v>
      </c>
      <c r="AH86" s="166">
        <f t="shared" si="34"/>
        <v>-0.1992079207920785</v>
      </c>
    </row>
    <row r="87" spans="1:34">
      <c r="A87" s="648" t="s">
        <v>64</v>
      </c>
      <c r="B87" s="649" t="s">
        <v>67</v>
      </c>
      <c r="C87" s="651">
        <v>27</v>
      </c>
      <c r="D87" s="651">
        <v>3</v>
      </c>
      <c r="E87" s="651" t="s">
        <v>118</v>
      </c>
      <c r="F87" s="655">
        <v>660.56</v>
      </c>
      <c r="G87" s="656">
        <v>43.1</v>
      </c>
      <c r="H87" s="651">
        <v>0.17</v>
      </c>
      <c r="I87" s="651">
        <v>0.05</v>
      </c>
      <c r="J87" s="651">
        <v>0.06</v>
      </c>
      <c r="K87" s="651">
        <v>0.02</v>
      </c>
      <c r="L87" s="651">
        <v>0.64</v>
      </c>
      <c r="M87" s="670">
        <v>7.0000000000000007E-2</v>
      </c>
      <c r="N87" s="657">
        <f t="shared" si="27"/>
        <v>0.16831683168316833</v>
      </c>
      <c r="O87" s="658">
        <f t="shared" si="28"/>
        <v>4.9504950495049507E-2</v>
      </c>
      <c r="P87" s="658">
        <f t="shared" si="29"/>
        <v>5.9405940594059403E-2</v>
      </c>
      <c r="Q87" s="658">
        <f t="shared" si="30"/>
        <v>1.9801980198019802E-2</v>
      </c>
      <c r="R87" s="658">
        <f t="shared" si="31"/>
        <v>0.63366336633663367</v>
      </c>
      <c r="S87" s="659">
        <f t="shared" si="32"/>
        <v>6.9306930693069313E-2</v>
      </c>
      <c r="T87" s="660">
        <f t="shared" si="33"/>
        <v>0.75000000000000011</v>
      </c>
      <c r="U87" s="709">
        <v>23.8373838458145</v>
      </c>
      <c r="V87" s="661">
        <v>30.7364966911185</v>
      </c>
      <c r="W87" s="710">
        <v>37.274627589637298</v>
      </c>
      <c r="X87" s="645"/>
      <c r="Y87" s="662" t="s">
        <v>147</v>
      </c>
      <c r="Z87" s="647"/>
      <c r="AA87" s="648" t="s">
        <v>144</v>
      </c>
      <c r="AB87" s="146">
        <f t="shared" si="21"/>
        <v>0.15476190476190474</v>
      </c>
      <c r="AC87" s="146">
        <f t="shared" si="22"/>
        <v>20.987654320987652</v>
      </c>
      <c r="AD87" s="146">
        <f t="shared" si="23"/>
        <v>3</v>
      </c>
      <c r="AE87" s="146">
        <f t="shared" si="24"/>
        <v>9.8591549295774669E-2</v>
      </c>
      <c r="AF87" s="146">
        <f t="shared" si="25"/>
        <v>3.0396039603960396</v>
      </c>
      <c r="AG87" s="146">
        <f t="shared" si="26"/>
        <v>2.8800000000000008</v>
      </c>
      <c r="AH87" s="166">
        <f t="shared" si="34"/>
        <v>-0.15960396039603886</v>
      </c>
    </row>
    <row r="88" spans="1:34">
      <c r="A88" s="648" t="s">
        <v>64</v>
      </c>
      <c r="B88" s="649" t="s">
        <v>67</v>
      </c>
      <c r="C88" s="651">
        <v>27</v>
      </c>
      <c r="D88" s="651">
        <v>5</v>
      </c>
      <c r="E88" s="651" t="s">
        <v>119</v>
      </c>
      <c r="F88" s="655">
        <v>663.81</v>
      </c>
      <c r="G88" s="656">
        <v>43.22</v>
      </c>
      <c r="H88" s="651">
        <v>0.17</v>
      </c>
      <c r="I88" s="651">
        <v>0.05</v>
      </c>
      <c r="J88" s="651">
        <v>0.06</v>
      </c>
      <c r="K88" s="651">
        <v>0.02</v>
      </c>
      <c r="L88" s="651">
        <v>0.64</v>
      </c>
      <c r="M88" s="670">
        <v>7.0000000000000007E-2</v>
      </c>
      <c r="N88" s="657">
        <f t="shared" si="27"/>
        <v>0.16831683168316833</v>
      </c>
      <c r="O88" s="658">
        <f t="shared" si="28"/>
        <v>4.9504950495049507E-2</v>
      </c>
      <c r="P88" s="658">
        <f t="shared" si="29"/>
        <v>5.9405940594059403E-2</v>
      </c>
      <c r="Q88" s="658">
        <f t="shared" si="30"/>
        <v>1.9801980198019802E-2</v>
      </c>
      <c r="R88" s="658">
        <f t="shared" si="31"/>
        <v>0.63366336633663367</v>
      </c>
      <c r="S88" s="659">
        <f t="shared" si="32"/>
        <v>6.9306930693069313E-2</v>
      </c>
      <c r="T88" s="660">
        <f t="shared" si="33"/>
        <v>0.75000000000000011</v>
      </c>
      <c r="U88" s="709">
        <v>23.886186947139699</v>
      </c>
      <c r="V88" s="661">
        <v>30.751162083998199</v>
      </c>
      <c r="W88" s="710">
        <v>37.225582444866099</v>
      </c>
      <c r="X88" s="645"/>
      <c r="Y88" s="662" t="s">
        <v>147</v>
      </c>
      <c r="Z88" s="647"/>
      <c r="AA88" s="648" t="s">
        <v>144</v>
      </c>
      <c r="AB88" s="146">
        <f t="shared" si="21"/>
        <v>0.15476190476190474</v>
      </c>
      <c r="AC88" s="146">
        <f t="shared" si="22"/>
        <v>20.987654320987652</v>
      </c>
      <c r="AD88" s="146">
        <f t="shared" si="23"/>
        <v>3</v>
      </c>
      <c r="AE88" s="146">
        <f t="shared" si="24"/>
        <v>9.8591549295774669E-2</v>
      </c>
      <c r="AF88" s="146">
        <f t="shared" si="25"/>
        <v>3.0396039603960396</v>
      </c>
      <c r="AG88" s="146">
        <f t="shared" si="26"/>
        <v>2.8800000000000008</v>
      </c>
      <c r="AH88" s="166">
        <f t="shared" si="34"/>
        <v>-0.15960396039603886</v>
      </c>
    </row>
    <row r="89" spans="1:34">
      <c r="A89" s="648" t="s">
        <v>64</v>
      </c>
      <c r="B89" s="649" t="s">
        <v>67</v>
      </c>
      <c r="C89" s="651">
        <v>28</v>
      </c>
      <c r="D89" s="651">
        <v>1</v>
      </c>
      <c r="E89" s="651" t="s">
        <v>120</v>
      </c>
      <c r="F89" s="655">
        <v>668.51</v>
      </c>
      <c r="G89" s="656">
        <v>43.41</v>
      </c>
      <c r="H89" s="651">
        <v>0.1</v>
      </c>
      <c r="I89" s="651">
        <v>0.04</v>
      </c>
      <c r="J89" s="651">
        <v>7.0000000000000007E-2</v>
      </c>
      <c r="K89" s="651">
        <v>0.02</v>
      </c>
      <c r="L89" s="651">
        <v>0.69</v>
      </c>
      <c r="M89" s="670">
        <v>0.09</v>
      </c>
      <c r="N89" s="657">
        <f t="shared" si="27"/>
        <v>9.9009900990099015E-2</v>
      </c>
      <c r="O89" s="658">
        <f t="shared" si="28"/>
        <v>3.9603960396039604E-2</v>
      </c>
      <c r="P89" s="658">
        <f t="shared" si="29"/>
        <v>6.9306930693069313E-2</v>
      </c>
      <c r="Q89" s="658">
        <f t="shared" si="30"/>
        <v>1.9801980198019802E-2</v>
      </c>
      <c r="R89" s="658">
        <f t="shared" si="31"/>
        <v>0.68316831683168311</v>
      </c>
      <c r="S89" s="659">
        <f t="shared" si="32"/>
        <v>8.9108910891089105E-2</v>
      </c>
      <c r="T89" s="660">
        <f t="shared" si="33"/>
        <v>0.81818181818181812</v>
      </c>
      <c r="U89" s="709">
        <v>27.597865701020201</v>
      </c>
      <c r="V89" s="661">
        <v>34.668693441761</v>
      </c>
      <c r="W89" s="710">
        <v>42.045665334048799</v>
      </c>
      <c r="X89" s="645"/>
      <c r="Y89" s="662" t="s">
        <v>147</v>
      </c>
      <c r="Z89" s="647"/>
      <c r="AA89" s="648" t="s">
        <v>144</v>
      </c>
      <c r="AB89" s="146">
        <f t="shared" si="21"/>
        <v>0.14285714285714288</v>
      </c>
      <c r="AC89" s="146">
        <f t="shared" si="22"/>
        <v>12.658227848101266</v>
      </c>
      <c r="AD89" s="146">
        <f t="shared" si="23"/>
        <v>3.5000000000000004</v>
      </c>
      <c r="AE89" s="146">
        <f t="shared" si="24"/>
        <v>0.11538461538461539</v>
      </c>
      <c r="AF89" s="146">
        <f t="shared" si="25"/>
        <v>3.326732673267327</v>
      </c>
      <c r="AG89" s="146">
        <f t="shared" si="26"/>
        <v>3.1824793388429748</v>
      </c>
      <c r="AH89" s="166">
        <f t="shared" si="34"/>
        <v>-0.14425333442435218</v>
      </c>
    </row>
    <row r="90" spans="1:34">
      <c r="A90" s="648" t="s">
        <v>64</v>
      </c>
      <c r="B90" s="649" t="s">
        <v>67</v>
      </c>
      <c r="C90" s="651">
        <v>28</v>
      </c>
      <c r="D90" s="651">
        <v>5</v>
      </c>
      <c r="E90" s="651" t="s">
        <v>121</v>
      </c>
      <c r="F90" s="655">
        <v>674.71</v>
      </c>
      <c r="G90" s="656">
        <v>43.62</v>
      </c>
      <c r="H90" s="651">
        <v>0.1</v>
      </c>
      <c r="I90" s="651">
        <v>0.04</v>
      </c>
      <c r="J90" s="651">
        <v>7.0000000000000007E-2</v>
      </c>
      <c r="K90" s="651">
        <v>0.02</v>
      </c>
      <c r="L90" s="651">
        <v>0.68</v>
      </c>
      <c r="M90" s="670">
        <v>0.09</v>
      </c>
      <c r="N90" s="657">
        <f t="shared" si="27"/>
        <v>0.1</v>
      </c>
      <c r="O90" s="658">
        <f t="shared" si="28"/>
        <v>0.04</v>
      </c>
      <c r="P90" s="658">
        <f t="shared" si="29"/>
        <v>7.0000000000000007E-2</v>
      </c>
      <c r="Q90" s="658">
        <f t="shared" si="30"/>
        <v>0.02</v>
      </c>
      <c r="R90" s="658">
        <f t="shared" si="31"/>
        <v>0.68</v>
      </c>
      <c r="S90" s="659">
        <f t="shared" si="32"/>
        <v>0.09</v>
      </c>
      <c r="T90" s="660">
        <f t="shared" si="33"/>
        <v>0.81818181818181812</v>
      </c>
      <c r="U90" s="709">
        <v>27.539974883545199</v>
      </c>
      <c r="V90" s="661">
        <v>34.7429520746973</v>
      </c>
      <c r="W90" s="710">
        <v>42.009705296464098</v>
      </c>
      <c r="X90" s="645"/>
      <c r="Y90" s="662" t="s">
        <v>147</v>
      </c>
      <c r="Z90" s="647"/>
      <c r="AA90" s="648" t="s">
        <v>144</v>
      </c>
      <c r="AB90" s="146">
        <f t="shared" si="21"/>
        <v>0.14444444444444446</v>
      </c>
      <c r="AC90" s="146">
        <f t="shared" si="22"/>
        <v>12.820512820512823</v>
      </c>
      <c r="AD90" s="146">
        <f t="shared" si="23"/>
        <v>3.5000000000000004</v>
      </c>
      <c r="AE90" s="146">
        <f t="shared" si="24"/>
        <v>0.11688311688311688</v>
      </c>
      <c r="AF90" s="146">
        <f t="shared" si="25"/>
        <v>3.3200000000000003</v>
      </c>
      <c r="AG90" s="146">
        <f t="shared" si="26"/>
        <v>3.1824793388429748</v>
      </c>
      <c r="AH90" s="166">
        <f t="shared" si="34"/>
        <v>-0.13752066115702544</v>
      </c>
    </row>
    <row r="91" spans="1:34">
      <c r="A91" s="648" t="s">
        <v>64</v>
      </c>
      <c r="B91" s="649" t="s">
        <v>67</v>
      </c>
      <c r="C91" s="651">
        <v>29</v>
      </c>
      <c r="D91" s="651">
        <v>5</v>
      </c>
      <c r="E91" s="651" t="s">
        <v>122</v>
      </c>
      <c r="F91" s="655">
        <v>683.41</v>
      </c>
      <c r="G91" s="656">
        <v>43.85</v>
      </c>
      <c r="H91" s="651">
        <v>0.11</v>
      </c>
      <c r="I91" s="651">
        <v>0.04</v>
      </c>
      <c r="J91" s="651">
        <v>7.0000000000000007E-2</v>
      </c>
      <c r="K91" s="651">
        <v>0.02</v>
      </c>
      <c r="L91" s="651">
        <v>0.67</v>
      </c>
      <c r="M91" s="670">
        <v>0.09</v>
      </c>
      <c r="N91" s="657">
        <f t="shared" si="27"/>
        <v>0.11</v>
      </c>
      <c r="O91" s="658">
        <f t="shared" si="28"/>
        <v>0.04</v>
      </c>
      <c r="P91" s="658">
        <f t="shared" si="29"/>
        <v>7.0000000000000007E-2</v>
      </c>
      <c r="Q91" s="658">
        <f t="shared" si="30"/>
        <v>0.02</v>
      </c>
      <c r="R91" s="658">
        <f t="shared" si="31"/>
        <v>0.67</v>
      </c>
      <c r="S91" s="659">
        <f t="shared" si="32"/>
        <v>0.09</v>
      </c>
      <c r="T91" s="660">
        <f t="shared" si="33"/>
        <v>0.81818181818181812</v>
      </c>
      <c r="U91" s="709">
        <v>27.567801990300701</v>
      </c>
      <c r="V91" s="661">
        <v>34.716483649380002</v>
      </c>
      <c r="W91" s="710">
        <v>42.051950473111603</v>
      </c>
      <c r="X91" s="645"/>
      <c r="Y91" s="662" t="s">
        <v>147</v>
      </c>
      <c r="Z91" s="647"/>
      <c r="AA91" s="648" t="s">
        <v>144</v>
      </c>
      <c r="AB91" s="146">
        <f t="shared" si="21"/>
        <v>0.14606741573033707</v>
      </c>
      <c r="AC91" s="146">
        <f t="shared" si="22"/>
        <v>14.102564102564102</v>
      </c>
      <c r="AD91" s="146">
        <f t="shared" si="23"/>
        <v>3.5000000000000004</v>
      </c>
      <c r="AE91" s="146">
        <f t="shared" si="24"/>
        <v>0.11842105263157894</v>
      </c>
      <c r="AF91" s="146">
        <f t="shared" si="25"/>
        <v>3.2800000000000002</v>
      </c>
      <c r="AG91" s="146">
        <f t="shared" si="26"/>
        <v>3.1824793388429748</v>
      </c>
      <c r="AH91" s="166">
        <f t="shared" si="34"/>
        <v>-9.7520661157025401E-2</v>
      </c>
    </row>
    <row r="92" spans="1:34">
      <c r="A92" s="648" t="s">
        <v>64</v>
      </c>
      <c r="B92" s="649" t="s">
        <v>67</v>
      </c>
      <c r="C92" s="651">
        <v>30</v>
      </c>
      <c r="D92" s="651">
        <v>2</v>
      </c>
      <c r="E92" s="651" t="s">
        <v>123</v>
      </c>
      <c r="F92" s="655">
        <v>688.62</v>
      </c>
      <c r="G92" s="656">
        <v>43.99</v>
      </c>
      <c r="H92" s="651">
        <v>0.13</v>
      </c>
      <c r="I92" s="651">
        <v>0.04</v>
      </c>
      <c r="J92" s="651">
        <v>7.0000000000000007E-2</v>
      </c>
      <c r="K92" s="651">
        <v>0.02</v>
      </c>
      <c r="L92" s="651">
        <v>0.66</v>
      </c>
      <c r="M92" s="670">
        <v>0.09</v>
      </c>
      <c r="N92" s="657">
        <f t="shared" si="27"/>
        <v>0.12871287128712872</v>
      </c>
      <c r="O92" s="658">
        <f t="shared" si="28"/>
        <v>3.9603960396039604E-2</v>
      </c>
      <c r="P92" s="658">
        <f t="shared" si="29"/>
        <v>6.9306930693069313E-2</v>
      </c>
      <c r="Q92" s="658">
        <f t="shared" si="30"/>
        <v>1.9801980198019802E-2</v>
      </c>
      <c r="R92" s="658">
        <f t="shared" si="31"/>
        <v>0.65346534653465349</v>
      </c>
      <c r="S92" s="659">
        <f t="shared" si="32"/>
        <v>8.9108910891089105E-2</v>
      </c>
      <c r="T92" s="660">
        <f t="shared" si="33"/>
        <v>0.81818181818181812</v>
      </c>
      <c r="U92" s="709">
        <v>27.576750771007202</v>
      </c>
      <c r="V92" s="661">
        <v>34.718664274334998</v>
      </c>
      <c r="W92" s="710">
        <v>42.057062564371101</v>
      </c>
      <c r="X92" s="645"/>
      <c r="Y92" s="662" t="s">
        <v>147</v>
      </c>
      <c r="Z92" s="647"/>
      <c r="AA92" s="648" t="s">
        <v>144</v>
      </c>
      <c r="AB92" s="146">
        <f t="shared" si="21"/>
        <v>0.14772727272727273</v>
      </c>
      <c r="AC92" s="146">
        <f t="shared" si="22"/>
        <v>16.455696202531644</v>
      </c>
      <c r="AD92" s="146">
        <f t="shared" si="23"/>
        <v>3.5000000000000004</v>
      </c>
      <c r="AE92" s="146">
        <f t="shared" si="24"/>
        <v>0.12</v>
      </c>
      <c r="AF92" s="146">
        <f t="shared" si="25"/>
        <v>3.2079207920792081</v>
      </c>
      <c r="AG92" s="146">
        <f t="shared" si="26"/>
        <v>3.1824793388429748</v>
      </c>
      <c r="AH92" s="166">
        <f t="shared" si="34"/>
        <v>-2.5441453236233258E-2</v>
      </c>
    </row>
    <row r="93" spans="1:34">
      <c r="A93" s="648" t="s">
        <v>64</v>
      </c>
      <c r="B93" s="649" t="s">
        <v>67</v>
      </c>
      <c r="C93" s="651">
        <v>30</v>
      </c>
      <c r="D93" s="651">
        <v>5</v>
      </c>
      <c r="E93" s="651" t="s">
        <v>124</v>
      </c>
      <c r="F93" s="655">
        <v>693.47</v>
      </c>
      <c r="G93" s="656">
        <v>44.11</v>
      </c>
      <c r="H93" s="651">
        <v>0.13</v>
      </c>
      <c r="I93" s="651">
        <v>0.04</v>
      </c>
      <c r="J93" s="651">
        <v>7.0000000000000007E-2</v>
      </c>
      <c r="K93" s="651">
        <v>0.02</v>
      </c>
      <c r="L93" s="651">
        <v>0.66</v>
      </c>
      <c r="M93" s="670">
        <v>0.08</v>
      </c>
      <c r="N93" s="657">
        <f t="shared" si="27"/>
        <v>0.13</v>
      </c>
      <c r="O93" s="658">
        <f t="shared" si="28"/>
        <v>0.04</v>
      </c>
      <c r="P93" s="658">
        <f t="shared" si="29"/>
        <v>7.0000000000000007E-2</v>
      </c>
      <c r="Q93" s="658">
        <f t="shared" si="30"/>
        <v>0.02</v>
      </c>
      <c r="R93" s="658">
        <f t="shared" si="31"/>
        <v>0.66</v>
      </c>
      <c r="S93" s="659">
        <f t="shared" si="32"/>
        <v>0.08</v>
      </c>
      <c r="T93" s="660">
        <f t="shared" si="33"/>
        <v>0.80952380952380953</v>
      </c>
      <c r="U93" s="709">
        <v>27.103648294398798</v>
      </c>
      <c r="V93" s="661">
        <v>34.238746944365197</v>
      </c>
      <c r="W93" s="710">
        <v>41.509492608636897</v>
      </c>
      <c r="X93" s="645"/>
      <c r="Y93" s="662" t="s">
        <v>147</v>
      </c>
      <c r="Z93" s="647"/>
      <c r="AA93" s="648" t="s">
        <v>144</v>
      </c>
      <c r="AB93" s="146">
        <f t="shared" si="21"/>
        <v>0.14942528735632185</v>
      </c>
      <c r="AC93" s="146">
        <f t="shared" si="22"/>
        <v>16.455696202531644</v>
      </c>
      <c r="AD93" s="146">
        <f t="shared" si="23"/>
        <v>3.5000000000000004</v>
      </c>
      <c r="AE93" s="146">
        <f t="shared" si="24"/>
        <v>0.10810810810810811</v>
      </c>
      <c r="AF93" s="146">
        <f t="shared" si="25"/>
        <v>3.2</v>
      </c>
      <c r="AG93" s="146">
        <f t="shared" si="26"/>
        <v>3.142358276643991</v>
      </c>
      <c r="AH93" s="166">
        <f t="shared" si="34"/>
        <v>-5.7641723356009145E-2</v>
      </c>
    </row>
    <row r="94" spans="1:34">
      <c r="A94" s="648" t="s">
        <v>64</v>
      </c>
      <c r="B94" s="649" t="s">
        <v>67</v>
      </c>
      <c r="C94" s="651">
        <v>31</v>
      </c>
      <c r="D94" s="651">
        <v>1</v>
      </c>
      <c r="E94" s="651" t="s">
        <v>125</v>
      </c>
      <c r="F94" s="655">
        <v>697.85</v>
      </c>
      <c r="G94" s="656">
        <v>44.23</v>
      </c>
      <c r="H94" s="651">
        <v>0.1</v>
      </c>
      <c r="I94" s="651">
        <v>0.04</v>
      </c>
      <c r="J94" s="651">
        <v>0.06</v>
      </c>
      <c r="K94" s="651">
        <v>0.02</v>
      </c>
      <c r="L94" s="651">
        <v>0.68</v>
      </c>
      <c r="M94" s="670">
        <v>0.09</v>
      </c>
      <c r="N94" s="657">
        <f t="shared" si="27"/>
        <v>0.10101010101010102</v>
      </c>
      <c r="O94" s="658">
        <f t="shared" si="28"/>
        <v>4.0404040404040407E-2</v>
      </c>
      <c r="P94" s="658">
        <f t="shared" si="29"/>
        <v>6.0606060606060608E-2</v>
      </c>
      <c r="Q94" s="658">
        <f t="shared" si="30"/>
        <v>2.0202020202020204E-2</v>
      </c>
      <c r="R94" s="658">
        <f t="shared" si="31"/>
        <v>0.68686868686868696</v>
      </c>
      <c r="S94" s="659">
        <f t="shared" si="32"/>
        <v>9.0909090909090912E-2</v>
      </c>
      <c r="T94" s="660">
        <f t="shared" si="33"/>
        <v>0.80952380952380942</v>
      </c>
      <c r="U94" s="709">
        <v>27.081565001040399</v>
      </c>
      <c r="V94" s="661">
        <v>34.240442346208901</v>
      </c>
      <c r="W94" s="710">
        <v>41.478319674769402</v>
      </c>
      <c r="X94" s="645"/>
      <c r="Y94" s="662" t="s">
        <v>147</v>
      </c>
      <c r="Z94" s="647"/>
      <c r="AA94" s="648" t="s">
        <v>144</v>
      </c>
      <c r="AB94" s="146">
        <f t="shared" si="21"/>
        <v>0.1348314606741573</v>
      </c>
      <c r="AC94" s="146">
        <f t="shared" si="22"/>
        <v>12.820512820512823</v>
      </c>
      <c r="AD94" s="146">
        <f t="shared" si="23"/>
        <v>3</v>
      </c>
      <c r="AE94" s="146">
        <f t="shared" si="24"/>
        <v>0.11688311688311687</v>
      </c>
      <c r="AF94" s="146">
        <f t="shared" si="25"/>
        <v>3.3333333333333339</v>
      </c>
      <c r="AG94" s="146">
        <f t="shared" si="26"/>
        <v>3.1423582766439906</v>
      </c>
      <c r="AH94" s="166">
        <f t="shared" si="34"/>
        <v>-0.19097505668934334</v>
      </c>
    </row>
    <row r="95" spans="1:34">
      <c r="A95" s="648" t="s">
        <v>64</v>
      </c>
      <c r="B95" s="649" t="s">
        <v>67</v>
      </c>
      <c r="C95" s="651">
        <v>31</v>
      </c>
      <c r="D95" s="651">
        <v>5</v>
      </c>
      <c r="E95" s="651" t="s">
        <v>126</v>
      </c>
      <c r="F95" s="655">
        <v>702.91</v>
      </c>
      <c r="G95" s="656">
        <v>44.38</v>
      </c>
      <c r="H95" s="651">
        <v>0.14000000000000001</v>
      </c>
      <c r="I95" s="651">
        <v>0.05</v>
      </c>
      <c r="J95" s="651">
        <v>7.0000000000000007E-2</v>
      </c>
      <c r="K95" s="651">
        <v>0.02</v>
      </c>
      <c r="L95" s="651">
        <v>0.66</v>
      </c>
      <c r="M95" s="670">
        <v>7.0000000000000007E-2</v>
      </c>
      <c r="N95" s="657">
        <f t="shared" si="27"/>
        <v>0.13861386138613863</v>
      </c>
      <c r="O95" s="658">
        <f t="shared" si="28"/>
        <v>4.9504950495049507E-2</v>
      </c>
      <c r="P95" s="658">
        <f t="shared" si="29"/>
        <v>6.9306930693069313E-2</v>
      </c>
      <c r="Q95" s="658">
        <f t="shared" si="30"/>
        <v>1.9801980198019802E-2</v>
      </c>
      <c r="R95" s="658">
        <f t="shared" si="31"/>
        <v>0.65346534653465349</v>
      </c>
      <c r="S95" s="659">
        <f t="shared" si="32"/>
        <v>6.9306930693069313E-2</v>
      </c>
      <c r="T95" s="660">
        <f t="shared" si="33"/>
        <v>0.76190476190476197</v>
      </c>
      <c r="U95" s="709">
        <v>24.5350017595695</v>
      </c>
      <c r="V95" s="661">
        <v>31.427752999130199</v>
      </c>
      <c r="W95" s="710">
        <v>38.119688059522801</v>
      </c>
      <c r="X95" s="645"/>
      <c r="Y95" s="662" t="s">
        <v>147</v>
      </c>
      <c r="Z95" s="647"/>
      <c r="AA95" s="648" t="s">
        <v>144</v>
      </c>
      <c r="AB95" s="146">
        <f t="shared" si="21"/>
        <v>0.16091954022988506</v>
      </c>
      <c r="AC95" s="146">
        <f t="shared" si="22"/>
        <v>17.5</v>
      </c>
      <c r="AD95" s="146">
        <f t="shared" si="23"/>
        <v>3.5000000000000004</v>
      </c>
      <c r="AE95" s="146">
        <f t="shared" si="24"/>
        <v>9.5890410958904118E-2</v>
      </c>
      <c r="AF95" s="146">
        <f t="shared" si="25"/>
        <v>3.1386138613861387</v>
      </c>
      <c r="AG95" s="146">
        <f t="shared" si="26"/>
        <v>2.9305895691609978</v>
      </c>
      <c r="AH95" s="166">
        <f t="shared" si="34"/>
        <v>-0.20802429222514096</v>
      </c>
    </row>
    <row r="96" spans="1:34">
      <c r="A96" s="648" t="s">
        <v>64</v>
      </c>
      <c r="B96" s="649" t="s">
        <v>67</v>
      </c>
      <c r="C96" s="651">
        <v>32</v>
      </c>
      <c r="D96" s="651">
        <v>2</v>
      </c>
      <c r="E96" s="651" t="s">
        <v>127</v>
      </c>
      <c r="F96" s="655">
        <v>708.15</v>
      </c>
      <c r="G96" s="656">
        <v>44.61</v>
      </c>
      <c r="H96" s="651">
        <v>0.14000000000000001</v>
      </c>
      <c r="I96" s="651">
        <v>0.05</v>
      </c>
      <c r="J96" s="651">
        <v>7.0000000000000007E-2</v>
      </c>
      <c r="K96" s="651">
        <v>0.02</v>
      </c>
      <c r="L96" s="651">
        <v>0.65</v>
      </c>
      <c r="M96" s="670">
        <v>0.08</v>
      </c>
      <c r="N96" s="657">
        <f t="shared" si="27"/>
        <v>0.13861386138613863</v>
      </c>
      <c r="O96" s="658">
        <f t="shared" si="28"/>
        <v>4.9504950495049507E-2</v>
      </c>
      <c r="P96" s="658">
        <f t="shared" si="29"/>
        <v>6.9306930693069313E-2</v>
      </c>
      <c r="Q96" s="658">
        <f t="shared" si="30"/>
        <v>1.9801980198019802E-2</v>
      </c>
      <c r="R96" s="658">
        <f t="shared" si="31"/>
        <v>0.64356435643564358</v>
      </c>
      <c r="S96" s="659">
        <f t="shared" si="32"/>
        <v>7.9207920792079209E-2</v>
      </c>
      <c r="T96" s="660">
        <f t="shared" si="33"/>
        <v>0.77272727272727271</v>
      </c>
      <c r="U96" s="709">
        <v>25.1721502450748</v>
      </c>
      <c r="V96" s="661">
        <v>32.0483172530435</v>
      </c>
      <c r="W96" s="710">
        <v>38.839682037505</v>
      </c>
      <c r="X96" s="645"/>
      <c r="Y96" s="662" t="s">
        <v>147</v>
      </c>
      <c r="Z96" s="647"/>
      <c r="AA96" s="648" t="s">
        <v>144</v>
      </c>
      <c r="AB96" s="146">
        <f t="shared" si="21"/>
        <v>0.16091954022988508</v>
      </c>
      <c r="AC96" s="146">
        <f t="shared" si="22"/>
        <v>17.721518987341771</v>
      </c>
      <c r="AD96" s="146">
        <f t="shared" si="23"/>
        <v>3.5000000000000004</v>
      </c>
      <c r="AE96" s="146">
        <f t="shared" si="24"/>
        <v>0.10958904109589042</v>
      </c>
      <c r="AF96" s="146">
        <f t="shared" si="25"/>
        <v>3.1386138613861387</v>
      </c>
      <c r="AG96" s="146">
        <f t="shared" si="26"/>
        <v>2.977396694214876</v>
      </c>
      <c r="AH96" s="166">
        <f t="shared" si="34"/>
        <v>-0.16121716717126278</v>
      </c>
    </row>
    <row r="97" spans="1:34">
      <c r="A97" s="648" t="s">
        <v>64</v>
      </c>
      <c r="B97" s="649" t="s">
        <v>67</v>
      </c>
      <c r="C97" s="651">
        <v>33</v>
      </c>
      <c r="D97" s="651">
        <v>2</v>
      </c>
      <c r="E97" s="651" t="s">
        <v>128</v>
      </c>
      <c r="F97" s="655">
        <v>717.87</v>
      </c>
      <c r="G97" s="656">
        <v>45.02</v>
      </c>
      <c r="H97" s="651">
        <v>0.11</v>
      </c>
      <c r="I97" s="651">
        <v>0.04</v>
      </c>
      <c r="J97" s="651">
        <v>7.0000000000000007E-2</v>
      </c>
      <c r="K97" s="651">
        <v>0.02</v>
      </c>
      <c r="L97" s="651">
        <v>0.68</v>
      </c>
      <c r="M97" s="670">
        <v>0.09</v>
      </c>
      <c r="N97" s="657">
        <f t="shared" si="27"/>
        <v>0.10891089108910891</v>
      </c>
      <c r="O97" s="658">
        <f t="shared" si="28"/>
        <v>3.9603960396039604E-2</v>
      </c>
      <c r="P97" s="658">
        <f t="shared" si="29"/>
        <v>6.9306930693069313E-2</v>
      </c>
      <c r="Q97" s="658">
        <f t="shared" si="30"/>
        <v>1.9801980198019802E-2</v>
      </c>
      <c r="R97" s="658">
        <f t="shared" si="31"/>
        <v>0.67326732673267331</v>
      </c>
      <c r="S97" s="659">
        <f t="shared" si="32"/>
        <v>8.9108910891089105E-2</v>
      </c>
      <c r="T97" s="660">
        <f t="shared" si="33"/>
        <v>0.81818181818181812</v>
      </c>
      <c r="U97" s="709">
        <v>27.571492039519601</v>
      </c>
      <c r="V97" s="661">
        <v>34.694082754956497</v>
      </c>
      <c r="W97" s="710">
        <v>42.122774996177903</v>
      </c>
      <c r="X97" s="645"/>
      <c r="Y97" s="662" t="s">
        <v>147</v>
      </c>
      <c r="Z97" s="647"/>
      <c r="AA97" s="648" t="s">
        <v>144</v>
      </c>
      <c r="AB97" s="146">
        <f t="shared" si="21"/>
        <v>0.14444444444444446</v>
      </c>
      <c r="AC97" s="146">
        <f t="shared" si="22"/>
        <v>13.924050632911392</v>
      </c>
      <c r="AD97" s="146">
        <f t="shared" si="23"/>
        <v>3.5000000000000004</v>
      </c>
      <c r="AE97" s="146">
        <f t="shared" si="24"/>
        <v>0.11688311688311688</v>
      </c>
      <c r="AF97" s="146">
        <f t="shared" si="25"/>
        <v>3.2871287128712874</v>
      </c>
      <c r="AG97" s="146">
        <f t="shared" si="26"/>
        <v>3.1824793388429748</v>
      </c>
      <c r="AH97" s="166">
        <f t="shared" si="34"/>
        <v>-0.10464937402831254</v>
      </c>
    </row>
    <row r="98" spans="1:34">
      <c r="A98" s="648" t="s">
        <v>64</v>
      </c>
      <c r="B98" s="649" t="s">
        <v>67</v>
      </c>
      <c r="C98" s="651">
        <v>34</v>
      </c>
      <c r="D98" s="651">
        <v>1</v>
      </c>
      <c r="E98" s="651" t="s">
        <v>84</v>
      </c>
      <c r="F98" s="655">
        <v>725.74</v>
      </c>
      <c r="G98" s="656">
        <v>45.35</v>
      </c>
      <c r="H98" s="651">
        <v>0.13</v>
      </c>
      <c r="I98" s="651">
        <v>0.04</v>
      </c>
      <c r="J98" s="651">
        <v>0.06</v>
      </c>
      <c r="K98" s="651">
        <v>0.02</v>
      </c>
      <c r="L98" s="651">
        <v>0.66</v>
      </c>
      <c r="M98" s="670">
        <v>0.08</v>
      </c>
      <c r="N98" s="657">
        <f t="shared" si="27"/>
        <v>0.13131313131313133</v>
      </c>
      <c r="O98" s="658">
        <f t="shared" si="28"/>
        <v>4.0404040404040407E-2</v>
      </c>
      <c r="P98" s="658">
        <f t="shared" si="29"/>
        <v>6.0606060606060608E-2</v>
      </c>
      <c r="Q98" s="658">
        <f t="shared" si="30"/>
        <v>2.0202020202020204E-2</v>
      </c>
      <c r="R98" s="658">
        <f t="shared" si="31"/>
        <v>0.66666666666666674</v>
      </c>
      <c r="S98" s="659">
        <f t="shared" si="32"/>
        <v>8.0808080808080815E-2</v>
      </c>
      <c r="T98" s="660">
        <f t="shared" si="33"/>
        <v>0.79999999999999993</v>
      </c>
      <c r="U98" s="709">
        <v>26.661481870796798</v>
      </c>
      <c r="V98" s="661">
        <v>33.653302968589699</v>
      </c>
      <c r="W98" s="710">
        <v>40.793759587245297</v>
      </c>
      <c r="X98" s="645"/>
      <c r="Y98" s="662" t="s">
        <v>147</v>
      </c>
      <c r="Z98" s="647"/>
      <c r="AA98" s="648" t="s">
        <v>144</v>
      </c>
      <c r="AB98" s="146">
        <f t="shared" si="21"/>
        <v>0.13953488372093026</v>
      </c>
      <c r="AC98" s="146">
        <f t="shared" si="22"/>
        <v>16.455696202531648</v>
      </c>
      <c r="AD98" s="146">
        <f t="shared" si="23"/>
        <v>3</v>
      </c>
      <c r="AE98" s="146">
        <f t="shared" si="24"/>
        <v>0.10810810810810811</v>
      </c>
      <c r="AF98" s="146">
        <f t="shared" si="25"/>
        <v>3.2121212121212119</v>
      </c>
      <c r="AG98" s="146">
        <f t="shared" si="26"/>
        <v>3.0987999999999998</v>
      </c>
      <c r="AH98" s="166">
        <f t="shared" si="34"/>
        <v>-0.11332121212121216</v>
      </c>
    </row>
    <row r="99" spans="1:34">
      <c r="A99" s="648" t="s">
        <v>64</v>
      </c>
      <c r="B99" s="649" t="s">
        <v>67</v>
      </c>
      <c r="C99" s="651">
        <v>34</v>
      </c>
      <c r="D99" s="651">
        <v>5</v>
      </c>
      <c r="E99" s="651" t="s">
        <v>84</v>
      </c>
      <c r="F99" s="655">
        <v>731.74</v>
      </c>
      <c r="G99" s="656">
        <v>45.61</v>
      </c>
      <c r="H99" s="651">
        <v>0.12</v>
      </c>
      <c r="I99" s="651">
        <v>0.04</v>
      </c>
      <c r="J99" s="651">
        <v>7.0000000000000007E-2</v>
      </c>
      <c r="K99" s="651">
        <v>0.02</v>
      </c>
      <c r="L99" s="651">
        <v>0.67</v>
      </c>
      <c r="M99" s="670">
        <v>0.09</v>
      </c>
      <c r="N99" s="657">
        <f t="shared" si="27"/>
        <v>0.11881188118811881</v>
      </c>
      <c r="O99" s="658">
        <f t="shared" si="28"/>
        <v>3.9603960396039604E-2</v>
      </c>
      <c r="P99" s="658">
        <f t="shared" si="29"/>
        <v>6.9306930693069313E-2</v>
      </c>
      <c r="Q99" s="658">
        <f t="shared" si="30"/>
        <v>1.9801980198019802E-2</v>
      </c>
      <c r="R99" s="658">
        <f t="shared" si="31"/>
        <v>0.6633663366336634</v>
      </c>
      <c r="S99" s="659">
        <f t="shared" si="32"/>
        <v>8.9108910891089105E-2</v>
      </c>
      <c r="T99" s="660">
        <f t="shared" si="33"/>
        <v>0.81818181818181812</v>
      </c>
      <c r="U99" s="709">
        <v>27.501839544944399</v>
      </c>
      <c r="V99" s="661">
        <v>34.672765165063502</v>
      </c>
      <c r="W99" s="710">
        <v>42.123327791274697</v>
      </c>
      <c r="X99" s="645"/>
      <c r="Y99" s="662" t="s">
        <v>147</v>
      </c>
      <c r="Z99" s="647"/>
      <c r="AA99" s="648" t="s">
        <v>144</v>
      </c>
      <c r="AB99" s="146">
        <f t="shared" si="21"/>
        <v>0.14606741573033707</v>
      </c>
      <c r="AC99" s="146">
        <f t="shared" si="22"/>
        <v>15.189873417721516</v>
      </c>
      <c r="AD99" s="146">
        <f t="shared" si="23"/>
        <v>3.5000000000000004</v>
      </c>
      <c r="AE99" s="146">
        <f t="shared" si="24"/>
        <v>0.11842105263157894</v>
      </c>
      <c r="AF99" s="146">
        <f t="shared" si="25"/>
        <v>3.2475247524752477</v>
      </c>
      <c r="AG99" s="146">
        <f t="shared" si="26"/>
        <v>3.1824793388429748</v>
      </c>
      <c r="AH99" s="166">
        <f t="shared" si="34"/>
        <v>-6.5045413632272897E-2</v>
      </c>
    </row>
    <row r="100" spans="1:34">
      <c r="A100" s="648" t="s">
        <v>64</v>
      </c>
      <c r="B100" s="649" t="s">
        <v>67</v>
      </c>
      <c r="C100" s="651">
        <v>35</v>
      </c>
      <c r="D100" s="651">
        <v>5</v>
      </c>
      <c r="E100" s="651" t="s">
        <v>129</v>
      </c>
      <c r="F100" s="655">
        <v>741.64</v>
      </c>
      <c r="G100" s="656">
        <v>48.05</v>
      </c>
      <c r="H100" s="651">
        <v>0.12</v>
      </c>
      <c r="I100" s="651">
        <v>0.04</v>
      </c>
      <c r="J100" s="651">
        <v>0.06</v>
      </c>
      <c r="K100" s="651">
        <v>0.02</v>
      </c>
      <c r="L100" s="651">
        <v>0.68</v>
      </c>
      <c r="M100" s="670">
        <v>0.09</v>
      </c>
      <c r="N100" s="657">
        <f t="shared" si="27"/>
        <v>0.11881188118811881</v>
      </c>
      <c r="O100" s="658">
        <f t="shared" si="28"/>
        <v>3.9603960396039604E-2</v>
      </c>
      <c r="P100" s="658">
        <f t="shared" si="29"/>
        <v>5.9405940594059403E-2</v>
      </c>
      <c r="Q100" s="658">
        <f t="shared" si="30"/>
        <v>1.9801980198019802E-2</v>
      </c>
      <c r="R100" s="658">
        <f t="shared" si="31"/>
        <v>0.67326732673267331</v>
      </c>
      <c r="S100" s="659">
        <f t="shared" si="32"/>
        <v>8.9108910891089105E-2</v>
      </c>
      <c r="T100" s="660">
        <f t="shared" si="33"/>
        <v>0.80952380952380942</v>
      </c>
      <c r="U100" s="709">
        <v>27.155508015963498</v>
      </c>
      <c r="V100" s="661">
        <v>34.244842127191397</v>
      </c>
      <c r="W100" s="710">
        <v>41.522991312730497</v>
      </c>
      <c r="X100" s="645"/>
      <c r="Y100" s="662" t="s">
        <v>147</v>
      </c>
      <c r="Z100" s="647"/>
      <c r="AA100" s="648" t="s">
        <v>144</v>
      </c>
      <c r="AB100" s="146">
        <f t="shared" si="21"/>
        <v>0.1348314606741573</v>
      </c>
      <c r="AC100" s="146">
        <f t="shared" si="22"/>
        <v>15</v>
      </c>
      <c r="AD100" s="146">
        <f t="shared" si="23"/>
        <v>3</v>
      </c>
      <c r="AE100" s="146">
        <f t="shared" si="24"/>
        <v>0.11688311688311688</v>
      </c>
      <c r="AF100" s="146">
        <f t="shared" si="25"/>
        <v>3.2673267326732676</v>
      </c>
      <c r="AG100" s="146">
        <f t="shared" si="26"/>
        <v>3.1423582766439906</v>
      </c>
      <c r="AH100" s="166">
        <f t="shared" si="34"/>
        <v>-0.12496845602927698</v>
      </c>
    </row>
    <row r="101" spans="1:34">
      <c r="A101" s="648" t="s">
        <v>64</v>
      </c>
      <c r="B101" s="649" t="s">
        <v>67</v>
      </c>
      <c r="C101" s="651">
        <v>36</v>
      </c>
      <c r="D101" s="651">
        <v>2</v>
      </c>
      <c r="E101" s="651" t="s">
        <v>93</v>
      </c>
      <c r="F101" s="655">
        <v>746.74</v>
      </c>
      <c r="G101" s="656">
        <v>48.34</v>
      </c>
      <c r="H101" s="651">
        <v>0.11</v>
      </c>
      <c r="I101" s="651">
        <v>0.04</v>
      </c>
      <c r="J101" s="651">
        <v>0.06</v>
      </c>
      <c r="K101" s="651">
        <v>0.02</v>
      </c>
      <c r="L101" s="651">
        <v>0.7</v>
      </c>
      <c r="M101" s="670">
        <v>0.08</v>
      </c>
      <c r="N101" s="657">
        <f t="shared" si="27"/>
        <v>0.10891089108910891</v>
      </c>
      <c r="O101" s="658">
        <f t="shared" si="28"/>
        <v>3.9603960396039604E-2</v>
      </c>
      <c r="P101" s="658">
        <f t="shared" si="29"/>
        <v>5.9405940594059403E-2</v>
      </c>
      <c r="Q101" s="658">
        <f t="shared" si="30"/>
        <v>1.9801980198019802E-2</v>
      </c>
      <c r="R101" s="658">
        <f t="shared" si="31"/>
        <v>0.69306930693069302</v>
      </c>
      <c r="S101" s="659">
        <f t="shared" si="32"/>
        <v>7.9207920792079209E-2</v>
      </c>
      <c r="T101" s="660">
        <f t="shared" si="33"/>
        <v>0.79999999999999993</v>
      </c>
      <c r="U101" s="709">
        <v>26.585891820065299</v>
      </c>
      <c r="V101" s="661">
        <v>33.6359973968489</v>
      </c>
      <c r="W101" s="710">
        <v>40.799127243365497</v>
      </c>
      <c r="X101" s="645"/>
      <c r="Y101" s="662" t="s">
        <v>147</v>
      </c>
      <c r="Z101" s="647"/>
      <c r="AA101" s="648" t="s">
        <v>144</v>
      </c>
      <c r="AB101" s="146">
        <f t="shared" si="21"/>
        <v>0.13333333333333336</v>
      </c>
      <c r="AC101" s="146">
        <f t="shared" si="22"/>
        <v>13.580246913580249</v>
      </c>
      <c r="AD101" s="146">
        <f t="shared" si="23"/>
        <v>3</v>
      </c>
      <c r="AE101" s="146">
        <f t="shared" si="24"/>
        <v>0.10256410256410257</v>
      </c>
      <c r="AF101" s="146">
        <f t="shared" si="25"/>
        <v>3.3069306930693072</v>
      </c>
      <c r="AG101" s="146">
        <f t="shared" si="26"/>
        <v>3.0987999999999998</v>
      </c>
      <c r="AH101" s="166">
        <f t="shared" si="34"/>
        <v>-0.20813069306930743</v>
      </c>
    </row>
    <row r="102" spans="1:34">
      <c r="A102" s="648" t="s">
        <v>64</v>
      </c>
      <c r="B102" s="649" t="s">
        <v>67</v>
      </c>
      <c r="C102" s="651">
        <v>36</v>
      </c>
      <c r="D102" s="651">
        <v>4</v>
      </c>
      <c r="E102" s="651" t="s">
        <v>130</v>
      </c>
      <c r="F102" s="655">
        <v>750.46</v>
      </c>
      <c r="G102" s="656">
        <v>48.62</v>
      </c>
      <c r="H102" s="651">
        <v>0.1</v>
      </c>
      <c r="I102" s="651">
        <v>0.04</v>
      </c>
      <c r="J102" s="651">
        <v>0.06</v>
      </c>
      <c r="K102" s="651">
        <v>0.02</v>
      </c>
      <c r="L102" s="651">
        <v>0.7</v>
      </c>
      <c r="M102" s="670">
        <v>0.09</v>
      </c>
      <c r="N102" s="657">
        <f t="shared" si="27"/>
        <v>9.9009900990099015E-2</v>
      </c>
      <c r="O102" s="658">
        <f t="shared" si="28"/>
        <v>3.9603960396039604E-2</v>
      </c>
      <c r="P102" s="658">
        <f t="shared" si="29"/>
        <v>5.9405940594059403E-2</v>
      </c>
      <c r="Q102" s="658">
        <f t="shared" si="30"/>
        <v>1.9801980198019802E-2</v>
      </c>
      <c r="R102" s="658">
        <f t="shared" si="31"/>
        <v>0.69306930693069302</v>
      </c>
      <c r="S102" s="659">
        <f t="shared" si="32"/>
        <v>8.9108910891089105E-2</v>
      </c>
      <c r="T102" s="660">
        <f t="shared" si="33"/>
        <v>0.80952380952380942</v>
      </c>
      <c r="U102" s="709">
        <v>27.1275894731451</v>
      </c>
      <c r="V102" s="661">
        <v>34.216427438135199</v>
      </c>
      <c r="W102" s="710">
        <v>41.568060861730999</v>
      </c>
      <c r="X102" s="645"/>
      <c r="Y102" s="662" t="s">
        <v>147</v>
      </c>
      <c r="Z102" s="647"/>
      <c r="AA102" s="648" t="s">
        <v>144</v>
      </c>
      <c r="AB102" s="146">
        <f t="shared" si="21"/>
        <v>0.1318681318681319</v>
      </c>
      <c r="AC102" s="146">
        <f t="shared" si="22"/>
        <v>12.500000000000004</v>
      </c>
      <c r="AD102" s="146">
        <f t="shared" si="23"/>
        <v>3</v>
      </c>
      <c r="AE102" s="146">
        <f t="shared" si="24"/>
        <v>0.1139240506329114</v>
      </c>
      <c r="AF102" s="146">
        <f t="shared" si="25"/>
        <v>3.3465346534653468</v>
      </c>
      <c r="AG102" s="146">
        <f t="shared" si="26"/>
        <v>3.1423582766439906</v>
      </c>
      <c r="AH102" s="166">
        <f t="shared" si="34"/>
        <v>-0.20417637682135625</v>
      </c>
    </row>
    <row r="103" spans="1:34">
      <c r="A103" s="648" t="s">
        <v>64</v>
      </c>
      <c r="B103" s="649" t="s">
        <v>67</v>
      </c>
      <c r="C103" s="651">
        <v>37</v>
      </c>
      <c r="D103" s="651">
        <v>1</v>
      </c>
      <c r="E103" s="651" t="s">
        <v>84</v>
      </c>
      <c r="F103" s="655">
        <v>754.74</v>
      </c>
      <c r="G103" s="971">
        <v>48.96</v>
      </c>
      <c r="H103" s="651">
        <v>7.0000000000000007E-2</v>
      </c>
      <c r="I103" s="651">
        <v>0.03</v>
      </c>
      <c r="J103" s="651">
        <v>0.06</v>
      </c>
      <c r="K103" s="651">
        <v>0.02</v>
      </c>
      <c r="L103" s="651">
        <v>0.71</v>
      </c>
      <c r="M103" s="670">
        <v>0.12</v>
      </c>
      <c r="N103" s="657">
        <f t="shared" si="27"/>
        <v>6.9306930693069327E-2</v>
      </c>
      <c r="O103" s="658">
        <f t="shared" si="28"/>
        <v>2.9702970297029709E-2</v>
      </c>
      <c r="P103" s="658">
        <f t="shared" si="29"/>
        <v>5.9405940594059417E-2</v>
      </c>
      <c r="Q103" s="658">
        <f t="shared" si="30"/>
        <v>1.9801980198019806E-2</v>
      </c>
      <c r="R103" s="658">
        <f t="shared" si="31"/>
        <v>0.70297029702970304</v>
      </c>
      <c r="S103" s="659">
        <f t="shared" si="32"/>
        <v>0.11881188118811883</v>
      </c>
      <c r="T103" s="972">
        <f t="shared" si="33"/>
        <v>0.86956521739130432</v>
      </c>
      <c r="U103" s="973">
        <v>30.165975415968799</v>
      </c>
      <c r="V103" s="974">
        <v>37.746236222664898</v>
      </c>
      <c r="W103" s="975">
        <v>45.897715692194303</v>
      </c>
      <c r="X103" s="645"/>
      <c r="Y103" s="662" t="s">
        <v>147</v>
      </c>
      <c r="Z103" s="647"/>
      <c r="AA103" s="648" t="s">
        <v>144</v>
      </c>
      <c r="AB103" s="146">
        <f t="shared" si="21"/>
        <v>0.1170212765957447</v>
      </c>
      <c r="AC103" s="146">
        <f t="shared" si="22"/>
        <v>8.9743589743589762</v>
      </c>
      <c r="AD103" s="146">
        <f t="shared" si="23"/>
        <v>3</v>
      </c>
      <c r="AE103" s="146">
        <f t="shared" si="24"/>
        <v>0.14457831325301207</v>
      </c>
      <c r="AF103" s="146">
        <f t="shared" si="25"/>
        <v>3.495049504950495</v>
      </c>
      <c r="AG103" s="146">
        <f t="shared" si="26"/>
        <v>3.4308317580340262</v>
      </c>
      <c r="AH103" s="166">
        <f t="shared" si="34"/>
        <v>-6.4217746916468865E-2</v>
      </c>
    </row>
    <row r="104" spans="1:34">
      <c r="A104" s="648" t="s">
        <v>64</v>
      </c>
      <c r="B104" s="649" t="s">
        <v>67</v>
      </c>
      <c r="C104" s="651">
        <v>37</v>
      </c>
      <c r="D104" s="651">
        <v>4</v>
      </c>
      <c r="E104" s="651" t="s">
        <v>112</v>
      </c>
      <c r="F104" s="655">
        <v>759.15</v>
      </c>
      <c r="G104" s="971">
        <v>49.4</v>
      </c>
      <c r="H104" s="651">
        <v>7.0000000000000007E-2</v>
      </c>
      <c r="I104" s="651">
        <v>0.03</v>
      </c>
      <c r="J104" s="651">
        <v>0.06</v>
      </c>
      <c r="K104" s="651">
        <v>0.02</v>
      </c>
      <c r="L104" s="651">
        <v>0.72</v>
      </c>
      <c r="M104" s="670">
        <v>0.11</v>
      </c>
      <c r="N104" s="657">
        <f t="shared" si="27"/>
        <v>6.9306930693069313E-2</v>
      </c>
      <c r="O104" s="658">
        <f t="shared" si="28"/>
        <v>2.9702970297029702E-2</v>
      </c>
      <c r="P104" s="658">
        <f t="shared" si="29"/>
        <v>5.9405940594059403E-2</v>
      </c>
      <c r="Q104" s="658">
        <f t="shared" si="30"/>
        <v>1.9801980198019802E-2</v>
      </c>
      <c r="R104" s="658">
        <f t="shared" si="31"/>
        <v>0.71287128712871284</v>
      </c>
      <c r="S104" s="659">
        <f t="shared" si="32"/>
        <v>0.10891089108910891</v>
      </c>
      <c r="T104" s="972">
        <f t="shared" si="33"/>
        <v>0.86363636363636365</v>
      </c>
      <c r="U104" s="973">
        <v>29.910636906025601</v>
      </c>
      <c r="V104" s="974">
        <v>37.431630917638401</v>
      </c>
      <c r="W104" s="975">
        <v>45.467024091262701</v>
      </c>
      <c r="X104" s="645"/>
      <c r="Y104" s="662" t="s">
        <v>147</v>
      </c>
      <c r="Z104" s="647"/>
      <c r="AA104" s="648" t="s">
        <v>144</v>
      </c>
      <c r="AB104" s="146">
        <f t="shared" si="21"/>
        <v>0.11702127659574468</v>
      </c>
      <c r="AC104" s="146">
        <f t="shared" si="22"/>
        <v>8.8607594936708853</v>
      </c>
      <c r="AD104" s="146">
        <f t="shared" si="23"/>
        <v>3</v>
      </c>
      <c r="AE104" s="146">
        <f t="shared" si="24"/>
        <v>0.13253012048192772</v>
      </c>
      <c r="AF104" s="146">
        <f t="shared" si="25"/>
        <v>3.4950495049504955</v>
      </c>
      <c r="AG104" s="146">
        <f t="shared" si="26"/>
        <v>3.4012809917355371</v>
      </c>
      <c r="AH104" s="166">
        <f t="shared" si="34"/>
        <v>-9.3768513214958382E-2</v>
      </c>
    </row>
    <row r="105" spans="1:34">
      <c r="A105" s="648" t="s">
        <v>64</v>
      </c>
      <c r="B105" s="649" t="s">
        <v>67</v>
      </c>
      <c r="C105" s="651">
        <v>38</v>
      </c>
      <c r="D105" s="651">
        <v>1</v>
      </c>
      <c r="E105" s="651" t="s">
        <v>131</v>
      </c>
      <c r="F105" s="655">
        <v>764.47</v>
      </c>
      <c r="G105" s="971">
        <v>49.94</v>
      </c>
      <c r="H105" s="651">
        <v>7.0000000000000007E-2</v>
      </c>
      <c r="I105" s="651">
        <v>0.03</v>
      </c>
      <c r="J105" s="651">
        <v>0.05</v>
      </c>
      <c r="K105" s="651">
        <v>0.01</v>
      </c>
      <c r="L105" s="651">
        <v>0.73</v>
      </c>
      <c r="M105" s="670">
        <v>0.11</v>
      </c>
      <c r="N105" s="657">
        <f t="shared" si="27"/>
        <v>7.0000000000000007E-2</v>
      </c>
      <c r="O105" s="658">
        <f t="shared" si="28"/>
        <v>0.03</v>
      </c>
      <c r="P105" s="658">
        <f t="shared" si="29"/>
        <v>0.05</v>
      </c>
      <c r="Q105" s="658">
        <f t="shared" si="30"/>
        <v>0.01</v>
      </c>
      <c r="R105" s="658">
        <f t="shared" si="31"/>
        <v>0.73</v>
      </c>
      <c r="S105" s="659">
        <f t="shared" si="32"/>
        <v>0.11</v>
      </c>
      <c r="T105" s="972">
        <f t="shared" si="33"/>
        <v>0.85</v>
      </c>
      <c r="U105" s="973">
        <v>29.276968615180699</v>
      </c>
      <c r="V105" s="974">
        <v>36.592146923174603</v>
      </c>
      <c r="W105" s="976">
        <v>44.422198996267703</v>
      </c>
      <c r="X105" s="645"/>
      <c r="Y105" s="662" t="s">
        <v>147</v>
      </c>
      <c r="Z105" s="647"/>
      <c r="AA105" s="648" t="s">
        <v>144</v>
      </c>
      <c r="AB105" s="146">
        <f t="shared" si="21"/>
        <v>9.6774193548387094E-2</v>
      </c>
      <c r="AC105" s="146">
        <f t="shared" si="22"/>
        <v>8.75</v>
      </c>
      <c r="AD105" s="146">
        <f t="shared" si="23"/>
        <v>5</v>
      </c>
      <c r="AE105" s="146">
        <f t="shared" si="24"/>
        <v>0.13095238095238096</v>
      </c>
      <c r="AF105" s="146">
        <f t="shared" si="25"/>
        <v>3.52</v>
      </c>
      <c r="AG105" s="146">
        <f t="shared" si="26"/>
        <v>3.3342000000000001</v>
      </c>
      <c r="AH105" s="166">
        <f t="shared" si="34"/>
        <v>-0.18579999999999997</v>
      </c>
    </row>
    <row r="106" spans="1:34">
      <c r="A106" s="648" t="s">
        <v>64</v>
      </c>
      <c r="B106" s="649" t="s">
        <v>67</v>
      </c>
      <c r="C106" s="651">
        <v>38</v>
      </c>
      <c r="D106" s="651">
        <v>1</v>
      </c>
      <c r="E106" s="651" t="s">
        <v>72</v>
      </c>
      <c r="F106" s="655">
        <v>764.84</v>
      </c>
      <c r="G106" s="971">
        <v>49.98</v>
      </c>
      <c r="H106" s="651">
        <v>0.08</v>
      </c>
      <c r="I106" s="651">
        <v>0.03</v>
      </c>
      <c r="J106" s="651">
        <v>0.05</v>
      </c>
      <c r="K106" s="651">
        <v>0.02</v>
      </c>
      <c r="L106" s="651">
        <v>0.72</v>
      </c>
      <c r="M106" s="670">
        <v>0.11</v>
      </c>
      <c r="N106" s="657">
        <f t="shared" si="27"/>
        <v>7.9207920792079209E-2</v>
      </c>
      <c r="O106" s="658">
        <f t="shared" si="28"/>
        <v>2.9702970297029702E-2</v>
      </c>
      <c r="P106" s="658">
        <f t="shared" si="29"/>
        <v>4.9504950495049507E-2</v>
      </c>
      <c r="Q106" s="658">
        <f t="shared" si="30"/>
        <v>1.9801980198019802E-2</v>
      </c>
      <c r="R106" s="658">
        <f t="shared" si="31"/>
        <v>0.71287128712871284</v>
      </c>
      <c r="S106" s="659">
        <f t="shared" si="32"/>
        <v>0.10891089108910891</v>
      </c>
      <c r="T106" s="972">
        <f t="shared" si="33"/>
        <v>0.85714285714285698</v>
      </c>
      <c r="U106" s="973">
        <v>29.513091823081201</v>
      </c>
      <c r="V106" s="974">
        <v>37.019525339562797</v>
      </c>
      <c r="W106" s="976">
        <v>44.968149539420899</v>
      </c>
      <c r="X106" s="645"/>
      <c r="Y106" s="662" t="s">
        <v>147</v>
      </c>
      <c r="Z106" s="647"/>
      <c r="AA106" s="648" t="s">
        <v>144</v>
      </c>
      <c r="AB106" s="146">
        <f t="shared" si="21"/>
        <v>0.10752688172043012</v>
      </c>
      <c r="AC106" s="146">
        <f t="shared" si="22"/>
        <v>10</v>
      </c>
      <c r="AD106" s="146">
        <f t="shared" si="23"/>
        <v>2.5</v>
      </c>
      <c r="AE106" s="146">
        <f t="shared" si="24"/>
        <v>0.13253012048192772</v>
      </c>
      <c r="AF106" s="146">
        <f t="shared" si="25"/>
        <v>3.4752475247524757</v>
      </c>
      <c r="AG106" s="146">
        <f t="shared" si="26"/>
        <v>3.369183673469387</v>
      </c>
      <c r="AH106" s="166">
        <f t="shared" si="34"/>
        <v>-0.10606385128308871</v>
      </c>
    </row>
    <row r="107" spans="1:34">
      <c r="A107" s="648" t="s">
        <v>64</v>
      </c>
      <c r="B107" s="649" t="s">
        <v>67</v>
      </c>
      <c r="C107" s="651">
        <v>39</v>
      </c>
      <c r="D107" s="651">
        <v>1</v>
      </c>
      <c r="E107" s="651" t="s">
        <v>132</v>
      </c>
      <c r="F107" s="655">
        <v>774.16</v>
      </c>
      <c r="G107" s="672">
        <v>50.94</v>
      </c>
      <c r="H107" s="651">
        <v>0.09</v>
      </c>
      <c r="I107" s="651">
        <v>0.03</v>
      </c>
      <c r="J107" s="651">
        <v>0.06</v>
      </c>
      <c r="K107" s="651">
        <v>0.02</v>
      </c>
      <c r="L107" s="651">
        <v>0.7</v>
      </c>
      <c r="M107" s="670">
        <v>0.11</v>
      </c>
      <c r="N107" s="657">
        <f t="shared" si="27"/>
        <v>8.9108910891089105E-2</v>
      </c>
      <c r="O107" s="658">
        <f t="shared" si="28"/>
        <v>2.9702970297029702E-2</v>
      </c>
      <c r="P107" s="658">
        <f t="shared" si="29"/>
        <v>5.9405940594059403E-2</v>
      </c>
      <c r="Q107" s="658">
        <f t="shared" si="30"/>
        <v>1.9801980198019802E-2</v>
      </c>
      <c r="R107" s="658">
        <f t="shared" si="31"/>
        <v>0.69306930693069302</v>
      </c>
      <c r="S107" s="659">
        <f t="shared" si="32"/>
        <v>0.10891089108910891</v>
      </c>
      <c r="T107" s="673">
        <f t="shared" si="33"/>
        <v>0.86363636363636365</v>
      </c>
      <c r="U107" s="711">
        <v>29.920096280256899</v>
      </c>
      <c r="V107" s="674">
        <v>37.360509450464797</v>
      </c>
      <c r="W107" s="712">
        <v>45.365483917889499</v>
      </c>
      <c r="X107" s="645"/>
      <c r="Y107" s="662" t="s">
        <v>147</v>
      </c>
      <c r="Z107" s="647"/>
      <c r="AA107" s="648" t="s">
        <v>144</v>
      </c>
      <c r="AB107" s="146">
        <f t="shared" si="21"/>
        <v>0.11956521739130435</v>
      </c>
      <c r="AC107" s="146">
        <f t="shared" si="22"/>
        <v>11.39240506329114</v>
      </c>
      <c r="AD107" s="146">
        <f t="shared" si="23"/>
        <v>3</v>
      </c>
      <c r="AE107" s="146">
        <f t="shared" si="24"/>
        <v>0.13580246913580249</v>
      </c>
      <c r="AF107" s="146">
        <f t="shared" si="25"/>
        <v>3.4158415841584162</v>
      </c>
      <c r="AG107" s="146">
        <f t="shared" si="26"/>
        <v>3.4012809917355371</v>
      </c>
      <c r="AH107" s="166">
        <f t="shared" si="34"/>
        <v>-1.4560592422879104E-2</v>
      </c>
    </row>
    <row r="108" spans="1:34">
      <c r="A108" s="648" t="s">
        <v>64</v>
      </c>
      <c r="B108" s="649" t="s">
        <v>67</v>
      </c>
      <c r="C108" s="651">
        <v>39</v>
      </c>
      <c r="D108" s="651">
        <v>1</v>
      </c>
      <c r="E108" s="651" t="s">
        <v>133</v>
      </c>
      <c r="F108" s="655">
        <v>774.51</v>
      </c>
      <c r="G108" s="672">
        <v>50.98</v>
      </c>
      <c r="H108" s="651">
        <v>0.06</v>
      </c>
      <c r="I108" s="651">
        <v>0.03</v>
      </c>
      <c r="J108" s="651">
        <v>0.05</v>
      </c>
      <c r="K108" s="651">
        <v>0.01</v>
      </c>
      <c r="L108" s="651">
        <v>0.73</v>
      </c>
      <c r="M108" s="670">
        <v>0.12</v>
      </c>
      <c r="N108" s="657">
        <f t="shared" si="27"/>
        <v>0.06</v>
      </c>
      <c r="O108" s="658">
        <f t="shared" si="28"/>
        <v>0.03</v>
      </c>
      <c r="P108" s="658">
        <f t="shared" si="29"/>
        <v>0.05</v>
      </c>
      <c r="Q108" s="658">
        <f t="shared" si="30"/>
        <v>0.01</v>
      </c>
      <c r="R108" s="658">
        <f t="shared" si="31"/>
        <v>0.73</v>
      </c>
      <c r="S108" s="659">
        <f t="shared" si="32"/>
        <v>0.12</v>
      </c>
      <c r="T108" s="673">
        <f t="shared" si="33"/>
        <v>0.8571428571428571</v>
      </c>
      <c r="U108" s="711">
        <v>29.5122782636594</v>
      </c>
      <c r="V108" s="674">
        <v>36.991493240504902</v>
      </c>
      <c r="W108" s="712">
        <v>45.012484997314999</v>
      </c>
      <c r="X108" s="645"/>
      <c r="Y108" s="662" t="s">
        <v>147</v>
      </c>
      <c r="Z108" s="647"/>
      <c r="AA108" s="648" t="s">
        <v>144</v>
      </c>
      <c r="AB108" s="146">
        <f t="shared" si="21"/>
        <v>9.5744680851063829E-2</v>
      </c>
      <c r="AC108" s="146">
        <f t="shared" si="22"/>
        <v>7.5949367088607582</v>
      </c>
      <c r="AD108" s="146">
        <f t="shared" si="23"/>
        <v>5</v>
      </c>
      <c r="AE108" s="146">
        <f t="shared" si="24"/>
        <v>0.14117647058823529</v>
      </c>
      <c r="AF108" s="146">
        <f t="shared" si="25"/>
        <v>3.56</v>
      </c>
      <c r="AG108" s="146">
        <f t="shared" si="26"/>
        <v>3.3691836734693874</v>
      </c>
      <c r="AH108" s="166">
        <f t="shared" si="34"/>
        <v>-0.19081632653061265</v>
      </c>
    </row>
    <row r="109" spans="1:34">
      <c r="A109" s="648" t="s">
        <v>64</v>
      </c>
      <c r="B109" s="649" t="s">
        <v>67</v>
      </c>
      <c r="C109" s="651">
        <v>39</v>
      </c>
      <c r="D109" s="651">
        <v>2</v>
      </c>
      <c r="E109" s="651" t="s">
        <v>124</v>
      </c>
      <c r="F109" s="655">
        <v>775.87</v>
      </c>
      <c r="G109" s="672">
        <v>51.26</v>
      </c>
      <c r="H109" s="651">
        <v>0.11</v>
      </c>
      <c r="I109" s="651">
        <v>0.03</v>
      </c>
      <c r="J109" s="651">
        <v>0.05</v>
      </c>
      <c r="K109" s="651">
        <v>0.01</v>
      </c>
      <c r="L109" s="651">
        <v>0.67</v>
      </c>
      <c r="M109" s="670">
        <v>0.12</v>
      </c>
      <c r="N109" s="657">
        <f t="shared" si="27"/>
        <v>0.1111111111111111</v>
      </c>
      <c r="O109" s="658">
        <f t="shared" si="28"/>
        <v>3.03030303030303E-2</v>
      </c>
      <c r="P109" s="658">
        <f t="shared" si="29"/>
        <v>5.0505050505050504E-2</v>
      </c>
      <c r="Q109" s="658">
        <f t="shared" si="30"/>
        <v>1.01010101010101E-2</v>
      </c>
      <c r="R109" s="658">
        <f t="shared" si="31"/>
        <v>0.67676767676767668</v>
      </c>
      <c r="S109" s="659">
        <f t="shared" si="32"/>
        <v>0.1212121212121212</v>
      </c>
      <c r="T109" s="673">
        <f t="shared" si="33"/>
        <v>0.85714285714285721</v>
      </c>
      <c r="U109" s="711">
        <v>29.504124406886501</v>
      </c>
      <c r="V109" s="674">
        <v>37.008686180314399</v>
      </c>
      <c r="W109" s="712">
        <v>44.975687558608897</v>
      </c>
      <c r="X109" s="649"/>
      <c r="Y109" s="662" t="s">
        <v>147</v>
      </c>
      <c r="AA109" s="648" t="s">
        <v>144</v>
      </c>
      <c r="AB109" s="146">
        <f t="shared" ref="AB109:AB117" si="35">(O109+P109+Q109)/(O109+P109+Q109+R109+S109)</f>
        <v>0.10227272727272727</v>
      </c>
      <c r="AC109" s="146">
        <f t="shared" ref="AC109:AC117" si="36">((N109)/(N109+R109))*100</f>
        <v>14.102564102564102</v>
      </c>
      <c r="AD109" s="146">
        <f t="shared" ref="AD109:AD117" si="37">P109/Q109</f>
        <v>5</v>
      </c>
      <c r="AE109" s="146">
        <f t="shared" ref="AE109:AE117" si="38">(S109/(S109+R109))</f>
        <v>0.15189873417721519</v>
      </c>
      <c r="AF109" s="146">
        <f t="shared" ref="AF109:AF117" si="39">(0*(N109/(SUM(N109:S109)))+(1*(O109/SUM(N109:S109)))+(2*(P109/SUM(N109:S109)))+(3*(Q109/SUM(N109:S109)))+(4*(R109/(SUM(N109:S109)))+(4*(S109/(SUM(N109:S109))))))</f>
        <v>3.3535353535353538</v>
      </c>
      <c r="AG109" s="146">
        <f t="shared" ref="AG109:AG117" si="40">-0.77*T109+3.32*T109^2+1.59</f>
        <v>3.3691836734693883</v>
      </c>
      <c r="AH109" s="166">
        <f t="shared" si="34"/>
        <v>1.5648319934034483E-2</v>
      </c>
    </row>
    <row r="110" spans="1:34">
      <c r="A110" s="648" t="s">
        <v>64</v>
      </c>
      <c r="B110" s="649" t="s">
        <v>67</v>
      </c>
      <c r="C110" s="651">
        <v>39</v>
      </c>
      <c r="D110" s="651">
        <v>3</v>
      </c>
      <c r="E110" s="651" t="s">
        <v>132</v>
      </c>
      <c r="F110" s="655">
        <v>777.16</v>
      </c>
      <c r="G110" s="672">
        <v>51.65</v>
      </c>
      <c r="H110" s="651">
        <v>0.08</v>
      </c>
      <c r="I110" s="651">
        <v>0.03</v>
      </c>
      <c r="J110" s="651">
        <v>0.06</v>
      </c>
      <c r="K110" s="651">
        <v>0.02</v>
      </c>
      <c r="L110" s="651">
        <v>0.68</v>
      </c>
      <c r="M110" s="670">
        <v>0.12</v>
      </c>
      <c r="N110" s="657">
        <f t="shared" si="27"/>
        <v>8.0808080808080815E-2</v>
      </c>
      <c r="O110" s="658">
        <f t="shared" si="28"/>
        <v>3.0303030303030304E-2</v>
      </c>
      <c r="P110" s="658">
        <f t="shared" si="29"/>
        <v>6.0606060606060608E-2</v>
      </c>
      <c r="Q110" s="658">
        <f t="shared" si="30"/>
        <v>2.0202020202020204E-2</v>
      </c>
      <c r="R110" s="658">
        <f t="shared" si="31"/>
        <v>0.68686868686868696</v>
      </c>
      <c r="S110" s="659">
        <f t="shared" si="32"/>
        <v>0.12121212121212122</v>
      </c>
      <c r="T110" s="673">
        <f t="shared" si="33"/>
        <v>0.86956521739130443</v>
      </c>
      <c r="U110" s="711">
        <v>30.1691532144884</v>
      </c>
      <c r="V110" s="674">
        <v>37.770186493390398</v>
      </c>
      <c r="W110" s="712">
        <v>45.834970561374298</v>
      </c>
      <c r="X110" s="649"/>
      <c r="Y110" s="662" t="s">
        <v>147</v>
      </c>
      <c r="AA110" s="648" t="s">
        <v>144</v>
      </c>
      <c r="AB110" s="146">
        <f t="shared" si="35"/>
        <v>0.12087912087912087</v>
      </c>
      <c r="AC110" s="146">
        <f t="shared" si="36"/>
        <v>10.526315789473683</v>
      </c>
      <c r="AD110" s="146">
        <f t="shared" si="37"/>
        <v>3</v>
      </c>
      <c r="AE110" s="146">
        <f t="shared" si="38"/>
        <v>0.15</v>
      </c>
      <c r="AF110" s="146">
        <f t="shared" si="39"/>
        <v>3.4444444444444446</v>
      </c>
      <c r="AG110" s="146">
        <f t="shared" si="40"/>
        <v>3.4308317580340271</v>
      </c>
      <c r="AH110" s="166">
        <f t="shared" si="34"/>
        <v>-1.3612686410417574E-2</v>
      </c>
    </row>
    <row r="111" spans="1:34">
      <c r="A111" s="648" t="s">
        <v>64</v>
      </c>
      <c r="B111" s="649" t="s">
        <v>67</v>
      </c>
      <c r="C111" s="651">
        <v>39</v>
      </c>
      <c r="D111" s="651">
        <v>3</v>
      </c>
      <c r="E111" s="651" t="s">
        <v>134</v>
      </c>
      <c r="F111" s="655">
        <v>778.09</v>
      </c>
      <c r="G111" s="672">
        <v>51.93</v>
      </c>
      <c r="H111" s="651">
        <v>0.08</v>
      </c>
      <c r="I111" s="651">
        <v>0.03</v>
      </c>
      <c r="J111" s="651">
        <v>0.06</v>
      </c>
      <c r="K111" s="651">
        <v>0.02</v>
      </c>
      <c r="L111" s="651">
        <v>0.69</v>
      </c>
      <c r="M111" s="670">
        <v>0.12</v>
      </c>
      <c r="N111" s="657">
        <f t="shared" si="27"/>
        <v>8.0000000000000016E-2</v>
      </c>
      <c r="O111" s="658">
        <f t="shared" si="28"/>
        <v>3.0000000000000002E-2</v>
      </c>
      <c r="P111" s="658">
        <f t="shared" si="29"/>
        <v>6.0000000000000005E-2</v>
      </c>
      <c r="Q111" s="658">
        <f t="shared" si="30"/>
        <v>2.0000000000000004E-2</v>
      </c>
      <c r="R111" s="658">
        <f t="shared" si="31"/>
        <v>0.69000000000000006</v>
      </c>
      <c r="S111" s="659">
        <f t="shared" si="32"/>
        <v>0.12000000000000001</v>
      </c>
      <c r="T111" s="673">
        <f t="shared" si="33"/>
        <v>0.86956521739130421</v>
      </c>
      <c r="U111" s="711">
        <v>30.105851404085801</v>
      </c>
      <c r="V111" s="674">
        <v>37.762564126178098</v>
      </c>
      <c r="W111" s="712">
        <v>45.805347443636002</v>
      </c>
      <c r="X111" s="649"/>
      <c r="Y111" s="662" t="s">
        <v>147</v>
      </c>
      <c r="AA111" s="648" t="s">
        <v>144</v>
      </c>
      <c r="AB111" s="146">
        <f t="shared" si="35"/>
        <v>0.11956521739130435</v>
      </c>
      <c r="AC111" s="146">
        <f t="shared" si="36"/>
        <v>10.389610389610391</v>
      </c>
      <c r="AD111" s="146">
        <f t="shared" si="37"/>
        <v>2.9999999999999996</v>
      </c>
      <c r="AE111" s="146">
        <f t="shared" si="38"/>
        <v>0.14814814814814814</v>
      </c>
      <c r="AF111" s="146">
        <f t="shared" si="39"/>
        <v>3.4499999999999997</v>
      </c>
      <c r="AG111" s="146">
        <f t="shared" si="40"/>
        <v>3.4308317580340257</v>
      </c>
      <c r="AH111" s="166">
        <f t="shared" si="34"/>
        <v>-1.9168241965973998E-2</v>
      </c>
    </row>
    <row r="112" spans="1:34">
      <c r="A112" s="648" t="s">
        <v>64</v>
      </c>
      <c r="B112" s="649" t="s">
        <v>67</v>
      </c>
      <c r="C112" s="651">
        <v>39</v>
      </c>
      <c r="D112" s="651">
        <v>4</v>
      </c>
      <c r="E112" s="651" t="s">
        <v>135</v>
      </c>
      <c r="F112" s="655">
        <v>778.82</v>
      </c>
      <c r="G112" s="672">
        <v>52.15</v>
      </c>
      <c r="H112" s="651">
        <v>0.09</v>
      </c>
      <c r="I112" s="651">
        <v>0.03</v>
      </c>
      <c r="J112" s="651">
        <v>0.06</v>
      </c>
      <c r="K112" s="651">
        <v>0.02</v>
      </c>
      <c r="L112" s="651">
        <v>0.66</v>
      </c>
      <c r="M112" s="670">
        <v>0.14000000000000001</v>
      </c>
      <c r="N112" s="657">
        <f t="shared" si="27"/>
        <v>0.09</v>
      </c>
      <c r="O112" s="658">
        <f t="shared" si="28"/>
        <v>0.03</v>
      </c>
      <c r="P112" s="658">
        <f t="shared" si="29"/>
        <v>0.06</v>
      </c>
      <c r="Q112" s="658">
        <f t="shared" si="30"/>
        <v>0.02</v>
      </c>
      <c r="R112" s="658">
        <f t="shared" si="31"/>
        <v>0.66</v>
      </c>
      <c r="S112" s="659">
        <f t="shared" si="32"/>
        <v>0.14000000000000001</v>
      </c>
      <c r="T112" s="673">
        <f t="shared" si="33"/>
        <v>0.88000000000000012</v>
      </c>
      <c r="U112" s="711">
        <v>30.637562361474501</v>
      </c>
      <c r="V112" s="674">
        <v>38.354150958830999</v>
      </c>
      <c r="W112" s="712">
        <v>46.648083651601901</v>
      </c>
      <c r="X112" s="649"/>
      <c r="Y112" s="662" t="s">
        <v>147</v>
      </c>
      <c r="AA112" s="648" t="s">
        <v>144</v>
      </c>
      <c r="AB112" s="146">
        <f t="shared" si="35"/>
        <v>0.12087912087912088</v>
      </c>
      <c r="AC112" s="146">
        <f t="shared" si="36"/>
        <v>12</v>
      </c>
      <c r="AD112" s="146">
        <f t="shared" si="37"/>
        <v>3</v>
      </c>
      <c r="AE112" s="146">
        <f t="shared" si="38"/>
        <v>0.17500000000000002</v>
      </c>
      <c r="AF112" s="146">
        <f t="shared" si="39"/>
        <v>3.41</v>
      </c>
      <c r="AG112" s="146">
        <f t="shared" si="40"/>
        <v>3.4834080000000007</v>
      </c>
      <c r="AH112" s="166">
        <f t="shared" si="34"/>
        <v>7.3408000000000584E-2</v>
      </c>
    </row>
    <row r="113" spans="1:34">
      <c r="A113" s="648" t="s">
        <v>64</v>
      </c>
      <c r="B113" s="649" t="s">
        <v>67</v>
      </c>
      <c r="C113" s="651">
        <v>39</v>
      </c>
      <c r="D113" s="651">
        <v>5</v>
      </c>
      <c r="E113" s="651" t="s">
        <v>84</v>
      </c>
      <c r="F113" s="655">
        <v>780.04</v>
      </c>
      <c r="G113" s="672">
        <v>52.51</v>
      </c>
      <c r="H113" s="651">
        <v>0.15</v>
      </c>
      <c r="I113" s="651">
        <v>0.03</v>
      </c>
      <c r="J113" s="651">
        <v>0.06</v>
      </c>
      <c r="K113" s="651">
        <v>0.02</v>
      </c>
      <c r="L113" s="651">
        <v>0.62</v>
      </c>
      <c r="M113" s="670">
        <v>0.12</v>
      </c>
      <c r="N113" s="657">
        <f t="shared" si="27"/>
        <v>0.15</v>
      </c>
      <c r="O113" s="658">
        <f t="shared" si="28"/>
        <v>0.03</v>
      </c>
      <c r="P113" s="658">
        <f t="shared" si="29"/>
        <v>0.06</v>
      </c>
      <c r="Q113" s="658">
        <f t="shared" si="30"/>
        <v>0.02</v>
      </c>
      <c r="R113" s="658">
        <f t="shared" si="31"/>
        <v>0.62</v>
      </c>
      <c r="S113" s="659">
        <f t="shared" si="32"/>
        <v>0.12</v>
      </c>
      <c r="T113" s="673">
        <f t="shared" si="33"/>
        <v>0.86956521739130443</v>
      </c>
      <c r="U113" s="711">
        <v>30.218499142770899</v>
      </c>
      <c r="V113" s="674">
        <v>37.778398468133702</v>
      </c>
      <c r="W113" s="712">
        <v>45.871737595702598</v>
      </c>
      <c r="X113" s="649"/>
      <c r="Y113" s="662" t="s">
        <v>147</v>
      </c>
      <c r="AA113" s="648" t="s">
        <v>144</v>
      </c>
      <c r="AB113" s="146">
        <f t="shared" si="35"/>
        <v>0.12941176470588237</v>
      </c>
      <c r="AC113" s="146">
        <f t="shared" si="36"/>
        <v>19.480519480519479</v>
      </c>
      <c r="AD113" s="146">
        <f t="shared" si="37"/>
        <v>3</v>
      </c>
      <c r="AE113" s="146">
        <f t="shared" si="38"/>
        <v>0.16216216216216217</v>
      </c>
      <c r="AF113" s="146">
        <f t="shared" si="39"/>
        <v>3.17</v>
      </c>
      <c r="AG113" s="146">
        <f t="shared" si="40"/>
        <v>3.4308317580340271</v>
      </c>
      <c r="AH113" s="166">
        <f t="shared" si="34"/>
        <v>0.26083175803402714</v>
      </c>
    </row>
    <row r="114" spans="1:34">
      <c r="A114" s="648" t="s">
        <v>64</v>
      </c>
      <c r="B114" s="649" t="s">
        <v>67</v>
      </c>
      <c r="C114" s="651">
        <v>39</v>
      </c>
      <c r="D114" s="651">
        <v>5</v>
      </c>
      <c r="E114" s="651" t="s">
        <v>136</v>
      </c>
      <c r="F114" s="655">
        <v>780.6</v>
      </c>
      <c r="G114" s="672">
        <v>52.68</v>
      </c>
      <c r="H114" s="651">
        <v>7.0000000000000007E-2</v>
      </c>
      <c r="I114" s="651">
        <v>0.03</v>
      </c>
      <c r="J114" s="651">
        <v>7.0000000000000007E-2</v>
      </c>
      <c r="K114" s="651">
        <v>0.02</v>
      </c>
      <c r="L114" s="651">
        <v>0.69</v>
      </c>
      <c r="M114" s="670">
        <v>0.12</v>
      </c>
      <c r="N114" s="657">
        <f t="shared" si="27"/>
        <v>7.0000000000000021E-2</v>
      </c>
      <c r="O114" s="658">
        <f t="shared" si="28"/>
        <v>3.0000000000000002E-2</v>
      </c>
      <c r="P114" s="658">
        <f t="shared" si="29"/>
        <v>7.0000000000000021E-2</v>
      </c>
      <c r="Q114" s="658">
        <f t="shared" si="30"/>
        <v>2.0000000000000004E-2</v>
      </c>
      <c r="R114" s="658">
        <f t="shared" si="31"/>
        <v>0.69000000000000006</v>
      </c>
      <c r="S114" s="659">
        <f t="shared" si="32"/>
        <v>0.12000000000000001</v>
      </c>
      <c r="T114" s="673">
        <f t="shared" si="33"/>
        <v>0.87499999999999989</v>
      </c>
      <c r="U114" s="711">
        <v>30.413866623898901</v>
      </c>
      <c r="V114" s="674">
        <v>38.063208231484403</v>
      </c>
      <c r="W114" s="712">
        <v>46.225742378210199</v>
      </c>
      <c r="X114" s="649"/>
      <c r="Y114" s="662" t="s">
        <v>147</v>
      </c>
      <c r="AA114" s="648" t="s">
        <v>144</v>
      </c>
      <c r="AB114" s="146">
        <f t="shared" si="35"/>
        <v>0.12903225806451615</v>
      </c>
      <c r="AC114" s="146">
        <f t="shared" si="36"/>
        <v>9.2105263157894743</v>
      </c>
      <c r="AD114" s="146">
        <f t="shared" si="37"/>
        <v>3.5000000000000004</v>
      </c>
      <c r="AE114" s="146">
        <f t="shared" si="38"/>
        <v>0.14814814814814814</v>
      </c>
      <c r="AF114" s="146">
        <f t="shared" si="39"/>
        <v>3.4699999999999998</v>
      </c>
      <c r="AG114" s="146">
        <f t="shared" si="40"/>
        <v>3.458124999999999</v>
      </c>
      <c r="AH114" s="166">
        <f t="shared" si="34"/>
        <v>-1.1875000000000746E-2</v>
      </c>
    </row>
    <row r="115" spans="1:34">
      <c r="A115" s="648" t="s">
        <v>64</v>
      </c>
      <c r="B115" s="649" t="s">
        <v>67</v>
      </c>
      <c r="C115" s="651">
        <v>40</v>
      </c>
      <c r="D115" s="651">
        <v>4</v>
      </c>
      <c r="E115" s="651" t="s">
        <v>137</v>
      </c>
      <c r="F115" s="655">
        <v>789.05</v>
      </c>
      <c r="G115" s="656">
        <v>54.52</v>
      </c>
      <c r="H115" s="651">
        <v>0.1</v>
      </c>
      <c r="I115" s="651">
        <v>0.04</v>
      </c>
      <c r="J115" s="651">
        <v>0.06</v>
      </c>
      <c r="K115" s="651">
        <v>0.02</v>
      </c>
      <c r="L115" s="651">
        <v>0.67</v>
      </c>
      <c r="M115" s="670">
        <v>0.11</v>
      </c>
      <c r="N115" s="657">
        <f t="shared" si="27"/>
        <v>0.1</v>
      </c>
      <c r="O115" s="658">
        <f t="shared" si="28"/>
        <v>0.04</v>
      </c>
      <c r="P115" s="658">
        <f t="shared" si="29"/>
        <v>0.06</v>
      </c>
      <c r="Q115" s="658">
        <f t="shared" si="30"/>
        <v>0.02</v>
      </c>
      <c r="R115" s="658">
        <f t="shared" si="31"/>
        <v>0.67</v>
      </c>
      <c r="S115" s="659">
        <f t="shared" si="32"/>
        <v>0.11</v>
      </c>
      <c r="T115" s="660">
        <f t="shared" si="33"/>
        <v>0.82608695652173914</v>
      </c>
      <c r="U115" s="709">
        <v>27.953665860673699</v>
      </c>
      <c r="V115" s="661">
        <v>35.189545692712201</v>
      </c>
      <c r="W115" s="659">
        <v>42.6263687239598</v>
      </c>
      <c r="X115" s="649"/>
      <c r="Y115" s="662" t="s">
        <v>147</v>
      </c>
      <c r="AA115" s="648" t="s">
        <v>144</v>
      </c>
      <c r="AB115" s="146">
        <f t="shared" si="35"/>
        <v>0.13333333333333333</v>
      </c>
      <c r="AC115" s="146">
        <f t="shared" si="36"/>
        <v>12.987012987012989</v>
      </c>
      <c r="AD115" s="146">
        <f t="shared" si="37"/>
        <v>3</v>
      </c>
      <c r="AE115" s="146">
        <f t="shared" si="38"/>
        <v>0.14102564102564102</v>
      </c>
      <c r="AF115" s="146">
        <f t="shared" si="39"/>
        <v>3.3400000000000003</v>
      </c>
      <c r="AG115" s="146">
        <f t="shared" si="40"/>
        <v>3.2195463137996212</v>
      </c>
      <c r="AH115" s="166">
        <f t="shared" si="34"/>
        <v>-0.12045368620037911</v>
      </c>
    </row>
    <row r="116" spans="1:34">
      <c r="A116" s="648" t="s">
        <v>64</v>
      </c>
      <c r="B116" s="649" t="s">
        <v>67</v>
      </c>
      <c r="C116" s="651">
        <v>41</v>
      </c>
      <c r="D116" s="651">
        <v>5</v>
      </c>
      <c r="E116" s="651" t="s">
        <v>138</v>
      </c>
      <c r="F116" s="655">
        <v>799.74</v>
      </c>
      <c r="G116" s="656">
        <v>55.57</v>
      </c>
      <c r="H116" s="651">
        <v>0.18</v>
      </c>
      <c r="I116" s="651">
        <v>0.04</v>
      </c>
      <c r="J116" s="651">
        <v>7.0000000000000007E-2</v>
      </c>
      <c r="K116" s="651">
        <v>0.02</v>
      </c>
      <c r="L116" s="651">
        <v>0.6</v>
      </c>
      <c r="M116" s="670">
        <v>0.1</v>
      </c>
      <c r="N116" s="657">
        <f t="shared" si="27"/>
        <v>0.17821782178217821</v>
      </c>
      <c r="O116" s="658">
        <f t="shared" si="28"/>
        <v>3.9603960396039604E-2</v>
      </c>
      <c r="P116" s="658">
        <f t="shared" si="29"/>
        <v>6.9306930693069313E-2</v>
      </c>
      <c r="Q116" s="658">
        <f t="shared" si="30"/>
        <v>1.9801980198019802E-2</v>
      </c>
      <c r="R116" s="658">
        <f t="shared" si="31"/>
        <v>0.59405940594059403</v>
      </c>
      <c r="S116" s="659">
        <f t="shared" si="32"/>
        <v>9.9009900990099015E-2</v>
      </c>
      <c r="T116" s="660">
        <f t="shared" si="33"/>
        <v>0.82608695652173914</v>
      </c>
      <c r="U116" s="709">
        <v>27.966059724903801</v>
      </c>
      <c r="V116" s="661">
        <v>35.191889097558303</v>
      </c>
      <c r="W116" s="659">
        <v>42.6534969381526</v>
      </c>
      <c r="X116" s="649"/>
      <c r="Y116" s="662" t="s">
        <v>147</v>
      </c>
      <c r="AA116" s="648" t="s">
        <v>144</v>
      </c>
      <c r="AB116" s="146">
        <f t="shared" si="35"/>
        <v>0.15662650602409639</v>
      </c>
      <c r="AC116" s="146">
        <f t="shared" si="36"/>
        <v>23.076923076923077</v>
      </c>
      <c r="AD116" s="146">
        <f t="shared" si="37"/>
        <v>3.5000000000000004</v>
      </c>
      <c r="AE116" s="146">
        <f t="shared" si="38"/>
        <v>0.14285714285714288</v>
      </c>
      <c r="AF116" s="146">
        <f t="shared" si="39"/>
        <v>3.0099009900990099</v>
      </c>
      <c r="AG116" s="146">
        <f t="shared" si="40"/>
        <v>3.2195463137996212</v>
      </c>
      <c r="AH116" s="166">
        <f t="shared" si="34"/>
        <v>0.20964532370061129</v>
      </c>
    </row>
    <row r="117" spans="1:34">
      <c r="A117" s="648" t="s">
        <v>64</v>
      </c>
      <c r="B117" s="649" t="s">
        <v>67</v>
      </c>
      <c r="C117" s="651">
        <v>41</v>
      </c>
      <c r="D117" s="651">
        <v>5</v>
      </c>
      <c r="E117" s="651" t="s">
        <v>139</v>
      </c>
      <c r="F117" s="655">
        <v>800.39</v>
      </c>
      <c r="G117" s="656">
        <v>55.64</v>
      </c>
      <c r="H117" s="651">
        <v>0.09</v>
      </c>
      <c r="I117" s="651">
        <v>0.03</v>
      </c>
      <c r="J117" s="651">
        <v>0.06</v>
      </c>
      <c r="K117" s="651">
        <v>0.01</v>
      </c>
      <c r="L117" s="651">
        <v>0.7</v>
      </c>
      <c r="M117" s="670">
        <v>0.11</v>
      </c>
      <c r="N117" s="657">
        <f t="shared" si="27"/>
        <v>9.0000000000000011E-2</v>
      </c>
      <c r="O117" s="658">
        <f t="shared" si="28"/>
        <v>3.0000000000000002E-2</v>
      </c>
      <c r="P117" s="658">
        <f t="shared" si="29"/>
        <v>6.0000000000000005E-2</v>
      </c>
      <c r="Q117" s="658">
        <f t="shared" si="30"/>
        <v>1.0000000000000002E-2</v>
      </c>
      <c r="R117" s="658">
        <f t="shared" si="31"/>
        <v>0.70000000000000007</v>
      </c>
      <c r="S117" s="659">
        <f t="shared" si="32"/>
        <v>0.11000000000000001</v>
      </c>
      <c r="T117" s="660">
        <f t="shared" si="33"/>
        <v>0.85714285714285721</v>
      </c>
      <c r="U117" s="709">
        <v>29.503430073188699</v>
      </c>
      <c r="V117" s="661">
        <v>36.985254642673603</v>
      </c>
      <c r="W117" s="659">
        <v>44.997795022957902</v>
      </c>
      <c r="X117" s="649"/>
      <c r="Y117" s="662" t="s">
        <v>147</v>
      </c>
      <c r="AA117" s="648" t="s">
        <v>144</v>
      </c>
      <c r="AB117" s="146">
        <f t="shared" si="35"/>
        <v>0.10989010989010989</v>
      </c>
      <c r="AC117" s="146">
        <f t="shared" si="36"/>
        <v>11.39240506329114</v>
      </c>
      <c r="AD117" s="146">
        <f t="shared" si="37"/>
        <v>5.9999999999999991</v>
      </c>
      <c r="AE117" s="146">
        <f t="shared" si="38"/>
        <v>0.13580246913580249</v>
      </c>
      <c r="AF117" s="146">
        <f t="shared" si="39"/>
        <v>3.42</v>
      </c>
      <c r="AG117" s="146">
        <f t="shared" si="40"/>
        <v>3.3691836734693883</v>
      </c>
      <c r="AH117" s="166">
        <f t="shared" si="34"/>
        <v>-5.0816326530611633E-2</v>
      </c>
    </row>
    <row r="118" spans="1:34" ht="16.5" customHeight="1">
      <c r="A118" s="648" t="s">
        <v>64</v>
      </c>
      <c r="B118" s="675" t="s">
        <v>67</v>
      </c>
      <c r="C118" s="651">
        <v>42</v>
      </c>
      <c r="D118" s="651">
        <v>1</v>
      </c>
      <c r="E118" s="651" t="s">
        <v>148</v>
      </c>
      <c r="F118" s="652">
        <v>803.07</v>
      </c>
      <c r="G118" s="676" t="s">
        <v>31</v>
      </c>
      <c r="H118" s="651"/>
      <c r="I118" s="651"/>
      <c r="J118" s="651"/>
      <c r="K118" s="651"/>
      <c r="L118" s="651"/>
      <c r="M118" s="670"/>
      <c r="N118" s="657"/>
      <c r="O118" s="658"/>
      <c r="P118" s="658"/>
      <c r="Q118" s="658"/>
      <c r="R118" s="658"/>
      <c r="S118" s="659"/>
      <c r="T118" s="677">
        <v>0.95946356484395712</v>
      </c>
      <c r="U118" s="713">
        <v>34.5420900743215</v>
      </c>
      <c r="V118" s="678">
        <v>43.052957778592599</v>
      </c>
      <c r="W118" s="714">
        <v>52.539978474018199</v>
      </c>
      <c r="X118" s="649"/>
      <c r="Y118" s="679" t="s">
        <v>146</v>
      </c>
      <c r="AA118" s="648" t="s">
        <v>144</v>
      </c>
      <c r="AB118" s="146" t="s">
        <v>46</v>
      </c>
      <c r="AC118" s="146" t="s">
        <v>46</v>
      </c>
      <c r="AD118" s="146" t="s">
        <v>46</v>
      </c>
      <c r="AE118" s="146" t="s">
        <v>46</v>
      </c>
      <c r="AF118" s="146" t="s">
        <v>46</v>
      </c>
      <c r="AG118" s="146" t="s">
        <v>46</v>
      </c>
      <c r="AH118" s="166" t="s">
        <v>46</v>
      </c>
    </row>
    <row r="119" spans="1:34" ht="16.5" customHeight="1">
      <c r="A119" s="648" t="s">
        <v>64</v>
      </c>
      <c r="B119" s="675" t="s">
        <v>67</v>
      </c>
      <c r="C119" s="651">
        <v>42</v>
      </c>
      <c r="D119" s="651">
        <v>1</v>
      </c>
      <c r="E119" s="651" t="s">
        <v>149</v>
      </c>
      <c r="F119" s="652">
        <v>803.18</v>
      </c>
      <c r="G119" s="676" t="s">
        <v>31</v>
      </c>
      <c r="H119" s="651"/>
      <c r="I119" s="651"/>
      <c r="J119" s="651"/>
      <c r="K119" s="651"/>
      <c r="L119" s="651"/>
      <c r="M119" s="670"/>
      <c r="N119" s="657"/>
      <c r="O119" s="658"/>
      <c r="P119" s="658"/>
      <c r="Q119" s="658"/>
      <c r="R119" s="658"/>
      <c r="S119" s="659"/>
      <c r="T119" s="677">
        <v>0.96023598166100876</v>
      </c>
      <c r="U119" s="713">
        <v>34.533221849129397</v>
      </c>
      <c r="V119" s="678">
        <v>43.1210912576067</v>
      </c>
      <c r="W119" s="714">
        <v>52.5178524109634</v>
      </c>
      <c r="X119" s="649"/>
      <c r="Y119" s="679" t="s">
        <v>146</v>
      </c>
      <c r="AA119" s="648" t="s">
        <v>144</v>
      </c>
      <c r="AB119" s="146" t="s">
        <v>46</v>
      </c>
      <c r="AC119" s="146" t="s">
        <v>46</v>
      </c>
      <c r="AD119" s="146" t="s">
        <v>46</v>
      </c>
      <c r="AE119" s="146" t="s">
        <v>46</v>
      </c>
      <c r="AF119" s="146" t="s">
        <v>46</v>
      </c>
      <c r="AG119" s="146" t="s">
        <v>46</v>
      </c>
      <c r="AH119" s="166" t="s">
        <v>46</v>
      </c>
    </row>
    <row r="120" spans="1:34" ht="16.5" customHeight="1">
      <c r="A120" s="648" t="s">
        <v>64</v>
      </c>
      <c r="B120" s="675" t="s">
        <v>67</v>
      </c>
      <c r="C120" s="651">
        <v>42</v>
      </c>
      <c r="D120" s="651">
        <v>1</v>
      </c>
      <c r="E120" s="651" t="s">
        <v>150</v>
      </c>
      <c r="F120" s="652">
        <v>803.29</v>
      </c>
      <c r="G120" s="676" t="s">
        <v>31</v>
      </c>
      <c r="H120" s="651"/>
      <c r="I120" s="651"/>
      <c r="J120" s="651"/>
      <c r="K120" s="651"/>
      <c r="L120" s="651"/>
      <c r="M120" s="670"/>
      <c r="N120" s="657"/>
      <c r="O120" s="658"/>
      <c r="P120" s="658"/>
      <c r="Q120" s="658"/>
      <c r="R120" s="658"/>
      <c r="S120" s="659"/>
      <c r="T120" s="677">
        <v>0.95955492758742489</v>
      </c>
      <c r="U120" s="713">
        <v>34.554301584455899</v>
      </c>
      <c r="V120" s="678">
        <v>43.1238487312499</v>
      </c>
      <c r="W120" s="714">
        <v>52.4650226793499</v>
      </c>
      <c r="X120" s="649"/>
      <c r="Y120" s="679" t="s">
        <v>146</v>
      </c>
      <c r="AA120" s="648" t="s">
        <v>144</v>
      </c>
      <c r="AB120" s="146" t="s">
        <v>46</v>
      </c>
      <c r="AC120" s="146" t="s">
        <v>46</v>
      </c>
      <c r="AD120" s="146" t="s">
        <v>46</v>
      </c>
      <c r="AE120" s="146" t="s">
        <v>46</v>
      </c>
      <c r="AF120" s="146" t="s">
        <v>46</v>
      </c>
      <c r="AG120" s="146" t="s">
        <v>46</v>
      </c>
      <c r="AH120" s="166" t="s">
        <v>46</v>
      </c>
    </row>
    <row r="121" spans="1:34" ht="16.5" customHeight="1">
      <c r="A121" s="648" t="s">
        <v>64</v>
      </c>
      <c r="B121" s="675" t="s">
        <v>67</v>
      </c>
      <c r="C121" s="651">
        <v>42</v>
      </c>
      <c r="D121" s="651">
        <v>1</v>
      </c>
      <c r="E121" s="651" t="s">
        <v>164</v>
      </c>
      <c r="F121" s="652">
        <v>803.36</v>
      </c>
      <c r="G121" s="676" t="s">
        <v>31</v>
      </c>
      <c r="H121" s="651"/>
      <c r="I121" s="651"/>
      <c r="J121" s="651"/>
      <c r="K121" s="651"/>
      <c r="L121" s="651"/>
      <c r="M121" s="670"/>
      <c r="N121" s="657"/>
      <c r="O121" s="658"/>
      <c r="P121" s="658"/>
      <c r="Q121" s="658"/>
      <c r="R121" s="658"/>
      <c r="S121" s="659"/>
      <c r="T121" s="677">
        <v>0.95442284668659982</v>
      </c>
      <c r="U121" s="713">
        <v>34.268926874306999</v>
      </c>
      <c r="V121" s="678">
        <v>42.794051734351299</v>
      </c>
      <c r="W121" s="714">
        <v>52.097977061172898</v>
      </c>
      <c r="X121" s="649"/>
      <c r="Y121" s="679" t="s">
        <v>146</v>
      </c>
      <c r="AA121" s="648" t="s">
        <v>144</v>
      </c>
      <c r="AB121" s="146" t="s">
        <v>46</v>
      </c>
      <c r="AC121" s="146" t="s">
        <v>46</v>
      </c>
      <c r="AD121" s="146" t="s">
        <v>46</v>
      </c>
      <c r="AE121" s="146" t="s">
        <v>46</v>
      </c>
      <c r="AF121" s="146" t="s">
        <v>46</v>
      </c>
      <c r="AG121" s="146" t="s">
        <v>46</v>
      </c>
      <c r="AH121" s="166" t="s">
        <v>46</v>
      </c>
    </row>
    <row r="122" spans="1:34" ht="16.5" customHeight="1">
      <c r="A122" s="648" t="s">
        <v>64</v>
      </c>
      <c r="B122" s="675" t="s">
        <v>67</v>
      </c>
      <c r="C122" s="651">
        <v>42</v>
      </c>
      <c r="D122" s="651">
        <v>1</v>
      </c>
      <c r="E122" s="651" t="s">
        <v>165</v>
      </c>
      <c r="F122" s="652">
        <v>803.42</v>
      </c>
      <c r="G122" s="676" t="s">
        <v>31</v>
      </c>
      <c r="H122" s="651"/>
      <c r="I122" s="651"/>
      <c r="J122" s="651"/>
      <c r="K122" s="651"/>
      <c r="L122" s="651"/>
      <c r="M122" s="670"/>
      <c r="N122" s="657"/>
      <c r="O122" s="658"/>
      <c r="P122" s="658"/>
      <c r="Q122" s="658"/>
      <c r="R122" s="658"/>
      <c r="S122" s="659"/>
      <c r="T122" s="677">
        <v>0.95808371819825422</v>
      </c>
      <c r="U122" s="713">
        <v>34.470209201257497</v>
      </c>
      <c r="V122" s="678">
        <v>42.9973325581078</v>
      </c>
      <c r="W122" s="714">
        <v>52.387845139783302</v>
      </c>
      <c r="X122" s="649"/>
      <c r="Y122" s="679" t="s">
        <v>146</v>
      </c>
      <c r="AA122" s="648" t="s">
        <v>144</v>
      </c>
      <c r="AB122" s="146" t="s">
        <v>46</v>
      </c>
      <c r="AC122" s="146" t="s">
        <v>46</v>
      </c>
      <c r="AD122" s="146" t="s">
        <v>46</v>
      </c>
      <c r="AE122" s="146" t="s">
        <v>46</v>
      </c>
      <c r="AF122" s="146" t="s">
        <v>46</v>
      </c>
      <c r="AG122" s="146" t="s">
        <v>46</v>
      </c>
      <c r="AH122" s="166" t="s">
        <v>46</v>
      </c>
    </row>
    <row r="123" spans="1:34" ht="16.5" customHeight="1">
      <c r="A123" s="648" t="s">
        <v>64</v>
      </c>
      <c r="B123" s="675" t="s">
        <v>67</v>
      </c>
      <c r="C123" s="651">
        <v>42</v>
      </c>
      <c r="D123" s="651">
        <v>1</v>
      </c>
      <c r="E123" s="651" t="s">
        <v>151</v>
      </c>
      <c r="F123" s="652">
        <v>803.47</v>
      </c>
      <c r="G123" s="676" t="s">
        <v>31</v>
      </c>
      <c r="H123" s="651"/>
      <c r="I123" s="651"/>
      <c r="J123" s="651"/>
      <c r="K123" s="651"/>
      <c r="L123" s="651"/>
      <c r="M123" s="670"/>
      <c r="N123" s="657"/>
      <c r="O123" s="658"/>
      <c r="P123" s="658"/>
      <c r="Q123" s="658"/>
      <c r="R123" s="658"/>
      <c r="S123" s="659"/>
      <c r="T123" s="677">
        <v>0.95722304789457535</v>
      </c>
      <c r="U123" s="713">
        <v>34.405031153364497</v>
      </c>
      <c r="V123" s="678">
        <v>42.958946636274703</v>
      </c>
      <c r="W123" s="714">
        <v>52.281668221385203</v>
      </c>
      <c r="X123" s="649"/>
      <c r="Y123" s="679" t="s">
        <v>146</v>
      </c>
      <c r="AA123" s="648" t="s">
        <v>144</v>
      </c>
      <c r="AB123" s="146" t="s">
        <v>46</v>
      </c>
      <c r="AC123" s="146" t="s">
        <v>46</v>
      </c>
      <c r="AD123" s="146" t="s">
        <v>46</v>
      </c>
      <c r="AE123" s="146" t="s">
        <v>46</v>
      </c>
      <c r="AF123" s="146" t="s">
        <v>46</v>
      </c>
      <c r="AG123" s="146" t="s">
        <v>46</v>
      </c>
      <c r="AH123" s="166" t="s">
        <v>46</v>
      </c>
    </row>
    <row r="124" spans="1:34" ht="16.5" customHeight="1">
      <c r="A124" s="648" t="s">
        <v>64</v>
      </c>
      <c r="B124" s="675" t="s">
        <v>67</v>
      </c>
      <c r="C124" s="651">
        <v>42</v>
      </c>
      <c r="D124" s="651">
        <v>1</v>
      </c>
      <c r="E124" s="651" t="s">
        <v>152</v>
      </c>
      <c r="F124" s="652">
        <v>803.53</v>
      </c>
      <c r="G124" s="676" t="s">
        <v>31</v>
      </c>
      <c r="H124" s="651"/>
      <c r="I124" s="651"/>
      <c r="J124" s="651"/>
      <c r="K124" s="651"/>
      <c r="L124" s="651"/>
      <c r="M124" s="670"/>
      <c r="N124" s="657"/>
      <c r="O124" s="658"/>
      <c r="P124" s="658"/>
      <c r="Q124" s="658"/>
      <c r="R124" s="658"/>
      <c r="S124" s="659"/>
      <c r="T124" s="677">
        <v>0.96122382198952883</v>
      </c>
      <c r="U124" s="713">
        <v>34.633309694673798</v>
      </c>
      <c r="V124" s="678">
        <v>43.158009281690902</v>
      </c>
      <c r="W124" s="714">
        <v>52.694049754061901</v>
      </c>
      <c r="X124" s="649"/>
      <c r="Y124" s="679" t="s">
        <v>146</v>
      </c>
      <c r="AA124" s="648" t="s">
        <v>144</v>
      </c>
      <c r="AB124" s="146" t="s">
        <v>46</v>
      </c>
      <c r="AC124" s="146" t="s">
        <v>46</v>
      </c>
      <c r="AD124" s="146" t="s">
        <v>46</v>
      </c>
      <c r="AE124" s="146" t="s">
        <v>46</v>
      </c>
      <c r="AF124" s="146" t="s">
        <v>46</v>
      </c>
      <c r="AG124" s="146" t="s">
        <v>46</v>
      </c>
      <c r="AH124" s="166" t="s">
        <v>46</v>
      </c>
    </row>
    <row r="125" spans="1:34" ht="16.5" customHeight="1">
      <c r="A125" s="648" t="s">
        <v>64</v>
      </c>
      <c r="B125" s="675" t="s">
        <v>67</v>
      </c>
      <c r="C125" s="651">
        <v>42</v>
      </c>
      <c r="D125" s="651">
        <v>1</v>
      </c>
      <c r="E125" s="651" t="s">
        <v>153</v>
      </c>
      <c r="F125" s="652">
        <v>803.58</v>
      </c>
      <c r="G125" s="676" t="s">
        <v>31</v>
      </c>
      <c r="H125" s="651"/>
      <c r="I125" s="651"/>
      <c r="J125" s="651"/>
      <c r="K125" s="651"/>
      <c r="L125" s="651"/>
      <c r="M125" s="670"/>
      <c r="N125" s="657"/>
      <c r="O125" s="658"/>
      <c r="P125" s="658"/>
      <c r="Q125" s="658"/>
      <c r="R125" s="658"/>
      <c r="S125" s="659"/>
      <c r="T125" s="677">
        <v>0.95817496429507998</v>
      </c>
      <c r="U125" s="713">
        <v>34.539615137479998</v>
      </c>
      <c r="V125" s="678">
        <v>43.029401716339002</v>
      </c>
      <c r="W125" s="714">
        <v>52.376857586675499</v>
      </c>
      <c r="X125" s="649"/>
      <c r="Y125" s="679" t="s">
        <v>146</v>
      </c>
      <c r="AA125" s="648" t="s">
        <v>144</v>
      </c>
      <c r="AB125" s="146" t="s">
        <v>46</v>
      </c>
      <c r="AC125" s="146" t="s">
        <v>46</v>
      </c>
      <c r="AD125" s="146" t="s">
        <v>46</v>
      </c>
      <c r="AE125" s="146" t="s">
        <v>46</v>
      </c>
      <c r="AF125" s="146" t="s">
        <v>46</v>
      </c>
      <c r="AG125" s="146" t="s">
        <v>46</v>
      </c>
      <c r="AH125" s="166" t="s">
        <v>46</v>
      </c>
    </row>
    <row r="126" spans="1:34" ht="16.5" customHeight="1">
      <c r="A126" s="648" t="s">
        <v>64</v>
      </c>
      <c r="B126" s="675" t="s">
        <v>67</v>
      </c>
      <c r="C126" s="651">
        <v>42</v>
      </c>
      <c r="D126" s="651">
        <v>1</v>
      </c>
      <c r="E126" s="651" t="s">
        <v>154</v>
      </c>
      <c r="F126" s="652">
        <v>803.75</v>
      </c>
      <c r="G126" s="676" t="s">
        <v>31</v>
      </c>
      <c r="H126" s="651"/>
      <c r="I126" s="651"/>
      <c r="J126" s="651"/>
      <c r="K126" s="651"/>
      <c r="L126" s="651"/>
      <c r="M126" s="670"/>
      <c r="N126" s="657"/>
      <c r="O126" s="658"/>
      <c r="P126" s="658"/>
      <c r="Q126" s="658"/>
      <c r="R126" s="658"/>
      <c r="S126" s="659"/>
      <c r="T126" s="677">
        <v>0.96228754468860478</v>
      </c>
      <c r="U126" s="713">
        <v>34.686099676747801</v>
      </c>
      <c r="V126" s="678">
        <v>43.245467608314101</v>
      </c>
      <c r="W126" s="714">
        <v>52.6885213263295</v>
      </c>
      <c r="X126" s="649"/>
      <c r="Y126" s="679" t="s">
        <v>146</v>
      </c>
      <c r="AA126" s="648" t="s">
        <v>144</v>
      </c>
      <c r="AB126" s="146" t="s">
        <v>46</v>
      </c>
      <c r="AC126" s="146" t="s">
        <v>46</v>
      </c>
      <c r="AD126" s="146" t="s">
        <v>46</v>
      </c>
      <c r="AE126" s="146" t="s">
        <v>46</v>
      </c>
      <c r="AF126" s="146" t="s">
        <v>46</v>
      </c>
      <c r="AG126" s="146" t="s">
        <v>46</v>
      </c>
      <c r="AH126" s="166" t="s">
        <v>46</v>
      </c>
    </row>
    <row r="127" spans="1:34" ht="16.5" customHeight="1">
      <c r="A127" s="648" t="s">
        <v>64</v>
      </c>
      <c r="B127" s="675" t="s">
        <v>67</v>
      </c>
      <c r="C127" s="651">
        <v>42</v>
      </c>
      <c r="D127" s="651">
        <v>1</v>
      </c>
      <c r="E127" s="651" t="s">
        <v>155</v>
      </c>
      <c r="F127" s="652">
        <v>803.76</v>
      </c>
      <c r="G127" s="676" t="s">
        <v>31</v>
      </c>
      <c r="H127" s="651"/>
      <c r="I127" s="651"/>
      <c r="J127" s="651"/>
      <c r="K127" s="651"/>
      <c r="L127" s="651"/>
      <c r="M127" s="670"/>
      <c r="N127" s="657"/>
      <c r="O127" s="658"/>
      <c r="P127" s="658"/>
      <c r="Q127" s="658"/>
      <c r="R127" s="658"/>
      <c r="S127" s="659"/>
      <c r="T127" s="677">
        <v>0.96341125400805672</v>
      </c>
      <c r="U127" s="713">
        <v>34.709262893791603</v>
      </c>
      <c r="V127" s="678">
        <v>43.282166794595099</v>
      </c>
      <c r="W127" s="714">
        <v>52.7941616699325</v>
      </c>
      <c r="X127" s="649"/>
      <c r="Y127" s="679" t="s">
        <v>146</v>
      </c>
      <c r="AA127" s="648" t="s">
        <v>144</v>
      </c>
      <c r="AB127" s="146" t="s">
        <v>46</v>
      </c>
      <c r="AC127" s="146" t="s">
        <v>46</v>
      </c>
      <c r="AD127" s="146" t="s">
        <v>46</v>
      </c>
      <c r="AE127" s="146" t="s">
        <v>46</v>
      </c>
      <c r="AF127" s="146" t="s">
        <v>46</v>
      </c>
      <c r="AG127" s="146" t="s">
        <v>46</v>
      </c>
      <c r="AH127" s="166" t="s">
        <v>46</v>
      </c>
    </row>
    <row r="128" spans="1:34" ht="16.5" customHeight="1">
      <c r="A128" s="648" t="s">
        <v>64</v>
      </c>
      <c r="B128" s="675" t="s">
        <v>67</v>
      </c>
      <c r="C128" s="651">
        <v>42</v>
      </c>
      <c r="D128" s="651">
        <v>1</v>
      </c>
      <c r="E128" s="651" t="s">
        <v>156</v>
      </c>
      <c r="F128" s="652">
        <v>803.78</v>
      </c>
      <c r="G128" s="676" t="s">
        <v>31</v>
      </c>
      <c r="H128" s="651"/>
      <c r="I128" s="651"/>
      <c r="J128" s="651"/>
      <c r="K128" s="651"/>
      <c r="L128" s="651"/>
      <c r="M128" s="670"/>
      <c r="N128" s="657"/>
      <c r="O128" s="658"/>
      <c r="P128" s="658"/>
      <c r="Q128" s="658"/>
      <c r="R128" s="658"/>
      <c r="S128" s="659"/>
      <c r="T128" s="677">
        <v>0.96716379774072092</v>
      </c>
      <c r="U128" s="713">
        <v>34.855606789121197</v>
      </c>
      <c r="V128" s="678">
        <v>43.515940706849101</v>
      </c>
      <c r="W128" s="714">
        <v>53.041574587385597</v>
      </c>
      <c r="X128" s="649"/>
      <c r="Y128" s="679" t="s">
        <v>146</v>
      </c>
      <c r="AA128" s="648" t="s">
        <v>144</v>
      </c>
      <c r="AB128" s="146" t="s">
        <v>46</v>
      </c>
      <c r="AC128" s="146" t="s">
        <v>46</v>
      </c>
      <c r="AD128" s="146" t="s">
        <v>46</v>
      </c>
      <c r="AE128" s="146" t="s">
        <v>46</v>
      </c>
      <c r="AF128" s="146" t="s">
        <v>46</v>
      </c>
      <c r="AG128" s="146" t="s">
        <v>46</v>
      </c>
      <c r="AH128" s="166" t="s">
        <v>46</v>
      </c>
    </row>
    <row r="129" spans="1:34" ht="16.5" customHeight="1">
      <c r="A129" s="648" t="s">
        <v>64</v>
      </c>
      <c r="B129" s="675" t="s">
        <v>67</v>
      </c>
      <c r="C129" s="651">
        <v>42</v>
      </c>
      <c r="D129" s="651">
        <v>1</v>
      </c>
      <c r="E129" s="651" t="s">
        <v>166</v>
      </c>
      <c r="F129" s="652">
        <v>803.79</v>
      </c>
      <c r="G129" s="676" t="s">
        <v>31</v>
      </c>
      <c r="H129" s="651"/>
      <c r="I129" s="651"/>
      <c r="J129" s="651"/>
      <c r="K129" s="651"/>
      <c r="L129" s="651"/>
      <c r="M129" s="670"/>
      <c r="N129" s="657"/>
      <c r="O129" s="658"/>
      <c r="P129" s="658"/>
      <c r="Q129" s="658"/>
      <c r="R129" s="658"/>
      <c r="S129" s="659"/>
      <c r="T129" s="677">
        <v>0.96537553832208223</v>
      </c>
      <c r="U129" s="713">
        <v>34.8167811880407</v>
      </c>
      <c r="V129" s="678">
        <v>43.429344067749497</v>
      </c>
      <c r="W129" s="714">
        <v>52.834070130506802</v>
      </c>
      <c r="X129" s="649"/>
      <c r="Y129" s="679" t="s">
        <v>146</v>
      </c>
      <c r="AA129" s="648" t="s">
        <v>144</v>
      </c>
      <c r="AB129" s="146" t="s">
        <v>46</v>
      </c>
      <c r="AC129" s="146" t="s">
        <v>46</v>
      </c>
      <c r="AD129" s="146" t="s">
        <v>46</v>
      </c>
      <c r="AE129" s="146" t="s">
        <v>46</v>
      </c>
      <c r="AF129" s="146" t="s">
        <v>46</v>
      </c>
      <c r="AG129" s="146" t="s">
        <v>46</v>
      </c>
      <c r="AH129" s="166" t="s">
        <v>46</v>
      </c>
    </row>
    <row r="130" spans="1:34" ht="16.5" customHeight="1">
      <c r="A130" s="648" t="s">
        <v>64</v>
      </c>
      <c r="B130" s="675" t="s">
        <v>67</v>
      </c>
      <c r="C130" s="651">
        <v>42</v>
      </c>
      <c r="D130" s="651">
        <v>1</v>
      </c>
      <c r="E130" s="651" t="s">
        <v>157</v>
      </c>
      <c r="F130" s="652">
        <v>803.88</v>
      </c>
      <c r="G130" s="676" t="s">
        <v>31</v>
      </c>
      <c r="H130" s="651"/>
      <c r="I130" s="651"/>
      <c r="J130" s="651"/>
      <c r="K130" s="651"/>
      <c r="L130" s="651"/>
      <c r="M130" s="670"/>
      <c r="N130" s="657"/>
      <c r="O130" s="658"/>
      <c r="P130" s="658"/>
      <c r="Q130" s="658"/>
      <c r="R130" s="658"/>
      <c r="S130" s="659"/>
      <c r="T130" s="677">
        <v>0.95849139620626123</v>
      </c>
      <c r="U130" s="713">
        <v>34.441827796172703</v>
      </c>
      <c r="V130" s="678">
        <v>43.008576067593999</v>
      </c>
      <c r="W130" s="714">
        <v>52.406265360473398</v>
      </c>
      <c r="X130" s="649"/>
      <c r="Y130" s="679" t="s">
        <v>146</v>
      </c>
      <c r="AA130" s="648" t="s">
        <v>144</v>
      </c>
      <c r="AB130" s="146" t="s">
        <v>46</v>
      </c>
      <c r="AC130" s="146" t="s">
        <v>46</v>
      </c>
      <c r="AD130" s="146" t="s">
        <v>46</v>
      </c>
      <c r="AE130" s="146" t="s">
        <v>46</v>
      </c>
      <c r="AF130" s="146" t="s">
        <v>46</v>
      </c>
      <c r="AG130" s="146" t="s">
        <v>46</v>
      </c>
      <c r="AH130" s="166" t="s">
        <v>46</v>
      </c>
    </row>
    <row r="131" spans="1:34" ht="16.5" customHeight="1">
      <c r="A131" s="648" t="s">
        <v>64</v>
      </c>
      <c r="B131" s="675" t="s">
        <v>67</v>
      </c>
      <c r="C131" s="651">
        <v>42</v>
      </c>
      <c r="D131" s="651">
        <v>1</v>
      </c>
      <c r="E131" s="651" t="s">
        <v>158</v>
      </c>
      <c r="F131" s="652">
        <v>804.07</v>
      </c>
      <c r="G131" s="676" t="s">
        <v>31</v>
      </c>
      <c r="H131" s="651"/>
      <c r="I131" s="651"/>
      <c r="J131" s="651"/>
      <c r="K131" s="651"/>
      <c r="L131" s="651"/>
      <c r="M131" s="670"/>
      <c r="N131" s="657"/>
      <c r="O131" s="658"/>
      <c r="P131" s="658"/>
      <c r="Q131" s="658"/>
      <c r="R131" s="658"/>
      <c r="S131" s="659"/>
      <c r="T131" s="677">
        <v>0.96466746353141697</v>
      </c>
      <c r="U131" s="713">
        <v>34.810771540846602</v>
      </c>
      <c r="V131" s="678">
        <v>43.404250173609597</v>
      </c>
      <c r="W131" s="714">
        <v>52.931142323659003</v>
      </c>
      <c r="X131" s="649"/>
      <c r="Y131" s="679" t="s">
        <v>146</v>
      </c>
      <c r="AA131" s="648" t="s">
        <v>144</v>
      </c>
      <c r="AB131" s="146" t="s">
        <v>46</v>
      </c>
      <c r="AC131" s="146" t="s">
        <v>46</v>
      </c>
      <c r="AD131" s="146" t="s">
        <v>46</v>
      </c>
      <c r="AE131" s="146" t="s">
        <v>46</v>
      </c>
      <c r="AF131" s="146" t="s">
        <v>46</v>
      </c>
      <c r="AG131" s="146" t="s">
        <v>46</v>
      </c>
      <c r="AH131" s="166" t="s">
        <v>46</v>
      </c>
    </row>
    <row r="132" spans="1:34" ht="16.5" customHeight="1">
      <c r="A132" s="648" t="s">
        <v>64</v>
      </c>
      <c r="B132" s="675" t="s">
        <v>67</v>
      </c>
      <c r="C132" s="651">
        <v>42</v>
      </c>
      <c r="D132" s="651">
        <v>2</v>
      </c>
      <c r="E132" s="671" t="s">
        <v>167</v>
      </c>
      <c r="F132" s="652">
        <v>804.13</v>
      </c>
      <c r="G132" s="680" t="s">
        <v>35</v>
      </c>
      <c r="H132" s="651"/>
      <c r="I132" s="651"/>
      <c r="J132" s="651"/>
      <c r="K132" s="651"/>
      <c r="L132" s="651"/>
      <c r="M132" s="670"/>
      <c r="N132" s="657"/>
      <c r="O132" s="658"/>
      <c r="P132" s="658"/>
      <c r="Q132" s="658"/>
      <c r="R132" s="658"/>
      <c r="S132" s="659"/>
      <c r="T132" s="681">
        <v>0.87268987699098477</v>
      </c>
      <c r="U132" s="709">
        <v>30.3410837424634</v>
      </c>
      <c r="V132" s="661">
        <v>37.966726738163104</v>
      </c>
      <c r="W132" s="659">
        <v>46.039670814579502</v>
      </c>
      <c r="X132" s="649"/>
      <c r="Y132" s="679" t="s">
        <v>146</v>
      </c>
      <c r="AA132" s="648" t="s">
        <v>144</v>
      </c>
      <c r="AB132" s="146" t="s">
        <v>46</v>
      </c>
      <c r="AC132" s="146" t="s">
        <v>46</v>
      </c>
      <c r="AD132" s="146" t="s">
        <v>46</v>
      </c>
      <c r="AE132" s="146" t="s">
        <v>46</v>
      </c>
      <c r="AF132" s="146" t="s">
        <v>46</v>
      </c>
      <c r="AG132" s="146" t="s">
        <v>46</v>
      </c>
      <c r="AH132" s="166" t="s">
        <v>46</v>
      </c>
    </row>
    <row r="133" spans="1:34" ht="16.5" customHeight="1">
      <c r="A133" s="648" t="s">
        <v>64</v>
      </c>
      <c r="B133" s="675" t="s">
        <v>67</v>
      </c>
      <c r="C133" s="651">
        <v>42</v>
      </c>
      <c r="D133" s="651">
        <v>2</v>
      </c>
      <c r="E133" s="671" t="s">
        <v>168</v>
      </c>
      <c r="F133" s="652">
        <v>804.18</v>
      </c>
      <c r="G133" s="680" t="s">
        <v>35</v>
      </c>
      <c r="H133" s="651"/>
      <c r="I133" s="651"/>
      <c r="J133" s="651"/>
      <c r="K133" s="651"/>
      <c r="L133" s="651"/>
      <c r="M133" s="670"/>
      <c r="N133" s="657"/>
      <c r="O133" s="658"/>
      <c r="P133" s="658"/>
      <c r="Q133" s="658"/>
      <c r="R133" s="658"/>
      <c r="S133" s="659"/>
      <c r="T133" s="681">
        <v>0.88401092710991658</v>
      </c>
      <c r="U133" s="709">
        <v>30.849268267437001</v>
      </c>
      <c r="V133" s="661">
        <v>38.613068685991998</v>
      </c>
      <c r="W133" s="659">
        <v>46.915244252918598</v>
      </c>
      <c r="X133" s="649"/>
      <c r="Y133" s="679" t="s">
        <v>146</v>
      </c>
      <c r="AA133" s="648" t="s">
        <v>144</v>
      </c>
      <c r="AB133" s="146" t="s">
        <v>46</v>
      </c>
      <c r="AC133" s="146" t="s">
        <v>46</v>
      </c>
      <c r="AD133" s="146" t="s">
        <v>46</v>
      </c>
      <c r="AE133" s="146" t="s">
        <v>46</v>
      </c>
      <c r="AF133" s="146" t="s">
        <v>46</v>
      </c>
      <c r="AG133" s="146" t="s">
        <v>46</v>
      </c>
      <c r="AH133" s="166" t="s">
        <v>46</v>
      </c>
    </row>
    <row r="134" spans="1:34" ht="16.5" customHeight="1">
      <c r="A134" s="648" t="s">
        <v>64</v>
      </c>
      <c r="B134" s="675" t="s">
        <v>67</v>
      </c>
      <c r="C134" s="651">
        <v>42</v>
      </c>
      <c r="D134" s="651">
        <v>2</v>
      </c>
      <c r="E134" s="671" t="s">
        <v>176</v>
      </c>
      <c r="F134" s="652">
        <v>804.2</v>
      </c>
      <c r="G134" s="682" t="s">
        <v>35</v>
      </c>
      <c r="H134" s="651"/>
      <c r="I134" s="651"/>
      <c r="J134" s="651"/>
      <c r="K134" s="651"/>
      <c r="L134" s="651"/>
      <c r="M134" s="670"/>
      <c r="N134" s="657"/>
      <c r="O134" s="658"/>
      <c r="P134" s="658"/>
      <c r="Q134" s="658"/>
      <c r="R134" s="658"/>
      <c r="S134" s="659"/>
      <c r="T134" s="683">
        <v>0.85790220672860207</v>
      </c>
      <c r="U134" s="715">
        <v>29.6738881332763</v>
      </c>
      <c r="V134" s="684">
        <v>37.059764144893798</v>
      </c>
      <c r="W134" s="716">
        <v>45.036599497469602</v>
      </c>
      <c r="X134" s="649"/>
      <c r="Y134" s="679" t="s">
        <v>146</v>
      </c>
      <c r="AA134" s="648" t="s">
        <v>144</v>
      </c>
      <c r="AB134" s="146" t="s">
        <v>46</v>
      </c>
      <c r="AC134" s="146" t="s">
        <v>46</v>
      </c>
      <c r="AD134" s="146" t="s">
        <v>46</v>
      </c>
      <c r="AE134" s="146" t="s">
        <v>46</v>
      </c>
      <c r="AF134" s="146" t="s">
        <v>46</v>
      </c>
      <c r="AG134" s="146" t="s">
        <v>46</v>
      </c>
      <c r="AH134" s="166" t="s">
        <v>46</v>
      </c>
    </row>
    <row r="135" spans="1:34" ht="16.5" customHeight="1">
      <c r="A135" s="648" t="s">
        <v>64</v>
      </c>
      <c r="B135" s="675" t="s">
        <v>67</v>
      </c>
      <c r="C135" s="651">
        <v>42</v>
      </c>
      <c r="D135" s="651">
        <v>2</v>
      </c>
      <c r="E135" s="671" t="s">
        <v>177</v>
      </c>
      <c r="F135" s="652">
        <v>804.22</v>
      </c>
      <c r="G135" s="682" t="s">
        <v>35</v>
      </c>
      <c r="H135" s="651"/>
      <c r="I135" s="651"/>
      <c r="J135" s="651"/>
      <c r="K135" s="651"/>
      <c r="L135" s="651"/>
      <c r="M135" s="670"/>
      <c r="N135" s="657"/>
      <c r="O135" s="658"/>
      <c r="P135" s="658"/>
      <c r="Q135" s="658"/>
      <c r="R135" s="658"/>
      <c r="S135" s="659"/>
      <c r="T135" s="683">
        <v>0.85316111315913368</v>
      </c>
      <c r="U135" s="715">
        <v>29.3339788905596</v>
      </c>
      <c r="V135" s="684">
        <v>36.759841210721603</v>
      </c>
      <c r="W135" s="716">
        <v>44.648127841070497</v>
      </c>
      <c r="X135" s="649"/>
      <c r="Y135" s="679" t="s">
        <v>146</v>
      </c>
      <c r="AA135" s="648" t="s">
        <v>144</v>
      </c>
      <c r="AB135" s="146" t="s">
        <v>46</v>
      </c>
      <c r="AC135" s="146" t="s">
        <v>46</v>
      </c>
      <c r="AD135" s="146" t="s">
        <v>46</v>
      </c>
      <c r="AE135" s="146" t="s">
        <v>46</v>
      </c>
      <c r="AF135" s="146" t="s">
        <v>46</v>
      </c>
      <c r="AG135" s="146" t="s">
        <v>46</v>
      </c>
      <c r="AH135" s="166" t="s">
        <v>46</v>
      </c>
    </row>
    <row r="136" spans="1:34" ht="16.5" customHeight="1">
      <c r="A136" s="648" t="s">
        <v>64</v>
      </c>
      <c r="B136" s="675" t="s">
        <v>67</v>
      </c>
      <c r="C136" s="651">
        <v>42</v>
      </c>
      <c r="D136" s="651">
        <v>2</v>
      </c>
      <c r="E136" s="685" t="s">
        <v>77</v>
      </c>
      <c r="F136" s="652">
        <v>804.23</v>
      </c>
      <c r="G136" s="682" t="s">
        <v>35</v>
      </c>
      <c r="H136" s="651"/>
      <c r="I136" s="651"/>
      <c r="J136" s="651"/>
      <c r="K136" s="651"/>
      <c r="L136" s="651"/>
      <c r="M136" s="670"/>
      <c r="N136" s="657"/>
      <c r="O136" s="658"/>
      <c r="P136" s="658"/>
      <c r="Q136" s="658"/>
      <c r="R136" s="658"/>
      <c r="S136" s="659"/>
      <c r="T136" s="683">
        <v>0.8639556490644229</v>
      </c>
      <c r="U136" s="715">
        <v>29.954157459470199</v>
      </c>
      <c r="V136" s="684">
        <v>37.411730860071202</v>
      </c>
      <c r="W136" s="716">
        <v>45.516714027365602</v>
      </c>
      <c r="X136" s="649"/>
      <c r="Y136" s="679" t="s">
        <v>146</v>
      </c>
      <c r="AA136" s="648" t="s">
        <v>144</v>
      </c>
      <c r="AB136" s="146" t="s">
        <v>46</v>
      </c>
      <c r="AC136" s="146" t="s">
        <v>46</v>
      </c>
      <c r="AD136" s="146" t="s">
        <v>46</v>
      </c>
      <c r="AE136" s="146" t="s">
        <v>46</v>
      </c>
      <c r="AF136" s="146" t="s">
        <v>46</v>
      </c>
      <c r="AG136" s="146" t="s">
        <v>46</v>
      </c>
      <c r="AH136" s="166" t="s">
        <v>46</v>
      </c>
    </row>
    <row r="137" spans="1:34" ht="16.5" customHeight="1">
      <c r="A137" s="648" t="s">
        <v>64</v>
      </c>
      <c r="B137" s="675" t="s">
        <v>67</v>
      </c>
      <c r="C137" s="651">
        <v>42</v>
      </c>
      <c r="D137" s="651">
        <v>2</v>
      </c>
      <c r="E137" s="685" t="s">
        <v>159</v>
      </c>
      <c r="F137" s="652">
        <v>804.26</v>
      </c>
      <c r="G137" s="682" t="s">
        <v>35</v>
      </c>
      <c r="H137" s="651"/>
      <c r="I137" s="651"/>
      <c r="J137" s="651"/>
      <c r="K137" s="651"/>
      <c r="L137" s="651"/>
      <c r="M137" s="670"/>
      <c r="N137" s="657"/>
      <c r="O137" s="658"/>
      <c r="P137" s="658"/>
      <c r="Q137" s="658"/>
      <c r="R137" s="658"/>
      <c r="S137" s="659"/>
      <c r="T137" s="683">
        <v>0.85363956102195482</v>
      </c>
      <c r="U137" s="715">
        <v>29.4629575871482</v>
      </c>
      <c r="V137" s="684">
        <v>36.819740737914898</v>
      </c>
      <c r="W137" s="716">
        <v>44.6804784606379</v>
      </c>
      <c r="X137" s="649"/>
      <c r="Y137" s="679" t="s">
        <v>146</v>
      </c>
      <c r="AA137" s="648" t="s">
        <v>144</v>
      </c>
      <c r="AB137" s="146" t="s">
        <v>46</v>
      </c>
      <c r="AC137" s="146" t="s">
        <v>46</v>
      </c>
      <c r="AD137" s="146" t="s">
        <v>46</v>
      </c>
      <c r="AE137" s="146" t="s">
        <v>46</v>
      </c>
      <c r="AF137" s="146" t="s">
        <v>46</v>
      </c>
      <c r="AG137" s="146" t="s">
        <v>46</v>
      </c>
      <c r="AH137" s="166" t="s">
        <v>46</v>
      </c>
    </row>
    <row r="138" spans="1:34" ht="16.5" customHeight="1">
      <c r="A138" s="648" t="s">
        <v>64</v>
      </c>
      <c r="B138" s="675" t="s">
        <v>67</v>
      </c>
      <c r="C138" s="651">
        <v>42</v>
      </c>
      <c r="D138" s="651">
        <v>2</v>
      </c>
      <c r="E138" s="685" t="s">
        <v>160</v>
      </c>
      <c r="F138" s="652">
        <v>804.47</v>
      </c>
      <c r="G138" s="682" t="s">
        <v>35</v>
      </c>
      <c r="H138" s="651"/>
      <c r="I138" s="651"/>
      <c r="J138" s="651"/>
      <c r="K138" s="651"/>
      <c r="L138" s="651"/>
      <c r="M138" s="670"/>
      <c r="N138" s="657"/>
      <c r="O138" s="658"/>
      <c r="P138" s="658"/>
      <c r="Q138" s="658"/>
      <c r="R138" s="658"/>
      <c r="S138" s="659"/>
      <c r="T138" s="683">
        <v>0.85662287754591859</v>
      </c>
      <c r="U138" s="715">
        <v>29.605611669652699</v>
      </c>
      <c r="V138" s="684">
        <v>37.015893432486003</v>
      </c>
      <c r="W138" s="716">
        <v>44.937911841353603</v>
      </c>
      <c r="X138" s="649"/>
      <c r="Y138" s="679" t="s">
        <v>146</v>
      </c>
      <c r="AA138" s="648" t="s">
        <v>144</v>
      </c>
      <c r="AB138" s="146" t="s">
        <v>46</v>
      </c>
      <c r="AC138" s="146" t="s">
        <v>46</v>
      </c>
      <c r="AD138" s="146" t="s">
        <v>46</v>
      </c>
      <c r="AE138" s="146" t="s">
        <v>46</v>
      </c>
      <c r="AF138" s="146" t="s">
        <v>46</v>
      </c>
      <c r="AG138" s="146" t="s">
        <v>46</v>
      </c>
      <c r="AH138" s="166" t="s">
        <v>46</v>
      </c>
    </row>
    <row r="139" spans="1:34" ht="16.5" customHeight="1">
      <c r="A139" s="648" t="s">
        <v>64</v>
      </c>
      <c r="B139" s="675" t="s">
        <v>67</v>
      </c>
      <c r="C139" s="651">
        <v>42</v>
      </c>
      <c r="D139" s="651">
        <v>2</v>
      </c>
      <c r="E139" s="651" t="s">
        <v>161</v>
      </c>
      <c r="F139" s="652">
        <v>804.48</v>
      </c>
      <c r="G139" s="682" t="s">
        <v>35</v>
      </c>
      <c r="H139" s="651"/>
      <c r="I139" s="651"/>
      <c r="J139" s="651"/>
      <c r="K139" s="651"/>
      <c r="L139" s="651"/>
      <c r="M139" s="670"/>
      <c r="N139" s="657"/>
      <c r="O139" s="658"/>
      <c r="P139" s="658"/>
      <c r="Q139" s="658"/>
      <c r="R139" s="658"/>
      <c r="S139" s="659"/>
      <c r="T139" s="683">
        <v>0.8582004721978006</v>
      </c>
      <c r="U139" s="715">
        <v>29.501826058678201</v>
      </c>
      <c r="V139" s="684">
        <v>37.054008007296197</v>
      </c>
      <c r="W139" s="716">
        <v>44.994970925958</v>
      </c>
      <c r="X139" s="649"/>
      <c r="Y139" s="679" t="s">
        <v>146</v>
      </c>
      <c r="AA139" s="648" t="s">
        <v>144</v>
      </c>
      <c r="AB139" s="146" t="s">
        <v>46</v>
      </c>
      <c r="AC139" s="146" t="s">
        <v>46</v>
      </c>
      <c r="AD139" s="146" t="s">
        <v>46</v>
      </c>
      <c r="AE139" s="146" t="s">
        <v>46</v>
      </c>
      <c r="AF139" s="146" t="s">
        <v>46</v>
      </c>
      <c r="AG139" s="146" t="s">
        <v>46</v>
      </c>
      <c r="AH139" s="166" t="s">
        <v>46</v>
      </c>
    </row>
    <row r="140" spans="1:34" ht="16.5" customHeight="1">
      <c r="A140" s="648" t="s">
        <v>64</v>
      </c>
      <c r="B140" s="675" t="s">
        <v>67</v>
      </c>
      <c r="C140" s="651">
        <v>42</v>
      </c>
      <c r="D140" s="651">
        <v>2</v>
      </c>
      <c r="E140" s="651" t="s">
        <v>162</v>
      </c>
      <c r="F140" s="652">
        <v>804.52</v>
      </c>
      <c r="G140" s="682" t="s">
        <v>35</v>
      </c>
      <c r="H140" s="651"/>
      <c r="I140" s="651"/>
      <c r="J140" s="651"/>
      <c r="K140" s="651"/>
      <c r="L140" s="651"/>
      <c r="M140" s="670"/>
      <c r="N140" s="657"/>
      <c r="O140" s="658"/>
      <c r="P140" s="658"/>
      <c r="Q140" s="658"/>
      <c r="R140" s="658"/>
      <c r="S140" s="659"/>
      <c r="T140" s="683">
        <v>0.83580298670509989</v>
      </c>
      <c r="U140" s="715">
        <v>28.511801435581901</v>
      </c>
      <c r="V140" s="684">
        <v>35.7622091017423</v>
      </c>
      <c r="W140" s="716">
        <v>43.370655486270103</v>
      </c>
      <c r="X140" s="649"/>
      <c r="Y140" s="679" t="s">
        <v>146</v>
      </c>
      <c r="AA140" s="648" t="s">
        <v>144</v>
      </c>
      <c r="AB140" s="146" t="s">
        <v>46</v>
      </c>
      <c r="AC140" s="146" t="s">
        <v>46</v>
      </c>
      <c r="AD140" s="146" t="s">
        <v>46</v>
      </c>
      <c r="AE140" s="146" t="s">
        <v>46</v>
      </c>
      <c r="AF140" s="146" t="s">
        <v>46</v>
      </c>
      <c r="AG140" s="146" t="s">
        <v>46</v>
      </c>
      <c r="AH140" s="166" t="s">
        <v>46</v>
      </c>
    </row>
    <row r="141" spans="1:34" ht="16.5" customHeight="1">
      <c r="A141" s="648" t="s">
        <v>64</v>
      </c>
      <c r="B141" s="675" t="s">
        <v>67</v>
      </c>
      <c r="C141" s="651">
        <v>42</v>
      </c>
      <c r="D141" s="651">
        <v>2</v>
      </c>
      <c r="E141" s="651" t="s">
        <v>163</v>
      </c>
      <c r="F141" s="652">
        <v>804.55</v>
      </c>
      <c r="G141" s="682" t="s">
        <v>35</v>
      </c>
      <c r="H141" s="651"/>
      <c r="I141" s="651"/>
      <c r="J141" s="651"/>
      <c r="K141" s="651"/>
      <c r="L141" s="651"/>
      <c r="M141" s="670"/>
      <c r="N141" s="657"/>
      <c r="O141" s="658"/>
      <c r="P141" s="658"/>
      <c r="Q141" s="658"/>
      <c r="R141" s="658"/>
      <c r="S141" s="659"/>
      <c r="T141" s="683">
        <v>0.84662323047925669</v>
      </c>
      <c r="U141" s="715">
        <v>29.092583047308299</v>
      </c>
      <c r="V141" s="684">
        <v>36.415913700702198</v>
      </c>
      <c r="W141" s="716">
        <v>44.209327767888098</v>
      </c>
      <c r="X141" s="649"/>
      <c r="Y141" s="679" t="s">
        <v>146</v>
      </c>
      <c r="AA141" s="648" t="s">
        <v>144</v>
      </c>
      <c r="AB141" s="146" t="s">
        <v>46</v>
      </c>
      <c r="AC141" s="146" t="s">
        <v>46</v>
      </c>
      <c r="AD141" s="146" t="s">
        <v>46</v>
      </c>
      <c r="AE141" s="146" t="s">
        <v>46</v>
      </c>
      <c r="AF141" s="146" t="s">
        <v>46</v>
      </c>
      <c r="AG141" s="146" t="s">
        <v>46</v>
      </c>
      <c r="AH141" s="166" t="s">
        <v>46</v>
      </c>
    </row>
    <row r="142" spans="1:34" ht="16.5" customHeight="1">
      <c r="A142" s="648" t="s">
        <v>64</v>
      </c>
      <c r="B142" s="675" t="s">
        <v>67</v>
      </c>
      <c r="C142" s="651">
        <v>42</v>
      </c>
      <c r="D142" s="651">
        <v>2</v>
      </c>
      <c r="E142" s="651" t="s">
        <v>169</v>
      </c>
      <c r="F142" s="652">
        <v>804.61</v>
      </c>
      <c r="G142" s="682" t="s">
        <v>35</v>
      </c>
      <c r="H142" s="651"/>
      <c r="I142" s="651"/>
      <c r="J142" s="651"/>
      <c r="K142" s="651"/>
      <c r="L142" s="651"/>
      <c r="M142" s="670"/>
      <c r="N142" s="657"/>
      <c r="O142" s="658"/>
      <c r="P142" s="658"/>
      <c r="Q142" s="658"/>
      <c r="R142" s="658"/>
      <c r="S142" s="659"/>
      <c r="T142" s="683">
        <v>0.83694182379798188</v>
      </c>
      <c r="U142" s="715">
        <v>28.554808791731102</v>
      </c>
      <c r="V142" s="684">
        <v>35.804743609243403</v>
      </c>
      <c r="W142" s="716">
        <v>43.424562548576397</v>
      </c>
      <c r="X142" s="649"/>
      <c r="Y142" s="679" t="s">
        <v>146</v>
      </c>
      <c r="AA142" s="648" t="s">
        <v>144</v>
      </c>
      <c r="AB142" s="146" t="s">
        <v>46</v>
      </c>
      <c r="AC142" s="146" t="s">
        <v>46</v>
      </c>
      <c r="AD142" s="146" t="s">
        <v>46</v>
      </c>
      <c r="AE142" s="146" t="s">
        <v>46</v>
      </c>
      <c r="AF142" s="146" t="s">
        <v>46</v>
      </c>
      <c r="AG142" s="146" t="s">
        <v>46</v>
      </c>
      <c r="AH142" s="166" t="s">
        <v>46</v>
      </c>
    </row>
    <row r="143" spans="1:34" ht="16.5" customHeight="1">
      <c r="A143" s="648" t="s">
        <v>64</v>
      </c>
      <c r="B143" s="675" t="s">
        <v>67</v>
      </c>
      <c r="C143" s="651">
        <v>42</v>
      </c>
      <c r="D143" s="651">
        <v>2</v>
      </c>
      <c r="E143" s="651" t="s">
        <v>72</v>
      </c>
      <c r="F143" s="652">
        <v>804.73</v>
      </c>
      <c r="G143" s="682" t="s">
        <v>35</v>
      </c>
      <c r="H143" s="651"/>
      <c r="I143" s="651"/>
      <c r="J143" s="651"/>
      <c r="K143" s="651"/>
      <c r="L143" s="651"/>
      <c r="M143" s="670"/>
      <c r="N143" s="657"/>
      <c r="O143" s="658"/>
      <c r="P143" s="658"/>
      <c r="Q143" s="658"/>
      <c r="R143" s="658"/>
      <c r="S143" s="659"/>
      <c r="T143" s="683">
        <v>0.84201363215959513</v>
      </c>
      <c r="U143" s="715">
        <v>28.729496551208399</v>
      </c>
      <c r="V143" s="684">
        <v>36.147816049786002</v>
      </c>
      <c r="W143" s="716">
        <v>43.859100484712698</v>
      </c>
      <c r="X143" s="649"/>
      <c r="Y143" s="679" t="s">
        <v>146</v>
      </c>
      <c r="AA143" s="648" t="s">
        <v>144</v>
      </c>
      <c r="AB143" s="146" t="s">
        <v>46</v>
      </c>
      <c r="AC143" s="146" t="s">
        <v>46</v>
      </c>
      <c r="AD143" s="146" t="s">
        <v>46</v>
      </c>
      <c r="AE143" s="146" t="s">
        <v>46</v>
      </c>
      <c r="AF143" s="146" t="s">
        <v>46</v>
      </c>
      <c r="AG143" s="146" t="s">
        <v>46</v>
      </c>
      <c r="AH143" s="166" t="s">
        <v>46</v>
      </c>
    </row>
    <row r="144" spans="1:34" ht="16.5" customHeight="1">
      <c r="A144" s="648" t="s">
        <v>64</v>
      </c>
      <c r="B144" s="675" t="s">
        <v>67</v>
      </c>
      <c r="C144" s="651">
        <v>42</v>
      </c>
      <c r="D144" s="651">
        <v>2</v>
      </c>
      <c r="E144" s="651" t="s">
        <v>170</v>
      </c>
      <c r="F144" s="652">
        <v>804.76</v>
      </c>
      <c r="G144" s="682" t="s">
        <v>35</v>
      </c>
      <c r="H144" s="651"/>
      <c r="I144" s="651"/>
      <c r="J144" s="651"/>
      <c r="K144" s="651"/>
      <c r="L144" s="651"/>
      <c r="M144" s="670"/>
      <c r="N144" s="657"/>
      <c r="O144" s="658"/>
      <c r="P144" s="658"/>
      <c r="Q144" s="658"/>
      <c r="R144" s="658"/>
      <c r="S144" s="659"/>
      <c r="T144" s="683">
        <v>0.82600175108593954</v>
      </c>
      <c r="U144" s="715">
        <v>27.9813312332418</v>
      </c>
      <c r="V144" s="684">
        <v>35.182759471060599</v>
      </c>
      <c r="W144" s="716">
        <v>42.705889843476598</v>
      </c>
      <c r="X144" s="649"/>
      <c r="Y144" s="679" t="s">
        <v>146</v>
      </c>
      <c r="AA144" s="648" t="s">
        <v>144</v>
      </c>
      <c r="AB144" s="146" t="s">
        <v>46</v>
      </c>
      <c r="AC144" s="146" t="s">
        <v>46</v>
      </c>
      <c r="AD144" s="146" t="s">
        <v>46</v>
      </c>
      <c r="AE144" s="146" t="s">
        <v>46</v>
      </c>
      <c r="AF144" s="146" t="s">
        <v>46</v>
      </c>
      <c r="AG144" s="146" t="s">
        <v>46</v>
      </c>
      <c r="AH144" s="166" t="s">
        <v>46</v>
      </c>
    </row>
    <row r="145" spans="1:34" ht="16.5" customHeight="1">
      <c r="A145" s="648" t="s">
        <v>64</v>
      </c>
      <c r="B145" s="675" t="s">
        <v>67</v>
      </c>
      <c r="C145" s="651">
        <v>42</v>
      </c>
      <c r="D145" s="651">
        <v>2</v>
      </c>
      <c r="E145" s="651" t="s">
        <v>171</v>
      </c>
      <c r="F145" s="652">
        <v>804.89</v>
      </c>
      <c r="G145" s="682" t="s">
        <v>35</v>
      </c>
      <c r="H145" s="651"/>
      <c r="I145" s="651"/>
      <c r="J145" s="651"/>
      <c r="K145" s="651"/>
      <c r="L145" s="651"/>
      <c r="M145" s="670"/>
      <c r="N145" s="657"/>
      <c r="O145" s="658"/>
      <c r="P145" s="658"/>
      <c r="Q145" s="658"/>
      <c r="R145" s="658"/>
      <c r="S145" s="659"/>
      <c r="T145" s="683">
        <v>0.82626176352215897</v>
      </c>
      <c r="U145" s="715">
        <v>28.005624436862401</v>
      </c>
      <c r="V145" s="684">
        <v>35.174777864674098</v>
      </c>
      <c r="W145" s="716">
        <v>42.658721551552297</v>
      </c>
      <c r="X145" s="649"/>
      <c r="Y145" s="679" t="s">
        <v>146</v>
      </c>
      <c r="AA145" s="648" t="s">
        <v>144</v>
      </c>
      <c r="AB145" s="146" t="s">
        <v>46</v>
      </c>
      <c r="AC145" s="146" t="s">
        <v>46</v>
      </c>
      <c r="AD145" s="146" t="s">
        <v>46</v>
      </c>
      <c r="AE145" s="146" t="s">
        <v>46</v>
      </c>
      <c r="AF145" s="146" t="s">
        <v>46</v>
      </c>
      <c r="AG145" s="146" t="s">
        <v>46</v>
      </c>
      <c r="AH145" s="166" t="s">
        <v>46</v>
      </c>
    </row>
    <row r="146" spans="1:34" s="686" customFormat="1">
      <c r="A146" s="648" t="s">
        <v>64</v>
      </c>
      <c r="B146" s="675" t="s">
        <v>67</v>
      </c>
      <c r="C146" s="651">
        <v>42</v>
      </c>
      <c r="D146" s="651">
        <v>2</v>
      </c>
      <c r="E146" s="651" t="s">
        <v>172</v>
      </c>
      <c r="F146" s="652">
        <v>805.04</v>
      </c>
      <c r="G146" s="682" t="s">
        <v>35</v>
      </c>
      <c r="H146" s="651"/>
      <c r="I146" s="651"/>
      <c r="J146" s="651"/>
      <c r="K146" s="651"/>
      <c r="L146" s="651"/>
      <c r="M146" s="670"/>
      <c r="N146" s="657"/>
      <c r="O146" s="658"/>
      <c r="P146" s="658"/>
      <c r="Q146" s="658"/>
      <c r="R146" s="658"/>
      <c r="S146" s="659"/>
      <c r="T146" s="683">
        <v>0.83538766014492039</v>
      </c>
      <c r="U146" s="715">
        <v>28.450904504161802</v>
      </c>
      <c r="V146" s="684">
        <v>35.727243941451597</v>
      </c>
      <c r="W146" s="716">
        <v>43.373485832794501</v>
      </c>
      <c r="X146" s="649"/>
      <c r="Y146" s="679" t="s">
        <v>146</v>
      </c>
      <c r="AA146" s="648" t="s">
        <v>144</v>
      </c>
      <c r="AB146" s="146" t="s">
        <v>46</v>
      </c>
      <c r="AC146" s="146" t="s">
        <v>46</v>
      </c>
      <c r="AD146" s="146" t="s">
        <v>46</v>
      </c>
      <c r="AE146" s="146" t="s">
        <v>46</v>
      </c>
      <c r="AF146" s="146" t="s">
        <v>46</v>
      </c>
      <c r="AG146" s="146" t="s">
        <v>46</v>
      </c>
      <c r="AH146" s="166" t="s">
        <v>46</v>
      </c>
    </row>
    <row r="147" spans="1:34" s="686" customFormat="1">
      <c r="A147" s="648" t="s">
        <v>64</v>
      </c>
      <c r="B147" s="675" t="s">
        <v>67</v>
      </c>
      <c r="C147" s="651">
        <v>42</v>
      </c>
      <c r="D147" s="651">
        <v>2</v>
      </c>
      <c r="E147" s="651" t="s">
        <v>173</v>
      </c>
      <c r="F147" s="652">
        <v>805.13</v>
      </c>
      <c r="G147" s="682" t="s">
        <v>35</v>
      </c>
      <c r="H147" s="651"/>
      <c r="I147" s="651"/>
      <c r="J147" s="651"/>
      <c r="K147" s="651"/>
      <c r="L147" s="651"/>
      <c r="M147" s="670"/>
      <c r="N147" s="657"/>
      <c r="O147" s="658"/>
      <c r="P147" s="658"/>
      <c r="Q147" s="658"/>
      <c r="R147" s="658"/>
      <c r="S147" s="659"/>
      <c r="T147" s="683">
        <v>0.84535573122529639</v>
      </c>
      <c r="U147" s="715">
        <v>28.8753460237631</v>
      </c>
      <c r="V147" s="684">
        <v>36.295286764972303</v>
      </c>
      <c r="W147" s="716">
        <v>43.952630685235</v>
      </c>
      <c r="X147" s="649"/>
      <c r="Y147" s="679" t="s">
        <v>146</v>
      </c>
      <c r="AA147" s="648" t="s">
        <v>144</v>
      </c>
      <c r="AB147" s="146" t="s">
        <v>46</v>
      </c>
      <c r="AC147" s="146" t="s">
        <v>46</v>
      </c>
      <c r="AD147" s="146" t="s">
        <v>46</v>
      </c>
      <c r="AE147" s="146" t="s">
        <v>46</v>
      </c>
      <c r="AF147" s="146" t="s">
        <v>46</v>
      </c>
      <c r="AG147" s="146" t="s">
        <v>46</v>
      </c>
      <c r="AH147" s="166" t="s">
        <v>46</v>
      </c>
    </row>
    <row r="148" spans="1:34" s="686" customFormat="1">
      <c r="A148" s="648" t="s">
        <v>64</v>
      </c>
      <c r="B148" s="675" t="s">
        <v>67</v>
      </c>
      <c r="C148" s="651">
        <v>42</v>
      </c>
      <c r="D148" s="651">
        <v>2</v>
      </c>
      <c r="E148" s="651" t="s">
        <v>174</v>
      </c>
      <c r="F148" s="652">
        <v>805.22</v>
      </c>
      <c r="G148" s="682" t="s">
        <v>35</v>
      </c>
      <c r="H148" s="651"/>
      <c r="I148" s="651"/>
      <c r="J148" s="651"/>
      <c r="K148" s="651"/>
      <c r="L148" s="651"/>
      <c r="M148" s="670"/>
      <c r="N148" s="657"/>
      <c r="O148" s="658"/>
      <c r="P148" s="658"/>
      <c r="Q148" s="658"/>
      <c r="R148" s="658"/>
      <c r="S148" s="659"/>
      <c r="T148" s="683">
        <v>0.83280368949351213</v>
      </c>
      <c r="U148" s="715">
        <v>28.347351232642399</v>
      </c>
      <c r="V148" s="684">
        <v>35.598173382961299</v>
      </c>
      <c r="W148" s="716">
        <v>43.1760061650876</v>
      </c>
      <c r="X148" s="649"/>
      <c r="Y148" s="679" t="s">
        <v>146</v>
      </c>
      <c r="AA148" s="648" t="s">
        <v>144</v>
      </c>
      <c r="AB148" s="146" t="s">
        <v>46</v>
      </c>
      <c r="AC148" s="146" t="s">
        <v>46</v>
      </c>
      <c r="AD148" s="146" t="s">
        <v>46</v>
      </c>
      <c r="AE148" s="146" t="s">
        <v>46</v>
      </c>
      <c r="AF148" s="146" t="s">
        <v>46</v>
      </c>
      <c r="AG148" s="146" t="s">
        <v>46</v>
      </c>
      <c r="AH148" s="166" t="s">
        <v>46</v>
      </c>
    </row>
    <row r="149" spans="1:34" s="686" customFormat="1">
      <c r="A149" s="648" t="s">
        <v>64</v>
      </c>
      <c r="B149" s="675" t="s">
        <v>67</v>
      </c>
      <c r="C149" s="651">
        <v>42</v>
      </c>
      <c r="D149" s="651">
        <v>2</v>
      </c>
      <c r="E149" s="651" t="s">
        <v>175</v>
      </c>
      <c r="F149" s="652">
        <v>805.41</v>
      </c>
      <c r="G149" s="682" t="s">
        <v>35</v>
      </c>
      <c r="H149" s="651"/>
      <c r="I149" s="651"/>
      <c r="J149" s="651"/>
      <c r="K149" s="651"/>
      <c r="L149" s="651"/>
      <c r="M149" s="670"/>
      <c r="N149" s="657"/>
      <c r="O149" s="658"/>
      <c r="P149" s="658"/>
      <c r="Q149" s="658"/>
      <c r="R149" s="658"/>
      <c r="S149" s="659"/>
      <c r="T149" s="683">
        <v>0.83126353856900925</v>
      </c>
      <c r="U149" s="715">
        <v>28.243231758602999</v>
      </c>
      <c r="V149" s="684">
        <v>35.435766115179497</v>
      </c>
      <c r="W149" s="716">
        <v>43.045217475399198</v>
      </c>
      <c r="X149" s="649"/>
      <c r="Y149" s="679" t="s">
        <v>146</v>
      </c>
      <c r="AA149" s="648" t="s">
        <v>144</v>
      </c>
      <c r="AB149" s="146" t="s">
        <v>46</v>
      </c>
      <c r="AC149" s="146" t="s">
        <v>46</v>
      </c>
      <c r="AD149" s="146" t="s">
        <v>46</v>
      </c>
      <c r="AE149" s="146" t="s">
        <v>46</v>
      </c>
      <c r="AF149" s="146" t="s">
        <v>46</v>
      </c>
      <c r="AG149" s="146" t="s">
        <v>46</v>
      </c>
      <c r="AH149" s="166" t="s">
        <v>46</v>
      </c>
    </row>
    <row r="150" spans="1:34" s="686" customFormat="1">
      <c r="A150" s="648" t="s">
        <v>64</v>
      </c>
      <c r="B150" s="675" t="s">
        <v>67</v>
      </c>
      <c r="C150" s="651">
        <v>42</v>
      </c>
      <c r="D150" s="651">
        <v>2</v>
      </c>
      <c r="E150" s="651" t="s">
        <v>178</v>
      </c>
      <c r="F150" s="652">
        <v>805.58</v>
      </c>
      <c r="G150" s="682" t="s">
        <v>35</v>
      </c>
      <c r="H150" s="651"/>
      <c r="I150" s="651"/>
      <c r="J150" s="651"/>
      <c r="K150" s="651"/>
      <c r="L150" s="651"/>
      <c r="M150" s="670"/>
      <c r="N150" s="657"/>
      <c r="O150" s="658"/>
      <c r="P150" s="658"/>
      <c r="Q150" s="658"/>
      <c r="R150" s="658"/>
      <c r="S150" s="659"/>
      <c r="T150" s="683">
        <v>0.82455512145908094</v>
      </c>
      <c r="U150" s="715">
        <v>27.8590000904296</v>
      </c>
      <c r="V150" s="684">
        <v>35.127281718441303</v>
      </c>
      <c r="W150" s="716">
        <v>42.494051272783302</v>
      </c>
      <c r="X150" s="649"/>
      <c r="Y150" s="679" t="s">
        <v>146</v>
      </c>
      <c r="AA150" s="648" t="s">
        <v>144</v>
      </c>
      <c r="AB150" s="146" t="s">
        <v>46</v>
      </c>
      <c r="AC150" s="146" t="s">
        <v>46</v>
      </c>
      <c r="AD150" s="146" t="s">
        <v>46</v>
      </c>
      <c r="AE150" s="146" t="s">
        <v>46</v>
      </c>
      <c r="AF150" s="146" t="s">
        <v>46</v>
      </c>
      <c r="AG150" s="146" t="s">
        <v>46</v>
      </c>
      <c r="AH150" s="166" t="s">
        <v>46</v>
      </c>
    </row>
    <row r="151" spans="1:34" s="686" customFormat="1">
      <c r="A151" s="648" t="s">
        <v>64</v>
      </c>
      <c r="B151" s="649" t="s">
        <v>67</v>
      </c>
      <c r="C151" s="651">
        <v>42</v>
      </c>
      <c r="D151" s="651">
        <v>3</v>
      </c>
      <c r="E151" s="651" t="s">
        <v>140</v>
      </c>
      <c r="F151" s="655">
        <v>806.34</v>
      </c>
      <c r="G151" s="656">
        <v>56.13</v>
      </c>
      <c r="H151" s="651">
        <v>0.1</v>
      </c>
      <c r="I151" s="651">
        <v>0.04</v>
      </c>
      <c r="J151" s="651">
        <v>7.0000000000000007E-2</v>
      </c>
      <c r="K151" s="651">
        <v>0.02</v>
      </c>
      <c r="L151" s="651">
        <v>0.66</v>
      </c>
      <c r="M151" s="670">
        <v>0.12</v>
      </c>
      <c r="N151" s="657">
        <f t="shared" si="27"/>
        <v>9.9009900990099015E-2</v>
      </c>
      <c r="O151" s="658">
        <f t="shared" si="28"/>
        <v>3.9603960396039604E-2</v>
      </c>
      <c r="P151" s="658">
        <f t="shared" si="29"/>
        <v>6.9306930693069313E-2</v>
      </c>
      <c r="Q151" s="658">
        <f t="shared" si="30"/>
        <v>1.9801980198019802E-2</v>
      </c>
      <c r="R151" s="658">
        <f t="shared" si="31"/>
        <v>0.65346534653465349</v>
      </c>
      <c r="S151" s="659">
        <f t="shared" si="32"/>
        <v>0.11881188118811881</v>
      </c>
      <c r="T151" s="660">
        <f t="shared" si="33"/>
        <v>0.84000000000000008</v>
      </c>
      <c r="U151" s="709">
        <v>28.681973232884399</v>
      </c>
      <c r="V151" s="661">
        <v>36.003708422196901</v>
      </c>
      <c r="W151" s="659">
        <v>43.686760771341497</v>
      </c>
      <c r="X151" s="649"/>
      <c r="Y151" s="662" t="s">
        <v>147</v>
      </c>
      <c r="AA151" s="648" t="s">
        <v>144</v>
      </c>
      <c r="AB151" s="146">
        <f>(O151+P151+Q151)/(O151+P151+Q151+R151+S151)</f>
        <v>0.14285714285714285</v>
      </c>
      <c r="AC151" s="146">
        <f>((N151)/(N151+R151))*100</f>
        <v>13.157894736842104</v>
      </c>
      <c r="AD151" s="146">
        <f>P151/Q151</f>
        <v>3.5000000000000004</v>
      </c>
      <c r="AE151" s="146">
        <f>(S151/(S151+R151))</f>
        <v>0.15384615384615383</v>
      </c>
      <c r="AF151" s="146">
        <f>(0*(N151/(SUM(N151:S151)))+(1*(O151/SUM(N151:S151)))+(2*(P151/SUM(N151:S151)))+(3*(Q151/SUM(N151:S151)))+(4*(R151/(SUM(N151:S151)))+(4*(S151/(SUM(N151:S151))))))</f>
        <v>3.326732673267327</v>
      </c>
      <c r="AG151" s="146">
        <f>-0.77*T151+3.32*T151^2+1.59</f>
        <v>3.2857920000000003</v>
      </c>
      <c r="AH151" s="166">
        <f t="shared" ref="AH151:AH154" si="41">AG151-AF151</f>
        <v>-4.0940673267326755E-2</v>
      </c>
    </row>
    <row r="152" spans="1:34" s="686" customFormat="1">
      <c r="A152" s="648" t="s">
        <v>64</v>
      </c>
      <c r="B152" s="649" t="s">
        <v>67</v>
      </c>
      <c r="C152" s="651">
        <v>43</v>
      </c>
      <c r="D152" s="651">
        <v>4</v>
      </c>
      <c r="E152" s="651" t="s">
        <v>141</v>
      </c>
      <c r="F152" s="655">
        <v>817.08</v>
      </c>
      <c r="G152" s="656">
        <v>56.77</v>
      </c>
      <c r="H152" s="651">
        <v>0.12</v>
      </c>
      <c r="I152" s="651">
        <v>0.04</v>
      </c>
      <c r="J152" s="651">
        <v>0.06</v>
      </c>
      <c r="K152" s="651">
        <v>0.02</v>
      </c>
      <c r="L152" s="651">
        <v>0.65</v>
      </c>
      <c r="M152" s="670">
        <v>0.1</v>
      </c>
      <c r="N152" s="657">
        <f t="shared" si="27"/>
        <v>0.12121212121212122</v>
      </c>
      <c r="O152" s="658">
        <f t="shared" si="28"/>
        <v>4.0404040404040407E-2</v>
      </c>
      <c r="P152" s="658">
        <f t="shared" si="29"/>
        <v>6.0606060606060608E-2</v>
      </c>
      <c r="Q152" s="658">
        <f t="shared" si="30"/>
        <v>2.0202020202020204E-2</v>
      </c>
      <c r="R152" s="658">
        <f t="shared" si="31"/>
        <v>0.65656565656565657</v>
      </c>
      <c r="S152" s="659">
        <f t="shared" si="32"/>
        <v>0.10101010101010102</v>
      </c>
      <c r="T152" s="660">
        <f t="shared" si="33"/>
        <v>0.81818181818181801</v>
      </c>
      <c r="U152" s="709">
        <v>27.5013585300809</v>
      </c>
      <c r="V152" s="661">
        <v>34.6862431929232</v>
      </c>
      <c r="W152" s="659">
        <v>42.054221009838599</v>
      </c>
      <c r="X152" s="649"/>
      <c r="Y152" s="662" t="s">
        <v>147</v>
      </c>
      <c r="AA152" s="648" t="s">
        <v>144</v>
      </c>
      <c r="AB152" s="146">
        <f>(O152+P152+Q152)/(O152+P152+Q152+R152+S152)</f>
        <v>0.13793103448275865</v>
      </c>
      <c r="AC152" s="146">
        <f>((N152)/(N152+R152))*100</f>
        <v>15.584415584415584</v>
      </c>
      <c r="AD152" s="146">
        <f>P152/Q152</f>
        <v>3</v>
      </c>
      <c r="AE152" s="146">
        <f>(S152/(S152+R152))</f>
        <v>0.13333333333333336</v>
      </c>
      <c r="AF152" s="146">
        <f>(0*(N152/(SUM(N152:S152)))+(1*(O152/SUM(N152:S152)))+(2*(P152/SUM(N152:S152)))+(3*(Q152/SUM(N152:S152)))+(4*(R152/(SUM(N152:S152)))+(4*(S152/(SUM(N152:S152))))))</f>
        <v>3.2525252525252526</v>
      </c>
      <c r="AG152" s="146">
        <f>-0.77*T152+3.32*T152^2+1.59</f>
        <v>3.1824793388429748</v>
      </c>
      <c r="AH152" s="166">
        <f t="shared" si="41"/>
        <v>-7.004591368227775E-2</v>
      </c>
    </row>
    <row r="153" spans="1:34" s="686" customFormat="1">
      <c r="A153" s="648" t="s">
        <v>64</v>
      </c>
      <c r="B153" s="649" t="s">
        <v>67</v>
      </c>
      <c r="C153" s="651">
        <v>44</v>
      </c>
      <c r="D153" s="651">
        <v>1</v>
      </c>
      <c r="E153" s="671" t="s">
        <v>142</v>
      </c>
      <c r="F153" s="655">
        <v>821.99</v>
      </c>
      <c r="G153" s="656">
        <v>57.07</v>
      </c>
      <c r="H153" s="651">
        <v>0.12</v>
      </c>
      <c r="I153" s="651">
        <v>0.04</v>
      </c>
      <c r="J153" s="651">
        <v>7.0000000000000007E-2</v>
      </c>
      <c r="K153" s="651">
        <v>0.02</v>
      </c>
      <c r="L153" s="651">
        <v>0.64</v>
      </c>
      <c r="M153" s="670">
        <v>0.11</v>
      </c>
      <c r="N153" s="657">
        <f t="shared" si="27"/>
        <v>0.12</v>
      </c>
      <c r="O153" s="658">
        <f t="shared" si="28"/>
        <v>0.04</v>
      </c>
      <c r="P153" s="658">
        <f t="shared" si="29"/>
        <v>7.0000000000000007E-2</v>
      </c>
      <c r="Q153" s="658">
        <f t="shared" si="30"/>
        <v>0.02</v>
      </c>
      <c r="R153" s="658">
        <f t="shared" si="31"/>
        <v>0.64</v>
      </c>
      <c r="S153" s="659">
        <f t="shared" si="32"/>
        <v>0.11</v>
      </c>
      <c r="T153" s="660">
        <f t="shared" si="33"/>
        <v>0.83333333333333337</v>
      </c>
      <c r="U153" s="709">
        <v>28.3273380625788</v>
      </c>
      <c r="V153" s="661">
        <v>35.587172120203498</v>
      </c>
      <c r="W153" s="659">
        <v>43.218007793533602</v>
      </c>
      <c r="X153" s="649"/>
      <c r="Y153" s="662" t="s">
        <v>147</v>
      </c>
      <c r="AA153" s="648" t="s">
        <v>144</v>
      </c>
      <c r="AB153" s="146">
        <f>(O153+P153+Q153)/(O153+P153+Q153+R153+S153)</f>
        <v>0.14772727272727273</v>
      </c>
      <c r="AC153" s="146">
        <f>((N153)/(N153+R153))*100</f>
        <v>15.789473684210526</v>
      </c>
      <c r="AD153" s="146">
        <f>P153/Q153</f>
        <v>3.5000000000000004</v>
      </c>
      <c r="AE153" s="146">
        <f>(S153/(S153+R153))</f>
        <v>0.14666666666666667</v>
      </c>
      <c r="AF153" s="146">
        <f>(0*(N153/(SUM(N153:S153)))+(1*(O153/SUM(N153:S153)))+(2*(P153/SUM(N153:S153)))+(3*(Q153/SUM(N153:S153)))+(4*(R153/(SUM(N153:S153)))+(4*(S153/(SUM(N153:S153))))))</f>
        <v>3.24</v>
      </c>
      <c r="AG153" s="146">
        <f>-0.77*T153+3.32*T153^2+1.59</f>
        <v>3.2538888888888895</v>
      </c>
      <c r="AH153" s="166">
        <f t="shared" si="41"/>
        <v>1.3888888888889284E-2</v>
      </c>
    </row>
    <row r="154" spans="1:34" s="686" customFormat="1" ht="13.5" thickBot="1">
      <c r="A154" s="687" t="s">
        <v>64</v>
      </c>
      <c r="B154" s="688" t="s">
        <v>67</v>
      </c>
      <c r="C154" s="689">
        <v>44</v>
      </c>
      <c r="D154" s="689">
        <v>7</v>
      </c>
      <c r="E154" s="689" t="s">
        <v>143</v>
      </c>
      <c r="F154" s="690">
        <v>830.62</v>
      </c>
      <c r="G154" s="691">
        <v>57.58</v>
      </c>
      <c r="H154" s="689">
        <v>0.16</v>
      </c>
      <c r="I154" s="689">
        <v>0.05</v>
      </c>
      <c r="J154" s="689">
        <v>0.06</v>
      </c>
      <c r="K154" s="689">
        <v>0.02</v>
      </c>
      <c r="L154" s="689">
        <v>0.62</v>
      </c>
      <c r="M154" s="692">
        <v>0.09</v>
      </c>
      <c r="N154" s="693">
        <f t="shared" si="27"/>
        <v>0.16</v>
      </c>
      <c r="O154" s="694">
        <f t="shared" si="28"/>
        <v>0.05</v>
      </c>
      <c r="P154" s="694">
        <f t="shared" si="29"/>
        <v>0.06</v>
      </c>
      <c r="Q154" s="694">
        <f t="shared" si="30"/>
        <v>0.02</v>
      </c>
      <c r="R154" s="694">
        <f t="shared" si="31"/>
        <v>0.62</v>
      </c>
      <c r="S154" s="695">
        <f t="shared" si="32"/>
        <v>0.09</v>
      </c>
      <c r="T154" s="696">
        <f t="shared" si="33"/>
        <v>0.77272727272727271</v>
      </c>
      <c r="U154" s="717">
        <v>25.194374782451099</v>
      </c>
      <c r="V154" s="697">
        <v>32.056731890793799</v>
      </c>
      <c r="W154" s="695">
        <v>38.9396804715511</v>
      </c>
      <c r="X154" s="649"/>
      <c r="Y154" s="698" t="s">
        <v>147</v>
      </c>
      <c r="AA154" s="687" t="s">
        <v>144</v>
      </c>
      <c r="AB154" s="196">
        <f>(O154+P154+Q154)/(O154+P154+Q154+R154+S154)</f>
        <v>0.15476190476190477</v>
      </c>
      <c r="AC154" s="196">
        <f>((N154)/(N154+R154))*100</f>
        <v>20.512820512820511</v>
      </c>
      <c r="AD154" s="196">
        <f>P154/Q154</f>
        <v>3</v>
      </c>
      <c r="AE154" s="196">
        <f>(S154/(S154+R154))</f>
        <v>0.12676056338028169</v>
      </c>
      <c r="AF154" s="196">
        <f>(0*(N154/(SUM(N154:S154)))+(1*(O154/SUM(N154:S154)))+(2*(P154/SUM(N154:S154)))+(3*(Q154/SUM(N154:S154)))+(4*(R154/(SUM(N154:S154)))+(4*(S154/(SUM(N154:S154))))))</f>
        <v>3.07</v>
      </c>
      <c r="AG154" s="196">
        <f>-0.77*T154+3.32*T154^2+1.59</f>
        <v>2.977396694214876</v>
      </c>
      <c r="AH154" s="279">
        <f t="shared" si="41"/>
        <v>-9.2603305785123879E-2</v>
      </c>
    </row>
    <row r="155" spans="1:34" s="686" customFormat="1" ht="13.5" thickBot="1">
      <c r="A155" s="699"/>
      <c r="B155" s="699"/>
      <c r="C155" s="699"/>
      <c r="D155" s="699"/>
      <c r="F155" s="116"/>
      <c r="G155" s="700"/>
      <c r="H155" s="537"/>
      <c r="I155" s="537"/>
      <c r="J155" s="537"/>
      <c r="K155" s="537"/>
      <c r="L155" s="537"/>
      <c r="M155" s="537"/>
      <c r="N155" s="538"/>
      <c r="O155" s="538"/>
      <c r="P155" s="538"/>
      <c r="Q155" s="538"/>
      <c r="R155" s="538"/>
      <c r="S155" s="538"/>
      <c r="T155" s="701"/>
      <c r="U155" s="658"/>
      <c r="V155" s="658"/>
      <c r="W155" s="658"/>
      <c r="Y155" s="702"/>
    </row>
    <row r="156" spans="1:34" s="686" customFormat="1">
      <c r="A156" s="699"/>
      <c r="B156" s="699"/>
      <c r="C156" s="699"/>
      <c r="D156" s="699"/>
      <c r="F156" s="116"/>
      <c r="G156" s="700"/>
      <c r="H156" s="537"/>
      <c r="I156" s="537"/>
      <c r="J156" s="537"/>
      <c r="K156" s="537"/>
      <c r="L156" s="537"/>
      <c r="M156" s="537"/>
      <c r="N156" s="538"/>
      <c r="O156" s="538"/>
      <c r="P156" s="538"/>
      <c r="Q156" s="538"/>
      <c r="R156" s="945"/>
      <c r="S156" s="423" t="s">
        <v>542</v>
      </c>
      <c r="T156" s="199" t="s">
        <v>540</v>
      </c>
      <c r="U156" s="200">
        <v>5</v>
      </c>
      <c r="V156" s="200">
        <v>50</v>
      </c>
      <c r="W156" s="200">
        <v>95</v>
      </c>
      <c r="X156" s="942" t="s">
        <v>541</v>
      </c>
      <c r="Y156" s="702"/>
    </row>
    <row r="157" spans="1:34" s="686" customFormat="1">
      <c r="A157" s="699"/>
      <c r="B157" s="699"/>
      <c r="C157" s="699"/>
      <c r="D157" s="699"/>
      <c r="F157" s="116"/>
      <c r="G157" s="700"/>
      <c r="H157" s="537"/>
      <c r="I157" s="537"/>
      <c r="J157" s="537"/>
      <c r="K157" s="537"/>
      <c r="L157" s="537"/>
      <c r="M157" s="537"/>
      <c r="N157" s="538"/>
      <c r="O157" s="538"/>
      <c r="P157" s="538"/>
      <c r="Q157" s="538"/>
      <c r="R157" s="174" t="s">
        <v>36</v>
      </c>
      <c r="S157" s="236">
        <f>COUNT(T103:T114)</f>
        <v>12</v>
      </c>
      <c r="T157" s="202">
        <f>MIN(U103:U114)</f>
        <v>29.276968615180699</v>
      </c>
      <c r="U157" s="202">
        <f>AVERAGE(U103:U114)</f>
        <v>29.945675371481471</v>
      </c>
      <c r="V157" s="202">
        <f>AVERAGE(V103:V114)</f>
        <v>37.489894712695197</v>
      </c>
      <c r="W157" s="202">
        <f>AVERAGE(W103:W114)</f>
        <v>45.541218868623666</v>
      </c>
      <c r="X157" s="204">
        <f>MAX(W103:W114)</f>
        <v>46.648083651601901</v>
      </c>
      <c r="Y157" s="702"/>
    </row>
    <row r="158" spans="1:34" s="686" customFormat="1">
      <c r="A158" s="699"/>
      <c r="B158" s="699"/>
      <c r="C158" s="699"/>
      <c r="D158" s="699"/>
      <c r="F158" s="116"/>
      <c r="G158" s="700"/>
      <c r="H158" s="537"/>
      <c r="I158" s="537"/>
      <c r="J158" s="537"/>
      <c r="K158" s="537"/>
      <c r="L158" s="537"/>
      <c r="M158" s="537"/>
      <c r="N158" s="538"/>
      <c r="O158" s="538"/>
      <c r="P158" s="538"/>
      <c r="Q158" s="538"/>
      <c r="R158" s="174" t="s">
        <v>31</v>
      </c>
      <c r="S158" s="236">
        <f>COUNT(T118:T131)</f>
        <v>14</v>
      </c>
      <c r="T158" s="202">
        <f>MIN(U118:U131)</f>
        <v>34.268926874306999</v>
      </c>
      <c r="U158" s="202">
        <f>AVERAGE(U118:U131)</f>
        <v>34.590503960979298</v>
      </c>
      <c r="V158" s="202">
        <f>AVERAGE(V118:V131)</f>
        <v>43.151527508066032</v>
      </c>
      <c r="W158" s="202">
        <f>AVERAGE(W118:W131)</f>
        <v>52.575499051835514</v>
      </c>
      <c r="X158" s="204">
        <f>MAX(W118:W131)</f>
        <v>53.041574587385597</v>
      </c>
      <c r="Y158" s="702"/>
    </row>
    <row r="159" spans="1:34" s="686" customFormat="1">
      <c r="A159" s="699"/>
      <c r="B159" s="699"/>
      <c r="C159" s="699"/>
      <c r="D159" s="699"/>
      <c r="F159" s="116"/>
      <c r="G159" s="700"/>
      <c r="H159" s="537"/>
      <c r="I159" s="537"/>
      <c r="J159" s="537"/>
      <c r="K159" s="537"/>
      <c r="L159" s="537"/>
      <c r="M159" s="537"/>
      <c r="N159" s="538"/>
      <c r="O159" s="538"/>
      <c r="P159" s="538"/>
      <c r="Q159" s="538"/>
      <c r="R159" s="174" t="s">
        <v>485</v>
      </c>
      <c r="S159" s="236">
        <f>COUNT(T134:T150)</f>
        <v>17</v>
      </c>
      <c r="T159" s="202">
        <f>MIN(U134:U150)</f>
        <v>27.8590000904296</v>
      </c>
      <c r="U159" s="202">
        <f>AVERAGE(U134:U150)</f>
        <v>28.834346994371703</v>
      </c>
      <c r="V159" s="202">
        <f>AVERAGE(V134:V150)</f>
        <v>36.164291183152841</v>
      </c>
      <c r="W159" s="202">
        <f>AVERAGE(W134:W150)</f>
        <v>43.887320688684177</v>
      </c>
      <c r="X159" s="204">
        <f>MAX(W134:W150)</f>
        <v>45.516714027365602</v>
      </c>
      <c r="Y159" s="702"/>
    </row>
    <row r="160" spans="1:34" s="686" customFormat="1">
      <c r="A160" s="699"/>
      <c r="B160" s="699"/>
      <c r="C160" s="699"/>
      <c r="D160" s="699"/>
      <c r="F160" s="116"/>
      <c r="G160" s="700"/>
      <c r="H160" s="537"/>
      <c r="I160" s="537"/>
      <c r="J160" s="537"/>
      <c r="K160" s="537"/>
      <c r="L160" s="537"/>
      <c r="M160" s="537"/>
      <c r="N160" s="538"/>
      <c r="O160" s="538"/>
      <c r="P160" s="538"/>
      <c r="Q160" s="538"/>
      <c r="R160" s="174"/>
      <c r="S160" s="151"/>
      <c r="T160" s="202"/>
      <c r="U160" s="202"/>
      <c r="V160" s="203"/>
      <c r="W160" s="202"/>
      <c r="X160" s="946"/>
      <c r="Y160" s="702"/>
    </row>
    <row r="161" spans="1:25" s="686" customFormat="1">
      <c r="A161" s="699"/>
      <c r="B161" s="699"/>
      <c r="C161" s="699"/>
      <c r="D161" s="699"/>
      <c r="F161" s="116"/>
      <c r="G161" s="700"/>
      <c r="H161" s="537"/>
      <c r="I161" s="537"/>
      <c r="J161" s="537"/>
      <c r="K161" s="537"/>
      <c r="L161" s="537"/>
      <c r="M161" s="537"/>
      <c r="N161" s="538"/>
      <c r="O161" s="538"/>
      <c r="P161" s="538"/>
      <c r="Q161" s="538"/>
      <c r="R161" s="174"/>
      <c r="S161" s="151"/>
      <c r="T161" s="202"/>
      <c r="U161" s="205"/>
      <c r="V161" s="205"/>
      <c r="W161" s="205"/>
      <c r="X161" s="946"/>
      <c r="Y161" s="702"/>
    </row>
    <row r="162" spans="1:25" s="686" customFormat="1">
      <c r="A162" s="699"/>
      <c r="B162" s="699"/>
      <c r="C162" s="699"/>
      <c r="D162" s="699"/>
      <c r="F162" s="116"/>
      <c r="G162" s="700"/>
      <c r="H162" s="537"/>
      <c r="I162" s="537"/>
      <c r="J162" s="537"/>
      <c r="K162" s="537"/>
      <c r="L162" s="537"/>
      <c r="M162" s="537"/>
      <c r="N162" s="538"/>
      <c r="O162" s="538"/>
      <c r="P162" s="538"/>
      <c r="Q162" s="538"/>
      <c r="R162" s="174" t="s">
        <v>36</v>
      </c>
      <c r="S162" s="236">
        <f>S157</f>
        <v>12</v>
      </c>
      <c r="T162" s="202" t="str">
        <f>FIXED(T157,2)</f>
        <v>29.28</v>
      </c>
      <c r="U162" s="202" t="str">
        <f t="shared" ref="U162:X164" si="42">FIXED(U157,2)</f>
        <v>29.95</v>
      </c>
      <c r="V162" s="202" t="str">
        <f t="shared" si="42"/>
        <v>37.49</v>
      </c>
      <c r="W162" s="202" t="str">
        <f t="shared" si="42"/>
        <v>45.54</v>
      </c>
      <c r="X162" s="204" t="str">
        <f t="shared" si="42"/>
        <v>46.65</v>
      </c>
      <c r="Y162" s="702"/>
    </row>
    <row r="163" spans="1:25" s="686" customFormat="1">
      <c r="A163" s="699"/>
      <c r="B163" s="699"/>
      <c r="C163" s="699"/>
      <c r="D163" s="699"/>
      <c r="F163" s="116"/>
      <c r="G163" s="700"/>
      <c r="H163" s="537"/>
      <c r="I163" s="537"/>
      <c r="J163" s="537"/>
      <c r="K163" s="537"/>
      <c r="L163" s="537"/>
      <c r="M163" s="537"/>
      <c r="N163" s="538"/>
      <c r="O163" s="538"/>
      <c r="P163" s="538"/>
      <c r="Q163" s="538"/>
      <c r="R163" s="174" t="s">
        <v>31</v>
      </c>
      <c r="S163" s="236">
        <f t="shared" ref="S163:S164" si="43">S158</f>
        <v>14</v>
      </c>
      <c r="T163" s="202" t="str">
        <f>FIXED(T158,2)</f>
        <v>34.27</v>
      </c>
      <c r="U163" s="202" t="str">
        <f t="shared" si="42"/>
        <v>34.59</v>
      </c>
      <c r="V163" s="202" t="str">
        <f t="shared" si="42"/>
        <v>43.15</v>
      </c>
      <c r="W163" s="202" t="str">
        <f t="shared" si="42"/>
        <v>52.58</v>
      </c>
      <c r="X163" s="204" t="str">
        <f t="shared" si="42"/>
        <v>53.04</v>
      </c>
      <c r="Y163" s="702"/>
    </row>
    <row r="164" spans="1:25" s="686" customFormat="1" ht="13.5" thickBot="1">
      <c r="A164" s="699"/>
      <c r="B164" s="699"/>
      <c r="C164" s="699"/>
      <c r="D164" s="699"/>
      <c r="F164" s="116"/>
      <c r="G164" s="700"/>
      <c r="H164" s="537"/>
      <c r="I164" s="537"/>
      <c r="J164" s="537"/>
      <c r="K164" s="537"/>
      <c r="L164" s="537"/>
      <c r="M164" s="537"/>
      <c r="N164" s="538"/>
      <c r="O164" s="538"/>
      <c r="P164" s="538"/>
      <c r="Q164" s="538"/>
      <c r="R164" s="206" t="s">
        <v>485</v>
      </c>
      <c r="S164" s="271">
        <f t="shared" si="43"/>
        <v>17</v>
      </c>
      <c r="T164" s="207" t="str">
        <f>FIXED(T159,2)</f>
        <v>27.86</v>
      </c>
      <c r="U164" s="207" t="str">
        <f t="shared" si="42"/>
        <v>28.83</v>
      </c>
      <c r="V164" s="207" t="str">
        <f t="shared" si="42"/>
        <v>36.16</v>
      </c>
      <c r="W164" s="207" t="str">
        <f t="shared" si="42"/>
        <v>43.89</v>
      </c>
      <c r="X164" s="209" t="str">
        <f t="shared" si="42"/>
        <v>45.52</v>
      </c>
      <c r="Y164" s="702"/>
    </row>
    <row r="165" spans="1:25" s="686" customFormat="1">
      <c r="H165" s="537"/>
      <c r="I165" s="537"/>
      <c r="J165" s="537"/>
      <c r="K165" s="537"/>
      <c r="L165" s="537"/>
      <c r="M165" s="537"/>
      <c r="N165" s="538"/>
      <c r="O165" s="538"/>
      <c r="P165" s="538"/>
      <c r="Q165" s="538"/>
      <c r="R165" s="538"/>
      <c r="S165" s="538"/>
      <c r="T165" s="703"/>
    </row>
    <row r="166" spans="1:25" s="686" customFormat="1">
      <c r="H166" s="537"/>
      <c r="I166" s="537"/>
      <c r="J166" s="537"/>
      <c r="K166" s="537"/>
      <c r="L166" s="537"/>
      <c r="M166" s="537"/>
      <c r="N166" s="538"/>
      <c r="O166" s="538"/>
      <c r="P166" s="538"/>
      <c r="Q166" s="538"/>
      <c r="R166" s="538"/>
      <c r="S166" s="538"/>
      <c r="T166" s="703"/>
    </row>
    <row r="167" spans="1:25" s="686" customFormat="1">
      <c r="H167" s="537"/>
      <c r="I167" s="537"/>
      <c r="J167" s="537"/>
      <c r="K167" s="537"/>
      <c r="L167" s="537"/>
      <c r="M167" s="537"/>
      <c r="N167" s="538"/>
      <c r="O167" s="538"/>
      <c r="P167" s="538"/>
      <c r="Q167" s="538"/>
      <c r="R167" s="538"/>
      <c r="S167" s="538"/>
      <c r="T167" s="703"/>
    </row>
    <row r="168" spans="1:25" s="686" customFormat="1">
      <c r="H168" s="537"/>
      <c r="I168" s="537"/>
      <c r="J168" s="537"/>
      <c r="K168" s="537"/>
      <c r="L168" s="537"/>
      <c r="M168" s="537"/>
      <c r="N168" s="538"/>
      <c r="O168" s="538"/>
      <c r="P168" s="538"/>
      <c r="Q168" s="538"/>
      <c r="R168" s="538"/>
      <c r="S168" s="538"/>
      <c r="T168" s="703"/>
    </row>
    <row r="169" spans="1:25" s="686" customFormat="1">
      <c r="H169" s="537"/>
      <c r="I169" s="537"/>
      <c r="J169" s="537"/>
      <c r="K169" s="537"/>
      <c r="L169" s="537"/>
      <c r="M169" s="537"/>
      <c r="N169" s="538"/>
      <c r="O169" s="538"/>
      <c r="P169" s="538"/>
      <c r="Q169" s="538"/>
      <c r="R169" s="538"/>
      <c r="S169" s="538"/>
      <c r="T169" s="703"/>
    </row>
    <row r="170" spans="1:25" s="686" customFormat="1">
      <c r="H170" s="537"/>
      <c r="I170" s="537"/>
      <c r="J170" s="537"/>
      <c r="K170" s="537"/>
      <c r="L170" s="537"/>
      <c r="M170" s="537"/>
      <c r="N170" s="538"/>
      <c r="O170" s="538"/>
      <c r="P170" s="538"/>
      <c r="Q170" s="538"/>
      <c r="R170" s="538"/>
      <c r="S170" s="538"/>
      <c r="T170" s="703"/>
    </row>
    <row r="171" spans="1:25" s="686" customFormat="1">
      <c r="H171" s="537"/>
      <c r="I171" s="537"/>
      <c r="J171" s="537"/>
      <c r="K171" s="537"/>
      <c r="L171" s="537"/>
      <c r="M171" s="537"/>
      <c r="N171" s="538"/>
      <c r="O171" s="538"/>
      <c r="P171" s="538"/>
      <c r="Q171" s="538"/>
      <c r="R171" s="538"/>
      <c r="S171" s="538"/>
      <c r="T171" s="703"/>
    </row>
    <row r="172" spans="1:25" s="686" customFormat="1">
      <c r="H172" s="537"/>
      <c r="I172" s="537"/>
      <c r="J172" s="537"/>
      <c r="K172" s="537"/>
      <c r="L172" s="537"/>
      <c r="M172" s="537"/>
      <c r="N172" s="538"/>
      <c r="O172" s="538"/>
      <c r="P172" s="538"/>
      <c r="Q172" s="538"/>
      <c r="R172" s="538"/>
      <c r="S172" s="538"/>
      <c r="T172" s="703"/>
    </row>
    <row r="173" spans="1:25" s="686" customFormat="1">
      <c r="H173" s="537"/>
      <c r="I173" s="537"/>
      <c r="J173" s="537"/>
      <c r="K173" s="537"/>
      <c r="L173" s="537"/>
      <c r="M173" s="537"/>
      <c r="N173" s="538"/>
      <c r="O173" s="538"/>
      <c r="P173" s="538"/>
      <c r="Q173" s="538"/>
      <c r="R173" s="538"/>
      <c r="S173" s="538"/>
      <c r="T173" s="703"/>
    </row>
  </sheetData>
  <mergeCells count="5">
    <mergeCell ref="H11:M11"/>
    <mergeCell ref="N11:S11"/>
    <mergeCell ref="AA11:AH11"/>
    <mergeCell ref="U11:W11"/>
    <mergeCell ref="B7:F7"/>
  </mergeCells>
  <phoneticPr fontId="28" type="noConversion"/>
  <pageMargins left="0.7" right="0.7" top="0.75" bottom="0.75" header="0.3" footer="0.3"/>
  <pageSetup paperSize="9" orientation="portrait" horizontalDpi="4294967292" verticalDpi="4294967292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G30"/>
  <sheetViews>
    <sheetView topLeftCell="C1" zoomScale="70" zoomScaleNormal="70" zoomScalePageLayoutView="70" workbookViewId="0">
      <selection activeCell="O28" sqref="O28:T28"/>
    </sheetView>
  </sheetViews>
  <sheetFormatPr defaultColWidth="8.7109375" defaultRowHeight="12.75"/>
  <cols>
    <col min="1" max="1" width="29.85546875" style="228" customWidth="1"/>
    <col min="2" max="2" width="32.85546875" style="228" customWidth="1"/>
    <col min="3" max="3" width="46" style="228" bestFit="1" customWidth="1"/>
    <col min="4" max="15" width="9.140625" style="228" customWidth="1"/>
    <col min="16" max="16" width="8.7109375" style="229"/>
    <col min="17" max="17" width="11.42578125" style="228" customWidth="1"/>
    <col min="18" max="18" width="12.7109375" style="228" customWidth="1"/>
    <col min="19" max="19" width="14.28515625" style="228" bestFit="1" customWidth="1"/>
    <col min="20" max="20" width="8.7109375" style="228"/>
    <col min="21" max="21" width="45.85546875" style="228" bestFit="1" customWidth="1"/>
    <col min="22" max="22" width="8.7109375" style="228"/>
    <col min="23" max="23" width="5.7109375" style="228" bestFit="1" customWidth="1"/>
    <col min="24" max="24" width="18.42578125" style="228" bestFit="1" customWidth="1"/>
    <col min="25" max="25" width="13.140625" style="228" bestFit="1" customWidth="1"/>
    <col min="26" max="26" width="21.7109375" style="228" bestFit="1" customWidth="1"/>
    <col min="27" max="27" width="20.7109375" style="228" bestFit="1" customWidth="1"/>
    <col min="28" max="28" width="13.42578125" style="228" bestFit="1" customWidth="1"/>
    <col min="29" max="29" width="19.42578125" style="228" bestFit="1" customWidth="1"/>
    <col min="30" max="30" width="6.28515625" style="228" bestFit="1" customWidth="1"/>
    <col min="31" max="16384" width="8.7109375" style="228"/>
  </cols>
  <sheetData>
    <row r="1" spans="1:59" s="287" customFormat="1" ht="15.75">
      <c r="A1" s="479" t="s">
        <v>11</v>
      </c>
      <c r="B1" s="285" t="s">
        <v>605</v>
      </c>
      <c r="C1" s="285"/>
      <c r="P1" s="288"/>
    </row>
    <row r="2" spans="1:59">
      <c r="A2" s="453" t="s">
        <v>586</v>
      </c>
      <c r="B2" s="281" t="s">
        <v>284</v>
      </c>
      <c r="C2" s="281"/>
    </row>
    <row r="3" spans="1:59">
      <c r="A3" s="453" t="s">
        <v>592</v>
      </c>
      <c r="B3" s="281" t="s">
        <v>289</v>
      </c>
      <c r="C3" s="281"/>
    </row>
    <row r="4" spans="1:59">
      <c r="A4" s="453" t="s">
        <v>12</v>
      </c>
      <c r="B4" s="718">
        <v>-8.85</v>
      </c>
      <c r="C4" s="718"/>
      <c r="E4" s="105"/>
    </row>
    <row r="5" spans="1:59">
      <c r="A5" s="453" t="s">
        <v>13</v>
      </c>
      <c r="B5" s="718">
        <v>39.630000000000003</v>
      </c>
      <c r="C5" s="281"/>
    </row>
    <row r="6" spans="1:59">
      <c r="A6" s="453" t="s">
        <v>15</v>
      </c>
      <c r="B6" s="281" t="s">
        <v>299</v>
      </c>
      <c r="C6" s="281" t="s">
        <v>300</v>
      </c>
    </row>
    <row r="7" spans="1:59">
      <c r="A7" s="453" t="s">
        <v>16</v>
      </c>
      <c r="B7" s="283" t="s">
        <v>291</v>
      </c>
      <c r="C7" s="281" t="s">
        <v>290</v>
      </c>
    </row>
    <row r="8" spans="1:59">
      <c r="A8" s="453" t="s">
        <v>17</v>
      </c>
      <c r="B8" s="281" t="s">
        <v>301</v>
      </c>
      <c r="C8" s="281"/>
    </row>
    <row r="9" spans="1:59">
      <c r="A9" s="453" t="s">
        <v>0</v>
      </c>
      <c r="B9" s="281" t="s">
        <v>46</v>
      </c>
      <c r="C9" s="281"/>
    </row>
    <row r="10" spans="1:59" ht="13.5" thickBot="1">
      <c r="A10" s="289" t="s">
        <v>479</v>
      </c>
      <c r="B10" s="223" t="s">
        <v>483</v>
      </c>
      <c r="C10" s="281"/>
    </row>
    <row r="11" spans="1:59" ht="39" customHeight="1" thickBot="1">
      <c r="A11" s="151"/>
      <c r="B11" s="356"/>
      <c r="C11" s="205"/>
      <c r="D11" s="1084" t="s">
        <v>22</v>
      </c>
      <c r="E11" s="1085"/>
      <c r="F11" s="1085"/>
      <c r="G11" s="1085"/>
      <c r="H11" s="1085"/>
      <c r="I11" s="1086"/>
      <c r="J11" s="1087" t="s">
        <v>23</v>
      </c>
      <c r="K11" s="1088"/>
      <c r="L11" s="1088"/>
      <c r="M11" s="1088"/>
      <c r="N11" s="1088"/>
      <c r="O11" s="1089"/>
      <c r="P11" s="203"/>
      <c r="Q11" s="1069" t="s">
        <v>478</v>
      </c>
      <c r="R11" s="1070"/>
      <c r="S11" s="1071"/>
      <c r="W11" s="1066" t="s">
        <v>427</v>
      </c>
      <c r="X11" s="1067"/>
      <c r="Y11" s="1067"/>
      <c r="Z11" s="1067"/>
      <c r="AA11" s="1067"/>
      <c r="AB11" s="1067"/>
      <c r="AC11" s="1067"/>
      <c r="AD11" s="1068"/>
    </row>
    <row r="12" spans="1:59" ht="13.5" thickBot="1">
      <c r="A12" s="132" t="s">
        <v>26</v>
      </c>
      <c r="B12" s="293" t="s">
        <v>49</v>
      </c>
      <c r="C12" s="412" t="s">
        <v>25</v>
      </c>
      <c r="D12" s="123">
        <v>0</v>
      </c>
      <c r="E12" s="123">
        <v>1</v>
      </c>
      <c r="F12" s="123">
        <v>2</v>
      </c>
      <c r="G12" s="123">
        <v>3</v>
      </c>
      <c r="H12" s="123">
        <v>4</v>
      </c>
      <c r="I12" s="123" t="s">
        <v>27</v>
      </c>
      <c r="J12" s="122">
        <v>0</v>
      </c>
      <c r="K12" s="123">
        <v>1</v>
      </c>
      <c r="L12" s="123">
        <v>2</v>
      </c>
      <c r="M12" s="123">
        <v>3</v>
      </c>
      <c r="N12" s="123">
        <v>4</v>
      </c>
      <c r="O12" s="362" t="s">
        <v>27</v>
      </c>
      <c r="P12" s="363" t="s">
        <v>28</v>
      </c>
      <c r="Q12" s="125">
        <v>0.05</v>
      </c>
      <c r="R12" s="126">
        <v>0.5</v>
      </c>
      <c r="S12" s="127">
        <v>0.95</v>
      </c>
      <c r="U12" s="486" t="s">
        <v>33</v>
      </c>
      <c r="W12" s="129" t="s">
        <v>29</v>
      </c>
      <c r="X12" s="130" t="s">
        <v>428</v>
      </c>
      <c r="Y12" s="130" t="s">
        <v>61</v>
      </c>
      <c r="Z12" s="130" t="s">
        <v>62</v>
      </c>
      <c r="AA12" s="130" t="s">
        <v>63</v>
      </c>
      <c r="AB12" s="131" t="s">
        <v>425</v>
      </c>
      <c r="AC12" s="131" t="s">
        <v>426</v>
      </c>
      <c r="AD12" s="132" t="s">
        <v>424</v>
      </c>
    </row>
    <row r="13" spans="1:59">
      <c r="A13" s="719" t="s">
        <v>292</v>
      </c>
      <c r="B13" s="198" t="s">
        <v>46</v>
      </c>
      <c r="C13" s="720">
        <v>33.6</v>
      </c>
      <c r="D13" s="365">
        <v>293300</v>
      </c>
      <c r="E13" s="364">
        <v>92750</v>
      </c>
      <c r="F13" s="364">
        <v>153600</v>
      </c>
      <c r="G13" s="364">
        <v>85050</v>
      </c>
      <c r="H13" s="364">
        <v>1581500</v>
      </c>
      <c r="I13" s="366">
        <v>229000</v>
      </c>
      <c r="J13" s="141">
        <f>D13/(SUM($D13:$I13))</f>
        <v>0.12044185282522996</v>
      </c>
      <c r="K13" s="142">
        <f t="shared" ref="K13:O17" si="0">E13/(SUM($D13:$I13))</f>
        <v>3.8087220762155059E-2</v>
      </c>
      <c r="L13" s="142">
        <f t="shared" si="0"/>
        <v>6.3074901445466486E-2</v>
      </c>
      <c r="M13" s="142">
        <f t="shared" si="0"/>
        <v>3.4925262812089353E-2</v>
      </c>
      <c r="N13" s="142">
        <f t="shared" si="0"/>
        <v>0.64943331143232585</v>
      </c>
      <c r="O13" s="143">
        <f t="shared" si="0"/>
        <v>9.4037450722733243E-2</v>
      </c>
      <c r="P13" s="396">
        <f>(L13+M13+O13)/(K13+L13+M13+O13)</f>
        <v>0.8344932191291935</v>
      </c>
      <c r="Q13" s="141">
        <v>28.271913861204901</v>
      </c>
      <c r="R13" s="142">
        <v>35.4684659385942</v>
      </c>
      <c r="S13" s="727">
        <v>42.799224308723403</v>
      </c>
      <c r="T13" s="151"/>
      <c r="U13" s="721" t="s">
        <v>289</v>
      </c>
      <c r="V13" s="151"/>
      <c r="W13" s="149">
        <v>0.28000000000000003</v>
      </c>
      <c r="X13" s="136">
        <f t="shared" ref="X13:X20" si="1">(K13+L13+M13)/(K13+L13+M13+N13+O13)</f>
        <v>0.15472244269106869</v>
      </c>
      <c r="Y13" s="136">
        <f t="shared" ref="Y13:Y20" si="2">((J13)/(J13+N13))*100</f>
        <v>15.644335395775549</v>
      </c>
      <c r="Z13" s="136">
        <f t="shared" ref="Z13:Z20" si="3">L13/M13</f>
        <v>1.8059964726631395</v>
      </c>
      <c r="AA13" s="136">
        <f t="shared" ref="AA13:AA20" si="4">(O13/(O13+N13))</f>
        <v>0.12648439657553162</v>
      </c>
      <c r="AB13" s="136">
        <f t="shared" ref="AB13:AB20" si="5">(0*(J13/(SUM(J13:O13)))+(1*(K13/SUM(J13:O13)))+(2*(L13/SUM(J13:O13)))+(3*(M13/SUM(J13:O13)))+(4*(N13/(SUM(J13:O13)))+(4*(O13/(SUM(J13:O13))))))</f>
        <v>3.2428958607095928</v>
      </c>
      <c r="AC13" s="136">
        <f t="shared" ref="AC13:AC20" si="6">-0.77*P13+3.32*P13^2+1.59</f>
        <v>3.2594182780755672</v>
      </c>
      <c r="AD13" s="150">
        <f>AC13-AB13</f>
        <v>1.6522417365974373E-2</v>
      </c>
      <c r="AE13" s="151"/>
      <c r="AF13" s="151"/>
      <c r="AG13" s="151"/>
      <c r="AH13" s="151"/>
      <c r="AI13" s="151"/>
      <c r="AJ13" s="151"/>
      <c r="AK13" s="151"/>
      <c r="AL13" s="151"/>
      <c r="AM13" s="151"/>
      <c r="AN13" s="151"/>
      <c r="AO13" s="151"/>
      <c r="AP13" s="151"/>
      <c r="AQ13" s="151"/>
      <c r="AR13" s="151"/>
      <c r="AS13" s="151"/>
      <c r="AT13" s="151"/>
      <c r="AU13" s="151"/>
      <c r="AV13" s="151"/>
      <c r="AW13" s="151"/>
      <c r="AX13" s="151"/>
      <c r="AY13" s="151"/>
      <c r="AZ13" s="151"/>
      <c r="BA13" s="151"/>
      <c r="BB13" s="151"/>
      <c r="BC13" s="151"/>
      <c r="BD13" s="151"/>
      <c r="BE13" s="151"/>
      <c r="BF13" s="151"/>
      <c r="BG13" s="151"/>
    </row>
    <row r="14" spans="1:59">
      <c r="A14" s="155" t="s">
        <v>293</v>
      </c>
      <c r="B14" s="174" t="s">
        <v>46</v>
      </c>
      <c r="C14" s="722">
        <v>39</v>
      </c>
      <c r="D14" s="317">
        <v>327000</v>
      </c>
      <c r="E14" s="315">
        <v>84000</v>
      </c>
      <c r="F14" s="315">
        <v>105000</v>
      </c>
      <c r="G14" s="315">
        <v>73000</v>
      </c>
      <c r="H14" s="315">
        <v>1650000</v>
      </c>
      <c r="I14" s="316">
        <v>324000</v>
      </c>
      <c r="J14" s="159">
        <f t="shared" ref="J14:J20" si="7">D14/(SUM($D14:$I14))</f>
        <v>0.12758486149044088</v>
      </c>
      <c r="K14" s="160">
        <f t="shared" si="0"/>
        <v>3.2774092859929771E-2</v>
      </c>
      <c r="L14" s="160">
        <f t="shared" si="0"/>
        <v>4.0967616074912214E-2</v>
      </c>
      <c r="M14" s="160">
        <f t="shared" si="0"/>
        <v>2.8482247366367539E-2</v>
      </c>
      <c r="N14" s="160">
        <f t="shared" si="0"/>
        <v>0.64377682403433478</v>
      </c>
      <c r="O14" s="161">
        <f t="shared" si="0"/>
        <v>0.12641435817401483</v>
      </c>
      <c r="P14" s="398">
        <f t="shared" ref="P14:P17" si="8">(L14+M14+O14)/(K14+L14+M14+O14)</f>
        <v>0.85665529010238906</v>
      </c>
      <c r="Q14" s="159">
        <v>29.3828124831983</v>
      </c>
      <c r="R14" s="160">
        <v>36.853453437465298</v>
      </c>
      <c r="S14" s="728">
        <v>44.314912621897697</v>
      </c>
      <c r="T14" s="151"/>
      <c r="U14" s="723" t="s">
        <v>289</v>
      </c>
      <c r="V14" s="151"/>
      <c r="W14" s="165">
        <v>0.24</v>
      </c>
      <c r="X14" s="146">
        <f t="shared" si="1"/>
        <v>0.11717352415026834</v>
      </c>
      <c r="Y14" s="146">
        <f t="shared" si="2"/>
        <v>16.540212443095598</v>
      </c>
      <c r="Z14" s="146">
        <f t="shared" si="3"/>
        <v>1.4383561643835616</v>
      </c>
      <c r="AA14" s="146">
        <f t="shared" si="4"/>
        <v>0.16413373860182373</v>
      </c>
      <c r="AB14" s="146">
        <f t="shared" si="5"/>
        <v>3.2809207959422553</v>
      </c>
      <c r="AC14" s="146">
        <f t="shared" si="6"/>
        <v>3.3667849363417162</v>
      </c>
      <c r="AD14" s="166">
        <f t="shared" ref="AD14:AD20" si="9">AC14-AB14</f>
        <v>8.5864140399460886E-2</v>
      </c>
      <c r="AE14" s="151"/>
      <c r="AF14" s="151"/>
      <c r="AG14" s="151"/>
      <c r="AH14" s="151"/>
      <c r="AI14" s="151"/>
      <c r="AJ14" s="151"/>
      <c r="AK14" s="151"/>
      <c r="AL14" s="151"/>
      <c r="AM14" s="151"/>
      <c r="AN14" s="151"/>
      <c r="AO14" s="151"/>
      <c r="AP14" s="151"/>
      <c r="AQ14" s="151"/>
      <c r="AR14" s="151"/>
      <c r="AS14" s="151"/>
      <c r="AT14" s="151"/>
      <c r="AU14" s="151"/>
      <c r="AV14" s="151"/>
      <c r="AW14" s="151"/>
      <c r="AX14" s="151"/>
      <c r="AY14" s="151"/>
      <c r="AZ14" s="151"/>
      <c r="BA14" s="151"/>
      <c r="BB14" s="151"/>
      <c r="BC14" s="151"/>
      <c r="BD14" s="151"/>
      <c r="BE14" s="151"/>
      <c r="BF14" s="151"/>
      <c r="BG14" s="151"/>
    </row>
    <row r="15" spans="1:59">
      <c r="A15" s="155" t="s">
        <v>294</v>
      </c>
      <c r="B15" s="174" t="s">
        <v>46</v>
      </c>
      <c r="C15" s="722">
        <v>41.4</v>
      </c>
      <c r="D15" s="317">
        <v>81000</v>
      </c>
      <c r="E15" s="315">
        <v>15755</v>
      </c>
      <c r="F15" s="315">
        <v>32300</v>
      </c>
      <c r="G15" s="315">
        <v>12220</v>
      </c>
      <c r="H15" s="315">
        <v>308000</v>
      </c>
      <c r="I15" s="316">
        <v>55750</v>
      </c>
      <c r="J15" s="159">
        <f t="shared" si="7"/>
        <v>0.16038809959902975</v>
      </c>
      <c r="K15" s="160">
        <f t="shared" si="0"/>
        <v>3.1196475422008811E-2</v>
      </c>
      <c r="L15" s="160">
        <f t="shared" si="0"/>
        <v>6.3957229840106919E-2</v>
      </c>
      <c r="M15" s="160">
        <f t="shared" si="0"/>
        <v>2.4196821939507944E-2</v>
      </c>
      <c r="N15" s="160">
        <f t="shared" si="0"/>
        <v>0.60987079847532299</v>
      </c>
      <c r="O15" s="161">
        <f t="shared" si="0"/>
        <v>0.11039057472402357</v>
      </c>
      <c r="P15" s="398">
        <f t="shared" si="8"/>
        <v>0.86421029950441708</v>
      </c>
      <c r="Q15" s="159">
        <v>29.7336053398788</v>
      </c>
      <c r="R15" s="160">
        <v>37.257347656583804</v>
      </c>
      <c r="S15" s="728">
        <v>44.873904961320399</v>
      </c>
      <c r="T15" s="151"/>
      <c r="U15" s="723" t="s">
        <v>289</v>
      </c>
      <c r="V15" s="151"/>
      <c r="W15" s="165">
        <v>0.23</v>
      </c>
      <c r="X15" s="146">
        <f t="shared" si="1"/>
        <v>0.14214963740345499</v>
      </c>
      <c r="Y15" s="146">
        <f t="shared" si="2"/>
        <v>20.822622107969153</v>
      </c>
      <c r="Z15" s="146">
        <f t="shared" si="3"/>
        <v>2.6432078559738135</v>
      </c>
      <c r="AA15" s="146">
        <f t="shared" si="4"/>
        <v>0.15326460481099657</v>
      </c>
      <c r="AB15" s="146">
        <f t="shared" si="5"/>
        <v>3.1127468937181328</v>
      </c>
      <c r="AC15" s="146">
        <f t="shared" si="6"/>
        <v>3.4041314160563863</v>
      </c>
      <c r="AD15" s="166">
        <f t="shared" si="9"/>
        <v>0.2913845223382534</v>
      </c>
      <c r="AE15" s="151"/>
      <c r="AF15" s="151"/>
      <c r="AG15" s="151"/>
      <c r="AH15" s="151"/>
      <c r="AI15" s="151"/>
      <c r="AJ15" s="151"/>
      <c r="AK15" s="151"/>
      <c r="AL15" s="151"/>
      <c r="AM15" s="151"/>
      <c r="AN15" s="151"/>
      <c r="AO15" s="151"/>
      <c r="AP15" s="151"/>
      <c r="AQ15" s="151"/>
      <c r="AR15" s="151"/>
      <c r="AS15" s="151"/>
      <c r="AT15" s="151"/>
      <c r="AU15" s="151"/>
      <c r="AV15" s="151"/>
      <c r="AW15" s="151"/>
      <c r="AX15" s="151"/>
      <c r="AY15" s="151"/>
      <c r="AZ15" s="151"/>
      <c r="BA15" s="151"/>
      <c r="BB15" s="151"/>
      <c r="BC15" s="151"/>
      <c r="BD15" s="151"/>
      <c r="BE15" s="151"/>
      <c r="BF15" s="151"/>
      <c r="BG15" s="151"/>
    </row>
    <row r="16" spans="1:59">
      <c r="A16" s="155" t="s">
        <v>295</v>
      </c>
      <c r="B16" s="174" t="s">
        <v>46</v>
      </c>
      <c r="C16" s="722">
        <v>44.6</v>
      </c>
      <c r="D16" s="317">
        <v>353000</v>
      </c>
      <c r="E16" s="315">
        <v>119000</v>
      </c>
      <c r="F16" s="315">
        <v>264000</v>
      </c>
      <c r="G16" s="315">
        <v>87400</v>
      </c>
      <c r="H16" s="315">
        <v>2700000</v>
      </c>
      <c r="I16" s="316">
        <v>502000</v>
      </c>
      <c r="J16" s="159">
        <f t="shared" si="7"/>
        <v>8.7693148506980678E-2</v>
      </c>
      <c r="K16" s="160">
        <f t="shared" si="0"/>
        <v>2.9562279525016149E-2</v>
      </c>
      <c r="L16" s="160">
        <f t="shared" si="0"/>
        <v>6.5583544492472792E-2</v>
      </c>
      <c r="M16" s="160">
        <f t="shared" si="0"/>
        <v>2.1712127987280769E-2</v>
      </c>
      <c r="N16" s="160">
        <f t="shared" si="0"/>
        <v>0.67074079594574454</v>
      </c>
      <c r="O16" s="161">
        <f t="shared" si="0"/>
        <v>0.1247081035425051</v>
      </c>
      <c r="P16" s="398">
        <f t="shared" si="8"/>
        <v>0.87762237762237771</v>
      </c>
      <c r="Q16" s="159">
        <v>30.4894889585435</v>
      </c>
      <c r="R16" s="160">
        <v>38.088602255551997</v>
      </c>
      <c r="S16" s="728">
        <v>45.944212660472097</v>
      </c>
      <c r="T16" s="151"/>
      <c r="U16" s="723" t="s">
        <v>298</v>
      </c>
      <c r="V16" s="151"/>
      <c r="W16" s="165">
        <v>0.22</v>
      </c>
      <c r="X16" s="146">
        <f t="shared" si="1"/>
        <v>0.12809062193660822</v>
      </c>
      <c r="Y16" s="146">
        <f t="shared" si="2"/>
        <v>11.562397641663937</v>
      </c>
      <c r="Z16" s="146">
        <f t="shared" si="3"/>
        <v>3.0205949656750568</v>
      </c>
      <c r="AA16" s="146">
        <f t="shared" si="4"/>
        <v>0.15677701436602123</v>
      </c>
      <c r="AB16" s="146">
        <f t="shared" si="5"/>
        <v>3.4076613504248026</v>
      </c>
      <c r="AC16" s="146">
        <f t="shared" si="6"/>
        <v>3.4713646144065726</v>
      </c>
      <c r="AD16" s="166">
        <f t="shared" si="9"/>
        <v>6.3703263981770064E-2</v>
      </c>
      <c r="AE16" s="151"/>
      <c r="AF16" s="151"/>
      <c r="AG16" s="151"/>
      <c r="AH16" s="151"/>
      <c r="AI16" s="151"/>
      <c r="AJ16" s="151"/>
      <c r="AK16" s="151"/>
      <c r="AL16" s="151"/>
      <c r="AM16" s="151"/>
      <c r="AN16" s="151"/>
      <c r="AO16" s="151"/>
      <c r="AP16" s="151"/>
      <c r="AQ16" s="151"/>
      <c r="AR16" s="151"/>
      <c r="AS16" s="151"/>
      <c r="AT16" s="151"/>
      <c r="AU16" s="151"/>
      <c r="AV16" s="151"/>
      <c r="AW16" s="151"/>
      <c r="AX16" s="151"/>
      <c r="AY16" s="151"/>
      <c r="AZ16" s="151"/>
      <c r="BA16" s="151"/>
      <c r="BB16" s="151"/>
      <c r="BC16" s="151"/>
      <c r="BD16" s="151"/>
      <c r="BE16" s="151"/>
      <c r="BF16" s="151"/>
      <c r="BG16" s="151"/>
    </row>
    <row r="17" spans="1:59">
      <c r="A17" s="155" t="s">
        <v>295</v>
      </c>
      <c r="B17" s="174" t="s">
        <v>46</v>
      </c>
      <c r="C17" s="722">
        <v>46.3</v>
      </c>
      <c r="D17" s="317">
        <v>22100</v>
      </c>
      <c r="E17" s="315">
        <v>7980</v>
      </c>
      <c r="F17" s="315">
        <v>13700</v>
      </c>
      <c r="G17" s="315">
        <v>5050</v>
      </c>
      <c r="H17" s="315">
        <v>182000</v>
      </c>
      <c r="I17" s="316">
        <v>44800</v>
      </c>
      <c r="J17" s="159">
        <f t="shared" si="7"/>
        <v>8.0179951384101875E-2</v>
      </c>
      <c r="K17" s="160">
        <f t="shared" si="0"/>
        <v>2.8951855748648551E-2</v>
      </c>
      <c r="L17" s="160">
        <f t="shared" si="0"/>
        <v>4.9704313753945503E-2</v>
      </c>
      <c r="M17" s="160">
        <f t="shared" si="0"/>
        <v>1.8321663099082102E-2</v>
      </c>
      <c r="N17" s="160">
        <f t="shared" si="0"/>
        <v>0.66030548198672134</v>
      </c>
      <c r="O17" s="161">
        <f t="shared" si="0"/>
        <v>0.16253673402750063</v>
      </c>
      <c r="P17" s="398">
        <f t="shared" si="8"/>
        <v>0.88843841744722496</v>
      </c>
      <c r="Q17" s="159">
        <v>30.9755018655733</v>
      </c>
      <c r="R17" s="160">
        <v>38.649132437282098</v>
      </c>
      <c r="S17" s="728">
        <v>46.609553616341302</v>
      </c>
      <c r="T17" s="151"/>
      <c r="U17" s="723" t="s">
        <v>298</v>
      </c>
      <c r="V17" s="151"/>
      <c r="W17" s="165">
        <v>0.2</v>
      </c>
      <c r="X17" s="146">
        <f t="shared" si="1"/>
        <v>0.10543130990415335</v>
      </c>
      <c r="Y17" s="146">
        <f t="shared" si="2"/>
        <v>10.828025477707007</v>
      </c>
      <c r="Z17" s="146">
        <f t="shared" si="3"/>
        <v>2.7128712871287126</v>
      </c>
      <c r="AA17" s="146">
        <f t="shared" si="4"/>
        <v>0.19753086419753088</v>
      </c>
      <c r="AB17" s="146">
        <f t="shared" si="5"/>
        <v>3.4746943366106735</v>
      </c>
      <c r="AC17" s="146">
        <f t="shared" si="6"/>
        <v>3.5264541862647869</v>
      </c>
      <c r="AD17" s="166">
        <f t="shared" si="9"/>
        <v>5.1759849654113399E-2</v>
      </c>
      <c r="AE17" s="151"/>
      <c r="AF17" s="151"/>
      <c r="AG17" s="151"/>
      <c r="AH17" s="151"/>
      <c r="AI17" s="151"/>
      <c r="AJ17" s="151"/>
      <c r="AK17" s="151"/>
      <c r="AL17" s="151"/>
      <c r="AM17" s="151"/>
      <c r="AN17" s="151"/>
      <c r="AO17" s="151"/>
      <c r="AP17" s="151"/>
      <c r="AQ17" s="151"/>
      <c r="AR17" s="151"/>
      <c r="AS17" s="151"/>
      <c r="AT17" s="151"/>
      <c r="AU17" s="151"/>
      <c r="AV17" s="151"/>
      <c r="AW17" s="151"/>
      <c r="AX17" s="151"/>
      <c r="AY17" s="151"/>
      <c r="AZ17" s="151"/>
      <c r="BA17" s="151"/>
      <c r="BB17" s="151"/>
      <c r="BC17" s="151"/>
      <c r="BD17" s="151"/>
      <c r="BE17" s="151"/>
      <c r="BF17" s="151"/>
      <c r="BG17" s="151"/>
    </row>
    <row r="18" spans="1:59">
      <c r="A18" s="171" t="s">
        <v>295</v>
      </c>
      <c r="B18" s="167" t="s">
        <v>46</v>
      </c>
      <c r="C18" s="724">
        <v>46.6</v>
      </c>
      <c r="D18" s="317">
        <v>0</v>
      </c>
      <c r="E18" s="315">
        <v>2469809</v>
      </c>
      <c r="F18" s="315">
        <v>330119</v>
      </c>
      <c r="G18" s="315">
        <v>1311667</v>
      </c>
      <c r="H18" s="315">
        <v>379000</v>
      </c>
      <c r="I18" s="316">
        <v>10886696</v>
      </c>
      <c r="J18" s="159">
        <f t="shared" si="7"/>
        <v>0</v>
      </c>
      <c r="K18" s="160">
        <f t="shared" ref="K18:O20" si="10">E18/(SUM($D18:$I18))</f>
        <v>0.16061405094044198</v>
      </c>
      <c r="L18" s="160">
        <f t="shared" si="10"/>
        <v>2.1467955571628318E-2</v>
      </c>
      <c r="M18" s="160">
        <f t="shared" si="10"/>
        <v>8.5298964557541379E-2</v>
      </c>
      <c r="N18" s="160">
        <f t="shared" si="10"/>
        <v>2.4646733940327983E-2</v>
      </c>
      <c r="O18" s="161">
        <f t="shared" si="10"/>
        <v>0.70797229499006031</v>
      </c>
      <c r="P18" s="398">
        <f>(L18+M18+O18)/(K18+L18+M18+O18)</f>
        <v>0.83532730495761143</v>
      </c>
      <c r="Q18" s="159">
        <v>28.256536153679999</v>
      </c>
      <c r="R18" s="160">
        <v>35.549898374679898</v>
      </c>
      <c r="S18" s="728">
        <v>42.8406403367484</v>
      </c>
      <c r="T18" s="151"/>
      <c r="U18" s="723" t="s">
        <v>298</v>
      </c>
      <c r="V18" s="151"/>
      <c r="W18" s="165">
        <v>0.22</v>
      </c>
      <c r="X18" s="146">
        <f t="shared" si="1"/>
        <v>0.26738097106961167</v>
      </c>
      <c r="Y18" s="146">
        <f t="shared" si="2"/>
        <v>0</v>
      </c>
      <c r="Z18" s="146">
        <f t="shared" si="3"/>
        <v>0.25167897034841918</v>
      </c>
      <c r="AA18" s="172">
        <f t="shared" si="4"/>
        <v>0.96635804836203631</v>
      </c>
      <c r="AB18" s="146">
        <f t="shared" si="5"/>
        <v>3.3899229714778762</v>
      </c>
      <c r="AC18" s="146">
        <f t="shared" si="6"/>
        <v>3.2634000404563572</v>
      </c>
      <c r="AD18" s="166">
        <f t="shared" si="9"/>
        <v>-0.12652293102151901</v>
      </c>
      <c r="AE18" s="151"/>
      <c r="AF18" s="151"/>
      <c r="AG18" s="151"/>
      <c r="AH18" s="151"/>
      <c r="AI18" s="151"/>
      <c r="AJ18" s="151"/>
      <c r="AK18" s="151"/>
      <c r="AL18" s="151"/>
      <c r="AM18" s="151"/>
      <c r="AN18" s="151"/>
      <c r="AO18" s="151"/>
      <c r="AP18" s="151"/>
      <c r="AQ18" s="151"/>
      <c r="AR18" s="151"/>
      <c r="AS18" s="151"/>
      <c r="AT18" s="151"/>
      <c r="AU18" s="151"/>
      <c r="AV18" s="151"/>
      <c r="AW18" s="151"/>
      <c r="AX18" s="151"/>
      <c r="AY18" s="151"/>
      <c r="AZ18" s="151"/>
      <c r="BA18" s="151"/>
      <c r="BB18" s="151"/>
      <c r="BC18" s="151"/>
      <c r="BD18" s="151"/>
      <c r="BE18" s="151"/>
      <c r="BF18" s="151"/>
      <c r="BG18" s="151"/>
    </row>
    <row r="19" spans="1:59">
      <c r="A19" s="171" t="s">
        <v>296</v>
      </c>
      <c r="B19" s="167" t="s">
        <v>46</v>
      </c>
      <c r="C19" s="442">
        <v>53</v>
      </c>
      <c r="D19" s="317">
        <v>0</v>
      </c>
      <c r="E19" s="315">
        <v>426943</v>
      </c>
      <c r="F19" s="315">
        <v>324386</v>
      </c>
      <c r="G19" s="315">
        <v>208736</v>
      </c>
      <c r="H19" s="315">
        <v>7960</v>
      </c>
      <c r="I19" s="316">
        <v>793875</v>
      </c>
      <c r="J19" s="159">
        <f t="shared" si="7"/>
        <v>0</v>
      </c>
      <c r="K19" s="160">
        <f t="shared" si="10"/>
        <v>0.24231965491798627</v>
      </c>
      <c r="L19" s="160">
        <f t="shared" si="10"/>
        <v>0.18411147057154209</v>
      </c>
      <c r="M19" s="160">
        <f t="shared" si="10"/>
        <v>0.1184721039786594</v>
      </c>
      <c r="N19" s="160">
        <f t="shared" si="10"/>
        <v>4.517850048243374E-3</v>
      </c>
      <c r="O19" s="161">
        <f t="shared" si="10"/>
        <v>0.4505789204835689</v>
      </c>
      <c r="P19" s="441">
        <f>(L19+M19+O19)/(K19+L19+M19+O19)</f>
        <v>0.75658061279177169</v>
      </c>
      <c r="Q19" s="450">
        <v>24.174494078245299</v>
      </c>
      <c r="R19" s="439">
        <v>31.002073702554</v>
      </c>
      <c r="S19" s="451">
        <v>37.354548397873302</v>
      </c>
      <c r="T19" s="151"/>
      <c r="U19" s="723" t="s">
        <v>289</v>
      </c>
      <c r="V19" s="151"/>
      <c r="W19" s="165">
        <v>0.31</v>
      </c>
      <c r="X19" s="172">
        <f t="shared" si="1"/>
        <v>0.5449032294681877</v>
      </c>
      <c r="Y19" s="146">
        <f t="shared" si="2"/>
        <v>0</v>
      </c>
      <c r="Z19" s="146">
        <f t="shared" si="3"/>
        <v>1.5540491338341256</v>
      </c>
      <c r="AA19" s="172">
        <f t="shared" si="4"/>
        <v>0.99007277058247634</v>
      </c>
      <c r="AB19" s="146">
        <f t="shared" si="5"/>
        <v>2.786345990124298</v>
      </c>
      <c r="AC19" s="146">
        <f t="shared" si="6"/>
        <v>2.9078481506762133</v>
      </c>
      <c r="AD19" s="166">
        <f t="shared" si="9"/>
        <v>0.12150216055191532</v>
      </c>
      <c r="AE19" s="151"/>
      <c r="AF19" s="151"/>
      <c r="AG19" s="151"/>
      <c r="AH19" s="151"/>
      <c r="AI19" s="151"/>
      <c r="AJ19" s="151"/>
      <c r="AK19" s="151"/>
      <c r="AL19" s="151"/>
      <c r="AM19" s="151"/>
      <c r="AN19" s="151"/>
      <c r="AO19" s="151"/>
      <c r="AP19" s="151"/>
      <c r="AQ19" s="151"/>
      <c r="AR19" s="151"/>
      <c r="AS19" s="151"/>
      <c r="AT19" s="151"/>
      <c r="AU19" s="151"/>
      <c r="AV19" s="151"/>
      <c r="AW19" s="151"/>
      <c r="AX19" s="151"/>
      <c r="AY19" s="151"/>
      <c r="AZ19" s="151"/>
      <c r="BA19" s="151"/>
      <c r="BB19" s="151"/>
      <c r="BC19" s="151"/>
      <c r="BD19" s="151"/>
      <c r="BE19" s="151"/>
      <c r="BF19" s="151"/>
      <c r="BG19" s="151"/>
    </row>
    <row r="20" spans="1:59" ht="13.5" thickBot="1">
      <c r="A20" s="185" t="s">
        <v>297</v>
      </c>
      <c r="B20" s="181" t="s">
        <v>46</v>
      </c>
      <c r="C20" s="725">
        <v>54.3</v>
      </c>
      <c r="D20" s="328">
        <v>0</v>
      </c>
      <c r="E20" s="326">
        <v>23665</v>
      </c>
      <c r="F20" s="326">
        <v>32417</v>
      </c>
      <c r="G20" s="326">
        <v>12092</v>
      </c>
      <c r="H20" s="326">
        <v>1980</v>
      </c>
      <c r="I20" s="327">
        <v>68293</v>
      </c>
      <c r="J20" s="189">
        <f t="shared" si="7"/>
        <v>0</v>
      </c>
      <c r="K20" s="190">
        <f t="shared" si="10"/>
        <v>0.17093183673174572</v>
      </c>
      <c r="L20" s="190">
        <f t="shared" si="10"/>
        <v>0.23414736325091912</v>
      </c>
      <c r="M20" s="190">
        <f t="shared" si="10"/>
        <v>8.7340281840704387E-2</v>
      </c>
      <c r="N20" s="190">
        <f t="shared" si="10"/>
        <v>1.4301501657674055E-2</v>
      </c>
      <c r="O20" s="191">
        <f t="shared" si="10"/>
        <v>0.49327901651895673</v>
      </c>
      <c r="P20" s="495">
        <f>(L20+M20+O20)/(K20+L20+M20+O20)</f>
        <v>0.82658811287710576</v>
      </c>
      <c r="Q20" s="729">
        <v>27.839266923412101</v>
      </c>
      <c r="R20" s="496">
        <v>35.082486662356203</v>
      </c>
      <c r="S20" s="730">
        <v>42.231340783488498</v>
      </c>
      <c r="T20" s="151"/>
      <c r="U20" s="726" t="s">
        <v>289</v>
      </c>
      <c r="V20" s="151"/>
      <c r="W20" s="330">
        <v>0.37</v>
      </c>
      <c r="X20" s="478">
        <f t="shared" si="1"/>
        <v>0.49241948182336925</v>
      </c>
      <c r="Y20" s="196">
        <f t="shared" si="2"/>
        <v>0</v>
      </c>
      <c r="Z20" s="196">
        <f t="shared" si="3"/>
        <v>2.6808633807476014</v>
      </c>
      <c r="AA20" s="478">
        <f t="shared" si="4"/>
        <v>0.97182417144564781</v>
      </c>
      <c r="AB20" s="196">
        <f t="shared" si="5"/>
        <v>2.93156948146222</v>
      </c>
      <c r="AC20" s="196">
        <f t="shared" si="6"/>
        <v>3.2219102088057481</v>
      </c>
      <c r="AD20" s="279">
        <f t="shared" si="9"/>
        <v>0.29034072734352812</v>
      </c>
      <c r="AE20" s="151"/>
      <c r="AF20" s="151"/>
      <c r="AG20" s="151"/>
      <c r="AH20" s="151"/>
      <c r="AI20" s="151"/>
      <c r="AJ20" s="151"/>
      <c r="AK20" s="151"/>
      <c r="AL20" s="151"/>
      <c r="AM20" s="151"/>
      <c r="AN20" s="151"/>
      <c r="AO20" s="151"/>
      <c r="AP20" s="151"/>
      <c r="AQ20" s="151"/>
      <c r="AR20" s="151"/>
      <c r="AS20" s="151"/>
      <c r="AT20" s="151"/>
      <c r="AU20" s="151"/>
      <c r="AV20" s="151"/>
      <c r="AW20" s="151"/>
      <c r="AX20" s="151"/>
      <c r="AY20" s="151"/>
      <c r="AZ20" s="151"/>
      <c r="BA20" s="151"/>
      <c r="BB20" s="151"/>
      <c r="BC20" s="151"/>
      <c r="BD20" s="151"/>
      <c r="BE20" s="151"/>
      <c r="BF20" s="151"/>
      <c r="BG20" s="151"/>
    </row>
    <row r="21" spans="1:59" s="337" customFormat="1" ht="13.5" thickBot="1">
      <c r="A21" s="160"/>
      <c r="B21" s="336"/>
      <c r="C21" s="151"/>
      <c r="D21" s="236"/>
      <c r="E21" s="236"/>
      <c r="F21" s="236"/>
      <c r="G21" s="236"/>
      <c r="H21" s="236"/>
      <c r="I21" s="236"/>
      <c r="J21" s="160"/>
      <c r="K21" s="160"/>
      <c r="L21" s="160"/>
      <c r="M21" s="160"/>
      <c r="N21" s="160"/>
      <c r="O21" s="160"/>
      <c r="P21" s="202"/>
      <c r="Q21" s="160"/>
      <c r="R21" s="160"/>
      <c r="S21" s="322"/>
      <c r="T21" s="151"/>
      <c r="U21" s="151"/>
      <c r="V21" s="151"/>
      <c r="W21" s="151"/>
      <c r="X21" s="151"/>
      <c r="Y21" s="151"/>
      <c r="Z21" s="151"/>
      <c r="AA21" s="151"/>
      <c r="AB21" s="151"/>
      <c r="AC21" s="151"/>
      <c r="AD21" s="151"/>
      <c r="AE21" s="151"/>
      <c r="AF21" s="151"/>
      <c r="AG21" s="151"/>
      <c r="AH21" s="151"/>
      <c r="AI21" s="151"/>
      <c r="AJ21" s="151"/>
      <c r="AK21" s="151"/>
      <c r="AL21" s="151"/>
      <c r="AM21" s="151"/>
      <c r="AN21" s="151"/>
      <c r="AO21" s="151"/>
      <c r="AP21" s="151"/>
      <c r="AQ21" s="151"/>
      <c r="AR21" s="151"/>
      <c r="AS21" s="151"/>
      <c r="AT21" s="151"/>
      <c r="AU21" s="151"/>
      <c r="AV21" s="151"/>
      <c r="AW21" s="151"/>
      <c r="AX21" s="151"/>
      <c r="AY21" s="151"/>
      <c r="AZ21" s="151"/>
      <c r="BA21" s="151"/>
      <c r="BB21" s="151"/>
      <c r="BC21" s="151"/>
      <c r="BD21" s="151"/>
      <c r="BE21" s="151"/>
      <c r="BF21" s="151"/>
      <c r="BG21" s="151"/>
    </row>
    <row r="22" spans="1:59">
      <c r="N22" s="945"/>
      <c r="O22" s="423" t="s">
        <v>542</v>
      </c>
      <c r="P22" s="199" t="s">
        <v>540</v>
      </c>
      <c r="Q22" s="200">
        <v>5</v>
      </c>
      <c r="R22" s="200">
        <v>50</v>
      </c>
      <c r="S22" s="200">
        <v>95</v>
      </c>
      <c r="T22" s="942" t="s">
        <v>541</v>
      </c>
    </row>
    <row r="23" spans="1:59">
      <c r="N23" s="174" t="s">
        <v>36</v>
      </c>
      <c r="O23" s="236">
        <f>COUNT(P19:P20)</f>
        <v>2</v>
      </c>
      <c r="P23" s="202">
        <f>MIN(Q19:Q20)</f>
        <v>24.174494078245299</v>
      </c>
      <c r="Q23" s="202">
        <f>AVERAGE(Q19:Q20)</f>
        <v>26.0068805008287</v>
      </c>
      <c r="R23" s="202">
        <f>AVERAGE(R19:R20)</f>
        <v>33.042280182455102</v>
      </c>
      <c r="S23" s="202">
        <f>AVERAGE(S19:S20)</f>
        <v>39.792944590680904</v>
      </c>
      <c r="T23" s="204">
        <f>MAX(S19:S20)</f>
        <v>42.231340783488498</v>
      </c>
    </row>
    <row r="24" spans="1:59">
      <c r="N24" s="174" t="s">
        <v>31</v>
      </c>
      <c r="O24" s="236"/>
      <c r="P24" s="202"/>
      <c r="Q24" s="202"/>
      <c r="R24" s="202"/>
      <c r="S24" s="202"/>
      <c r="T24" s="204"/>
    </row>
    <row r="25" spans="1:59">
      <c r="N25" s="174" t="s">
        <v>485</v>
      </c>
      <c r="O25" s="236"/>
      <c r="P25" s="202"/>
      <c r="Q25" s="202"/>
      <c r="R25" s="202"/>
      <c r="S25" s="202"/>
      <c r="T25" s="204"/>
    </row>
    <row r="26" spans="1:59">
      <c r="N26" s="174"/>
      <c r="O26" s="151"/>
      <c r="P26" s="202"/>
      <c r="Q26" s="202"/>
      <c r="R26" s="203"/>
      <c r="S26" s="202"/>
      <c r="T26" s="946"/>
    </row>
    <row r="27" spans="1:59">
      <c r="N27" s="174"/>
      <c r="O27" s="151"/>
      <c r="P27" s="202"/>
      <c r="Q27" s="205"/>
      <c r="R27" s="205"/>
      <c r="S27" s="205"/>
      <c r="T27" s="946"/>
    </row>
    <row r="28" spans="1:59">
      <c r="N28" s="174" t="s">
        <v>36</v>
      </c>
      <c r="O28" s="236">
        <f>O23</f>
        <v>2</v>
      </c>
      <c r="P28" s="202" t="str">
        <f>FIXED(P23,2)</f>
        <v>24.17</v>
      </c>
      <c r="Q28" s="202" t="str">
        <f t="shared" ref="Q28:T28" si="11">FIXED(Q23,2)</f>
        <v>26.01</v>
      </c>
      <c r="R28" s="202" t="str">
        <f t="shared" si="11"/>
        <v>33.04</v>
      </c>
      <c r="S28" s="202" t="str">
        <f t="shared" si="11"/>
        <v>39.79</v>
      </c>
      <c r="T28" s="204" t="str">
        <f t="shared" si="11"/>
        <v>42.23</v>
      </c>
    </row>
    <row r="29" spans="1:59">
      <c r="N29" s="174" t="s">
        <v>31</v>
      </c>
      <c r="O29" s="236"/>
      <c r="P29" s="202"/>
      <c r="Q29" s="202"/>
      <c r="R29" s="202"/>
      <c r="S29" s="202"/>
      <c r="T29" s="204"/>
    </row>
    <row r="30" spans="1:59" ht="13.5" thickBot="1">
      <c r="N30" s="206" t="s">
        <v>485</v>
      </c>
      <c r="O30" s="271"/>
      <c r="P30" s="207"/>
      <c r="Q30" s="207"/>
      <c r="R30" s="207"/>
      <c r="S30" s="207"/>
      <c r="T30" s="209"/>
    </row>
  </sheetData>
  <mergeCells count="4">
    <mergeCell ref="D11:I11"/>
    <mergeCell ref="J11:O11"/>
    <mergeCell ref="W11:AD11"/>
    <mergeCell ref="Q11:S11"/>
  </mergeCells>
  <pageMargins left="0.7" right="0.7" top="0.75" bottom="0.75" header="0.3" footer="0.3"/>
  <pageSetup paperSize="9" orientation="portrait" horizontalDpi="4294967292" verticalDpi="4294967292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G156"/>
  <sheetViews>
    <sheetView tabSelected="1" topLeftCell="C24" zoomScale="70" zoomScaleNormal="70" zoomScalePageLayoutView="70" workbookViewId="0">
      <selection activeCell="S58" sqref="S58"/>
    </sheetView>
  </sheetViews>
  <sheetFormatPr defaultColWidth="8.7109375" defaultRowHeight="12.75"/>
  <cols>
    <col min="1" max="1" width="29.85546875" style="232" customWidth="1"/>
    <col min="2" max="2" width="32.85546875" style="232" customWidth="1"/>
    <col min="3" max="3" width="46" style="232" bestFit="1" customWidth="1"/>
    <col min="4" max="4" width="10.7109375" style="232" bestFit="1" customWidth="1"/>
    <col min="5" max="7" width="10" style="232" bestFit="1" customWidth="1"/>
    <col min="8" max="8" width="11.140625" style="232" bestFit="1" customWidth="1"/>
    <col min="9" max="9" width="10" style="232" bestFit="1" customWidth="1"/>
    <col min="10" max="15" width="9.140625" style="232" customWidth="1"/>
    <col min="16" max="16" width="8.7109375" style="390"/>
    <col min="17" max="17" width="11.42578125" style="232" customWidth="1"/>
    <col min="18" max="18" width="12.7109375" style="232" customWidth="1"/>
    <col min="19" max="19" width="14.28515625" style="232" bestFit="1" customWidth="1"/>
    <col min="20" max="20" width="8.7109375" style="232"/>
    <col min="21" max="21" width="53.140625" style="232" bestFit="1" customWidth="1"/>
    <col min="22" max="22" width="8.7109375" style="232"/>
    <col min="23" max="23" width="5.7109375" style="232" bestFit="1" customWidth="1"/>
    <col min="24" max="24" width="18.42578125" style="232" bestFit="1" customWidth="1"/>
    <col min="25" max="25" width="13.140625" style="232" bestFit="1" customWidth="1"/>
    <col min="26" max="26" width="21.7109375" style="232" bestFit="1" customWidth="1"/>
    <col min="27" max="27" width="20.7109375" style="232" bestFit="1" customWidth="1"/>
    <col min="28" max="28" width="13.42578125" style="232" bestFit="1" customWidth="1"/>
    <col min="29" max="29" width="19.42578125" style="232" bestFit="1" customWidth="1"/>
    <col min="30" max="30" width="10" style="232" bestFit="1" customWidth="1"/>
    <col min="31" max="16384" width="8.7109375" style="232"/>
  </cols>
  <sheetData>
    <row r="1" spans="1:59" s="425" customFormat="1" ht="15.75">
      <c r="A1" s="408" t="s">
        <v>11</v>
      </c>
      <c r="B1" s="408" t="s">
        <v>607</v>
      </c>
      <c r="C1" s="408"/>
      <c r="P1" s="426"/>
    </row>
    <row r="2" spans="1:59">
      <c r="A2" s="289" t="s">
        <v>586</v>
      </c>
      <c r="B2" s="223" t="s">
        <v>606</v>
      </c>
      <c r="C2" s="223"/>
    </row>
    <row r="3" spans="1:59">
      <c r="A3" s="289" t="s">
        <v>592</v>
      </c>
      <c r="B3" s="223" t="s">
        <v>323</v>
      </c>
      <c r="C3" s="223"/>
    </row>
    <row r="4" spans="1:59">
      <c r="A4" s="289" t="s">
        <v>589</v>
      </c>
      <c r="B4" s="447">
        <v>-43.06</v>
      </c>
      <c r="C4" s="447"/>
    </row>
    <row r="5" spans="1:59">
      <c r="A5" s="289" t="s">
        <v>590</v>
      </c>
      <c r="B5" s="447">
        <v>172.61</v>
      </c>
      <c r="C5" s="223"/>
    </row>
    <row r="6" spans="1:59">
      <c r="A6" s="289" t="s">
        <v>15</v>
      </c>
      <c r="B6" s="223" t="s">
        <v>299</v>
      </c>
      <c r="C6" s="223" t="s">
        <v>321</v>
      </c>
    </row>
    <row r="7" spans="1:59" ht="25.5">
      <c r="A7" s="289" t="s">
        <v>16</v>
      </c>
      <c r="B7" s="391" t="s">
        <v>324</v>
      </c>
      <c r="C7" s="223"/>
    </row>
    <row r="8" spans="1:59">
      <c r="A8" s="289" t="s">
        <v>17</v>
      </c>
      <c r="B8" s="223" t="s">
        <v>42</v>
      </c>
      <c r="C8" s="223"/>
    </row>
    <row r="9" spans="1:59">
      <c r="A9" s="289" t="s">
        <v>0</v>
      </c>
      <c r="B9" s="223" t="s">
        <v>320</v>
      </c>
      <c r="C9" s="223" t="s">
        <v>321</v>
      </c>
    </row>
    <row r="10" spans="1:59" ht="13.5" thickBot="1">
      <c r="A10" s="289" t="s">
        <v>479</v>
      </c>
      <c r="B10" s="223" t="s">
        <v>480</v>
      </c>
      <c r="C10" s="223"/>
    </row>
    <row r="11" spans="1:59" ht="39" customHeight="1" thickBot="1">
      <c r="A11" s="151"/>
      <c r="B11" s="356"/>
      <c r="C11" s="205"/>
      <c r="D11" s="1084" t="s">
        <v>22</v>
      </c>
      <c r="E11" s="1085"/>
      <c r="F11" s="1085"/>
      <c r="G11" s="1085"/>
      <c r="H11" s="1085"/>
      <c r="I11" s="1086"/>
      <c r="J11" s="1087" t="s">
        <v>23</v>
      </c>
      <c r="K11" s="1088"/>
      <c r="L11" s="1088"/>
      <c r="M11" s="1088"/>
      <c r="N11" s="1088"/>
      <c r="O11" s="1089"/>
      <c r="P11" s="203"/>
      <c r="Q11" s="1069" t="s">
        <v>478</v>
      </c>
      <c r="R11" s="1070"/>
      <c r="S11" s="1071"/>
      <c r="W11" s="1066" t="s">
        <v>427</v>
      </c>
      <c r="X11" s="1067"/>
      <c r="Y11" s="1067"/>
      <c r="Z11" s="1067"/>
      <c r="AA11" s="1067"/>
      <c r="AB11" s="1067"/>
      <c r="AC11" s="1067"/>
      <c r="AD11" s="1068"/>
    </row>
    <row r="12" spans="1:59" ht="13.5" thickBot="1">
      <c r="A12" s="427" t="s">
        <v>487</v>
      </c>
      <c r="B12" s="293" t="s">
        <v>49</v>
      </c>
      <c r="C12" s="428" t="s">
        <v>58</v>
      </c>
      <c r="D12" s="123">
        <v>0</v>
      </c>
      <c r="E12" s="123">
        <v>1</v>
      </c>
      <c r="F12" s="123">
        <v>2</v>
      </c>
      <c r="G12" s="123">
        <v>3</v>
      </c>
      <c r="H12" s="123">
        <v>4</v>
      </c>
      <c r="I12" s="123" t="s">
        <v>27</v>
      </c>
      <c r="J12" s="122">
        <v>0</v>
      </c>
      <c r="K12" s="123">
        <v>1</v>
      </c>
      <c r="L12" s="123">
        <v>2</v>
      </c>
      <c r="M12" s="123">
        <v>3</v>
      </c>
      <c r="N12" s="123">
        <v>4</v>
      </c>
      <c r="O12" s="362" t="s">
        <v>27</v>
      </c>
      <c r="P12" s="363" t="s">
        <v>28</v>
      </c>
      <c r="Q12" s="125">
        <v>0.05</v>
      </c>
      <c r="R12" s="126">
        <v>0.5</v>
      </c>
      <c r="S12" s="127">
        <v>0.95</v>
      </c>
      <c r="U12" s="394" t="s">
        <v>33</v>
      </c>
      <c r="W12" s="293" t="s">
        <v>29</v>
      </c>
      <c r="X12" s="294" t="s">
        <v>428</v>
      </c>
      <c r="Y12" s="294" t="s">
        <v>61</v>
      </c>
      <c r="Z12" s="294" t="s">
        <v>62</v>
      </c>
      <c r="AA12" s="294" t="s">
        <v>63</v>
      </c>
      <c r="AB12" s="200" t="s">
        <v>425</v>
      </c>
      <c r="AC12" s="200" t="s">
        <v>426</v>
      </c>
      <c r="AD12" s="201" t="s">
        <v>424</v>
      </c>
    </row>
    <row r="13" spans="1:59" s="107" customFormat="1">
      <c r="A13" s="395" t="s">
        <v>560</v>
      </c>
      <c r="B13" s="198">
        <v>123.11</v>
      </c>
      <c r="C13" s="143">
        <v>42</v>
      </c>
      <c r="D13" s="364">
        <v>6070000</v>
      </c>
      <c r="E13" s="364">
        <v>1560000</v>
      </c>
      <c r="F13" s="364">
        <v>1140000</v>
      </c>
      <c r="G13" s="364">
        <v>417000</v>
      </c>
      <c r="H13" s="364">
        <v>12000000</v>
      </c>
      <c r="I13" s="366">
        <v>477000</v>
      </c>
      <c r="J13" s="149">
        <f>D13/(SUM($D13:$I13))</f>
        <v>0.28018833087149186</v>
      </c>
      <c r="K13" s="136">
        <f t="shared" ref="K13:O17" si="0">E13/(SUM($D13:$I13))</f>
        <v>7.2008862629246675E-2</v>
      </c>
      <c r="L13" s="136">
        <f t="shared" si="0"/>
        <v>5.2621861152141805E-2</v>
      </c>
      <c r="M13" s="136">
        <f t="shared" si="0"/>
        <v>1.9248522895125554E-2</v>
      </c>
      <c r="N13" s="136">
        <f t="shared" si="0"/>
        <v>0.55391432791728212</v>
      </c>
      <c r="O13" s="150">
        <f t="shared" si="0"/>
        <v>2.2018094534711964E-2</v>
      </c>
      <c r="P13" s="396">
        <f>(L13+M13+O13)/(K13+L13+M13+O13)</f>
        <v>0.56594323873121877</v>
      </c>
      <c r="Q13" s="149">
        <v>14.3573942</v>
      </c>
      <c r="R13" s="136">
        <v>20.505679199999999</v>
      </c>
      <c r="S13" s="448">
        <v>26.335854000000001</v>
      </c>
      <c r="T13" s="153"/>
      <c r="U13" s="433" t="s">
        <v>322</v>
      </c>
      <c r="V13" s="153"/>
      <c r="W13" s="149">
        <v>0.13444893248701673</v>
      </c>
      <c r="X13" s="136">
        <f t="shared" ref="X13:X35" si="1">(K13+L13+M13)/(K13+L13+M13+N13+O13)</f>
        <v>0.19988457098884185</v>
      </c>
      <c r="Y13" s="136">
        <f t="shared" ref="Y13:Y35" si="2">((J13)/(J13+N13))*100</f>
        <v>33.591588267847264</v>
      </c>
      <c r="Z13" s="136">
        <f t="shared" ref="Z13:Z35" si="3">L13/M13</f>
        <v>2.7338129496402881</v>
      </c>
      <c r="AA13" s="136">
        <f t="shared" ref="AA13:AA35" si="4">(O13/(O13+N13))</f>
        <v>3.8230343832652079E-2</v>
      </c>
      <c r="AB13" s="136">
        <f t="shared" ref="AB13:AB35" si="5">(0*(J13/(SUM(J13:O13)))+(1*(K13/SUM(J13:O13)))+(2*(L13/SUM(J13:O13)))+(3*(M13/SUM(J13:O13)))+(4*(N13/(SUM(J13:O13)))+(4*(O13/(SUM(J13:O13))))))</f>
        <v>2.5387278434268832</v>
      </c>
      <c r="AC13" s="136">
        <f t="shared" ref="AC13:AC35" si="6">-0.77*P13+3.32*P13^2+1.59</f>
        <v>2.2175923144026912</v>
      </c>
      <c r="AD13" s="150">
        <f>AC13-AB13</f>
        <v>-0.32113552902419196</v>
      </c>
      <c r="AE13" s="153"/>
      <c r="AF13" s="153"/>
      <c r="AG13" s="153"/>
      <c r="AH13" s="153"/>
      <c r="AI13" s="153"/>
      <c r="AJ13" s="153"/>
      <c r="AK13" s="153"/>
      <c r="AL13" s="153"/>
      <c r="AM13" s="153"/>
      <c r="AN13" s="153"/>
      <c r="AO13" s="153"/>
      <c r="AP13" s="153"/>
      <c r="AQ13" s="153"/>
      <c r="AR13" s="153"/>
      <c r="AS13" s="153"/>
      <c r="AT13" s="153"/>
      <c r="AU13" s="153"/>
      <c r="AV13" s="153"/>
      <c r="AW13" s="153"/>
      <c r="AX13" s="153"/>
      <c r="AY13" s="153"/>
      <c r="AZ13" s="153"/>
      <c r="BA13" s="153"/>
      <c r="BB13" s="153"/>
      <c r="BC13" s="153"/>
      <c r="BD13" s="153"/>
      <c r="BE13" s="153"/>
      <c r="BF13" s="153"/>
      <c r="BG13" s="153"/>
    </row>
    <row r="14" spans="1:59" s="107" customFormat="1">
      <c r="A14" s="323" t="s">
        <v>561</v>
      </c>
      <c r="B14" s="174">
        <v>113.06</v>
      </c>
      <c r="C14" s="161">
        <v>45.7834</v>
      </c>
      <c r="D14" s="315">
        <v>1050000</v>
      </c>
      <c r="E14" s="315">
        <v>390000</v>
      </c>
      <c r="F14" s="315">
        <v>500000</v>
      </c>
      <c r="G14" s="315">
        <v>205000</v>
      </c>
      <c r="H14" s="315">
        <v>3800000</v>
      </c>
      <c r="I14" s="316">
        <v>359000</v>
      </c>
      <c r="J14" s="165">
        <f t="shared" ref="J14:J20" si="7">D14/(SUM($D14:$I14))</f>
        <v>0.16656091370558376</v>
      </c>
      <c r="K14" s="146">
        <f t="shared" si="0"/>
        <v>6.1865482233502536E-2</v>
      </c>
      <c r="L14" s="146">
        <f t="shared" si="0"/>
        <v>7.9314720812182743E-2</v>
      </c>
      <c r="M14" s="146">
        <f t="shared" si="0"/>
        <v>3.2519035532994921E-2</v>
      </c>
      <c r="N14" s="146">
        <f t="shared" si="0"/>
        <v>0.60279187817258884</v>
      </c>
      <c r="O14" s="166">
        <f t="shared" si="0"/>
        <v>5.6947969543147209E-2</v>
      </c>
      <c r="P14" s="398">
        <f t="shared" ref="P14:P17" si="8">(L14+M14+O14)/(K14+L14+M14+O14)</f>
        <v>0.73177441540577715</v>
      </c>
      <c r="Q14" s="165">
        <v>24.862731499999999</v>
      </c>
      <c r="R14" s="146">
        <v>30.7899542</v>
      </c>
      <c r="S14" s="449">
        <v>38.807184800000002</v>
      </c>
      <c r="T14" s="153"/>
      <c r="U14" s="437" t="s">
        <v>322</v>
      </c>
      <c r="V14" s="153"/>
      <c r="W14" s="165">
        <v>0.13949275362318841</v>
      </c>
      <c r="X14" s="146">
        <f t="shared" si="1"/>
        <v>0.20841263799010282</v>
      </c>
      <c r="Y14" s="146">
        <f t="shared" si="2"/>
        <v>21.649484536082475</v>
      </c>
      <c r="Z14" s="146">
        <f t="shared" si="3"/>
        <v>2.4390243902439028</v>
      </c>
      <c r="AA14" s="146">
        <f t="shared" si="4"/>
        <v>8.6318826641019475E-2</v>
      </c>
      <c r="AB14" s="146">
        <f t="shared" si="5"/>
        <v>2.9570114213197969</v>
      </c>
      <c r="AC14" s="146">
        <f t="shared" si="6"/>
        <v>2.8043730996785414</v>
      </c>
      <c r="AD14" s="166">
        <f t="shared" ref="AD14:AD18" si="9">AC14-AB14</f>
        <v>-0.15263832164125546</v>
      </c>
      <c r="AE14" s="153"/>
      <c r="AF14" s="153"/>
      <c r="AG14" s="153"/>
      <c r="AH14" s="153"/>
      <c r="AI14" s="153"/>
      <c r="AJ14" s="153"/>
      <c r="AK14" s="153"/>
      <c r="AL14" s="153"/>
      <c r="AM14" s="153"/>
      <c r="AN14" s="153"/>
      <c r="AO14" s="153"/>
      <c r="AP14" s="153"/>
      <c r="AQ14" s="153"/>
      <c r="AR14" s="153"/>
      <c r="AS14" s="153"/>
      <c r="AT14" s="153"/>
      <c r="AU14" s="153"/>
      <c r="AV14" s="153"/>
      <c r="AW14" s="153"/>
      <c r="AX14" s="153"/>
      <c r="AY14" s="153"/>
      <c r="AZ14" s="153"/>
      <c r="BA14" s="153"/>
      <c r="BB14" s="153"/>
      <c r="BC14" s="153"/>
      <c r="BD14" s="153"/>
      <c r="BE14" s="153"/>
      <c r="BF14" s="153"/>
      <c r="BG14" s="153"/>
    </row>
    <row r="15" spans="1:59" s="107" customFormat="1">
      <c r="A15" s="323" t="s">
        <v>562</v>
      </c>
      <c r="B15" s="174">
        <v>112.46</v>
      </c>
      <c r="C15" s="161">
        <v>45.849400000000003</v>
      </c>
      <c r="D15" s="315">
        <v>683000</v>
      </c>
      <c r="E15" s="315">
        <v>268000</v>
      </c>
      <c r="F15" s="315">
        <v>341000</v>
      </c>
      <c r="G15" s="315">
        <v>140000</v>
      </c>
      <c r="H15" s="315">
        <v>2450000</v>
      </c>
      <c r="I15" s="316">
        <v>213000</v>
      </c>
      <c r="J15" s="165">
        <f t="shared" si="7"/>
        <v>0.16678876678876678</v>
      </c>
      <c r="K15" s="146">
        <f t="shared" si="0"/>
        <v>6.5445665445665449E-2</v>
      </c>
      <c r="L15" s="146">
        <f t="shared" si="0"/>
        <v>8.3272283272283268E-2</v>
      </c>
      <c r="M15" s="146">
        <f t="shared" si="0"/>
        <v>3.4188034188034191E-2</v>
      </c>
      <c r="N15" s="146">
        <f t="shared" si="0"/>
        <v>0.59829059829059827</v>
      </c>
      <c r="O15" s="166">
        <f t="shared" si="0"/>
        <v>5.2014652014652017E-2</v>
      </c>
      <c r="P15" s="398">
        <f t="shared" si="8"/>
        <v>0.7214137214137214</v>
      </c>
      <c r="Q15" s="165">
        <v>24.283290699999998</v>
      </c>
      <c r="R15" s="146">
        <v>30.110187199999999</v>
      </c>
      <c r="S15" s="449">
        <v>37.985150400000002</v>
      </c>
      <c r="T15" s="153"/>
      <c r="U15" s="437" t="s">
        <v>322</v>
      </c>
      <c r="V15" s="153"/>
      <c r="W15" s="165">
        <v>0.14755923593472739</v>
      </c>
      <c r="X15" s="146">
        <f t="shared" si="1"/>
        <v>0.21951934349355218</v>
      </c>
      <c r="Y15" s="146">
        <f t="shared" si="2"/>
        <v>21.800191509735079</v>
      </c>
      <c r="Z15" s="146">
        <f t="shared" si="3"/>
        <v>2.4357142857142855</v>
      </c>
      <c r="AA15" s="146">
        <f t="shared" si="4"/>
        <v>7.9984979346601578E-2</v>
      </c>
      <c r="AB15" s="146">
        <f t="shared" si="5"/>
        <v>2.935775335775336</v>
      </c>
      <c r="AC15" s="146">
        <f t="shared" si="6"/>
        <v>2.7623647892254963</v>
      </c>
      <c r="AD15" s="166">
        <f t="shared" si="9"/>
        <v>-0.17341054654983967</v>
      </c>
      <c r="AE15" s="153"/>
      <c r="AF15" s="153"/>
      <c r="AG15" s="153"/>
      <c r="AH15" s="153"/>
      <c r="AI15" s="153"/>
      <c r="AJ15" s="153"/>
      <c r="AK15" s="153"/>
      <c r="AL15" s="153"/>
      <c r="AM15" s="153"/>
      <c r="AN15" s="153"/>
      <c r="AO15" s="153"/>
      <c r="AP15" s="153"/>
      <c r="AQ15" s="153"/>
      <c r="AR15" s="153"/>
      <c r="AS15" s="153"/>
      <c r="AT15" s="153"/>
      <c r="AU15" s="153"/>
      <c r="AV15" s="153"/>
      <c r="AW15" s="153"/>
      <c r="AX15" s="153"/>
      <c r="AY15" s="153"/>
      <c r="AZ15" s="153"/>
      <c r="BA15" s="153"/>
      <c r="BB15" s="153"/>
      <c r="BC15" s="153"/>
      <c r="BD15" s="153"/>
      <c r="BE15" s="153"/>
      <c r="BF15" s="153"/>
      <c r="BG15" s="153"/>
    </row>
    <row r="16" spans="1:59" s="107" customFormat="1">
      <c r="A16" s="323" t="s">
        <v>563</v>
      </c>
      <c r="B16" s="174">
        <v>109.71</v>
      </c>
      <c r="C16" s="161">
        <v>46.151900000000005</v>
      </c>
      <c r="D16" s="315">
        <v>3910000</v>
      </c>
      <c r="E16" s="315">
        <v>1270000</v>
      </c>
      <c r="F16" s="315">
        <v>1470000</v>
      </c>
      <c r="G16" s="315">
        <v>603000</v>
      </c>
      <c r="H16" s="315">
        <v>10400000</v>
      </c>
      <c r="I16" s="316">
        <v>812000</v>
      </c>
      <c r="J16" s="165">
        <f t="shared" si="7"/>
        <v>0.21175196317357162</v>
      </c>
      <c r="K16" s="146">
        <f t="shared" si="0"/>
        <v>6.877877064717032E-2</v>
      </c>
      <c r="L16" s="146">
        <f t="shared" si="0"/>
        <v>7.9610073111291632E-2</v>
      </c>
      <c r="M16" s="146">
        <f t="shared" si="0"/>
        <v>3.2656376929325749E-2</v>
      </c>
      <c r="N16" s="146">
        <f t="shared" si="0"/>
        <v>0.5632277281343081</v>
      </c>
      <c r="O16" s="166">
        <f t="shared" si="0"/>
        <v>4.3975088004332523E-2</v>
      </c>
      <c r="P16" s="398">
        <f t="shared" si="8"/>
        <v>0.69434416365824314</v>
      </c>
      <c r="Q16" s="165">
        <v>22.599206800000001</v>
      </c>
      <c r="R16" s="146">
        <v>28.464817400000001</v>
      </c>
      <c r="S16" s="449">
        <v>35.850904300000003</v>
      </c>
      <c r="T16" s="153"/>
      <c r="U16" s="437" t="s">
        <v>322</v>
      </c>
      <c r="V16" s="153"/>
      <c r="W16" s="165">
        <v>0.13978494623655913</v>
      </c>
      <c r="X16" s="146">
        <f t="shared" si="1"/>
        <v>0.22968052215733425</v>
      </c>
      <c r="Y16" s="146">
        <f t="shared" si="2"/>
        <v>27.323549965059403</v>
      </c>
      <c r="Z16" s="146">
        <f t="shared" si="3"/>
        <v>2.4378109452736321</v>
      </c>
      <c r="AA16" s="146">
        <f t="shared" si="4"/>
        <v>7.242240456653587E-2</v>
      </c>
      <c r="AB16" s="146">
        <f t="shared" si="5"/>
        <v>2.7547793122122934</v>
      </c>
      <c r="AC16" s="146">
        <f t="shared" si="6"/>
        <v>2.6559728684359527</v>
      </c>
      <c r="AD16" s="166">
        <f t="shared" si="9"/>
        <v>-9.8806443776340735E-2</v>
      </c>
      <c r="AE16" s="153"/>
      <c r="AF16" s="153"/>
      <c r="AG16" s="153"/>
      <c r="AH16" s="153"/>
      <c r="AI16" s="153"/>
      <c r="AJ16" s="153"/>
      <c r="AK16" s="153"/>
      <c r="AL16" s="153"/>
      <c r="AM16" s="153"/>
      <c r="AN16" s="153"/>
      <c r="AO16" s="153"/>
      <c r="AP16" s="153"/>
      <c r="AQ16" s="153"/>
      <c r="AR16" s="153"/>
      <c r="AS16" s="153"/>
      <c r="AT16" s="153"/>
      <c r="AU16" s="153"/>
      <c r="AV16" s="153"/>
      <c r="AW16" s="153"/>
      <c r="AX16" s="153"/>
      <c r="AY16" s="153"/>
      <c r="AZ16" s="153"/>
      <c r="BA16" s="153"/>
      <c r="BB16" s="153"/>
      <c r="BC16" s="153"/>
      <c r="BD16" s="153"/>
      <c r="BE16" s="153"/>
      <c r="BF16" s="153"/>
      <c r="BG16" s="153"/>
    </row>
    <row r="17" spans="1:59" s="107" customFormat="1">
      <c r="A17" s="434" t="s">
        <v>564</v>
      </c>
      <c r="B17" s="167">
        <v>106.4</v>
      </c>
      <c r="C17" s="436">
        <v>46.516000000000005</v>
      </c>
      <c r="D17" s="315">
        <v>3670000</v>
      </c>
      <c r="E17" s="315">
        <v>319000</v>
      </c>
      <c r="F17" s="315">
        <v>327000</v>
      </c>
      <c r="G17" s="315">
        <v>145000</v>
      </c>
      <c r="H17" s="315">
        <v>1990000</v>
      </c>
      <c r="I17" s="316">
        <v>131000</v>
      </c>
      <c r="J17" s="165">
        <f t="shared" si="7"/>
        <v>0.5575812822850198</v>
      </c>
      <c r="K17" s="146">
        <f t="shared" si="0"/>
        <v>4.846551200243087E-2</v>
      </c>
      <c r="L17" s="146">
        <f t="shared" si="0"/>
        <v>4.9680948040109391E-2</v>
      </c>
      <c r="M17" s="146">
        <f t="shared" si="0"/>
        <v>2.2029778182923124E-2</v>
      </c>
      <c r="N17" s="146">
        <f t="shared" si="0"/>
        <v>0.30233971437253115</v>
      </c>
      <c r="O17" s="166">
        <f t="shared" si="0"/>
        <v>1.9902765116985719E-2</v>
      </c>
      <c r="P17" s="398">
        <f t="shared" si="8"/>
        <v>0.65401301518438171</v>
      </c>
      <c r="Q17" s="165">
        <v>20.1357678</v>
      </c>
      <c r="R17" s="146">
        <v>25.9718555</v>
      </c>
      <c r="S17" s="449">
        <v>32.772325600000002</v>
      </c>
      <c r="T17" s="153"/>
      <c r="U17" s="437" t="s">
        <v>322</v>
      </c>
      <c r="V17" s="153"/>
      <c r="W17" s="165">
        <v>0.1756420878210439</v>
      </c>
      <c r="X17" s="146">
        <f t="shared" si="1"/>
        <v>0.27163461538461536</v>
      </c>
      <c r="Y17" s="146">
        <f t="shared" si="2"/>
        <v>64.840989399293292</v>
      </c>
      <c r="Z17" s="146">
        <f t="shared" si="3"/>
        <v>2.2551724137931033</v>
      </c>
      <c r="AA17" s="146">
        <f t="shared" si="4"/>
        <v>6.1763319189061756E-2</v>
      </c>
      <c r="AB17" s="146">
        <f t="shared" si="5"/>
        <v>1.5028866605894866</v>
      </c>
      <c r="AC17" s="146">
        <f t="shared" si="6"/>
        <v>2.506483618089506</v>
      </c>
      <c r="AD17" s="173">
        <f>AC17-AB17</f>
        <v>1.0035969575000194</v>
      </c>
      <c r="AE17" s="153"/>
      <c r="AF17" s="153"/>
      <c r="AG17" s="153"/>
      <c r="AH17" s="153"/>
      <c r="AI17" s="153"/>
      <c r="AJ17" s="153"/>
      <c r="AK17" s="153"/>
      <c r="AL17" s="153"/>
      <c r="AM17" s="153"/>
      <c r="AN17" s="153"/>
      <c r="AO17" s="153"/>
      <c r="AP17" s="153"/>
      <c r="AQ17" s="153"/>
      <c r="AR17" s="153"/>
      <c r="AS17" s="153"/>
      <c r="AT17" s="153"/>
      <c r="AU17" s="153"/>
      <c r="AV17" s="153"/>
      <c r="AW17" s="153"/>
      <c r="AX17" s="153"/>
      <c r="AY17" s="153"/>
      <c r="AZ17" s="153"/>
      <c r="BA17" s="153"/>
      <c r="BB17" s="153"/>
      <c r="BC17" s="153"/>
      <c r="BD17" s="153"/>
      <c r="BE17" s="153"/>
      <c r="BF17" s="153"/>
      <c r="BG17" s="153"/>
    </row>
    <row r="18" spans="1:59" s="743" customFormat="1">
      <c r="A18" s="731" t="s">
        <v>565</v>
      </c>
      <c r="B18" s="732">
        <v>105.31</v>
      </c>
      <c r="C18" s="733">
        <v>46.635899999999999</v>
      </c>
      <c r="D18" s="734">
        <v>5410000</v>
      </c>
      <c r="E18" s="734">
        <v>1930000</v>
      </c>
      <c r="F18" s="734">
        <v>2300000</v>
      </c>
      <c r="G18" s="734">
        <v>1070000</v>
      </c>
      <c r="H18" s="734">
        <v>15100000</v>
      </c>
      <c r="I18" s="735">
        <v>1200000</v>
      </c>
      <c r="J18" s="736">
        <f t="shared" si="7"/>
        <v>0.20029618659755646</v>
      </c>
      <c r="K18" s="737">
        <f t="shared" ref="K18:O20" si="10">E18/(SUM($D18:$I18))</f>
        <v>7.1455016660496112E-2</v>
      </c>
      <c r="L18" s="737">
        <f t="shared" si="10"/>
        <v>8.5153646797482413E-2</v>
      </c>
      <c r="M18" s="737">
        <f t="shared" si="10"/>
        <v>3.9614957423176604E-2</v>
      </c>
      <c r="N18" s="737">
        <f t="shared" si="10"/>
        <v>0.55905220288781932</v>
      </c>
      <c r="O18" s="738">
        <f t="shared" si="10"/>
        <v>4.4427989633469084E-2</v>
      </c>
      <c r="P18" s="739">
        <f>(L18+M18+O18)/(K18+L18+M18+O18)</f>
        <v>0.70307692307692304</v>
      </c>
      <c r="Q18" s="736">
        <v>23.093904899999998</v>
      </c>
      <c r="R18" s="737">
        <v>28.981437499999998</v>
      </c>
      <c r="S18" s="740">
        <v>36.525313400000002</v>
      </c>
      <c r="T18" s="741"/>
      <c r="U18" s="742" t="s">
        <v>322</v>
      </c>
      <c r="V18" s="741"/>
      <c r="W18" s="736">
        <v>0.20618231521396277</v>
      </c>
      <c r="X18" s="737">
        <f t="shared" si="1"/>
        <v>0.24537037037037038</v>
      </c>
      <c r="Y18" s="737">
        <f t="shared" si="2"/>
        <v>26.377376889322285</v>
      </c>
      <c r="Z18" s="737">
        <f t="shared" si="3"/>
        <v>2.1495327102803738</v>
      </c>
      <c r="AA18" s="737">
        <f t="shared" si="4"/>
        <v>7.3619631901840496E-2</v>
      </c>
      <c r="AB18" s="737">
        <f t="shared" si="5"/>
        <v>2.7745279526101445</v>
      </c>
      <c r="AC18" s="737">
        <f t="shared" si="6"/>
        <v>2.6897637396449703</v>
      </c>
      <c r="AD18" s="738">
        <f t="shared" si="9"/>
        <v>-8.4764212965174224E-2</v>
      </c>
      <c r="AE18" s="741"/>
      <c r="AF18" s="741"/>
      <c r="AG18" s="741"/>
      <c r="AH18" s="741"/>
      <c r="AI18" s="741"/>
      <c r="AJ18" s="741"/>
      <c r="AK18" s="741"/>
      <c r="AL18" s="741"/>
      <c r="AM18" s="741"/>
      <c r="AN18" s="741"/>
      <c r="AO18" s="741"/>
      <c r="AP18" s="741"/>
      <c r="AQ18" s="741"/>
      <c r="AR18" s="741"/>
      <c r="AS18" s="741"/>
      <c r="AT18" s="741"/>
      <c r="AU18" s="741"/>
      <c r="AV18" s="741"/>
      <c r="AW18" s="741"/>
      <c r="AX18" s="741"/>
      <c r="AY18" s="741"/>
      <c r="AZ18" s="741"/>
      <c r="BA18" s="741"/>
      <c r="BB18" s="741"/>
      <c r="BC18" s="741"/>
      <c r="BD18" s="741"/>
      <c r="BE18" s="741"/>
      <c r="BF18" s="741"/>
      <c r="BG18" s="741"/>
    </row>
    <row r="19" spans="1:59" s="107" customFormat="1">
      <c r="A19" s="323" t="s">
        <v>566</v>
      </c>
      <c r="B19" s="174">
        <v>103.06</v>
      </c>
      <c r="C19" s="161">
        <v>46.883400000000002</v>
      </c>
      <c r="D19" s="315">
        <v>3920000</v>
      </c>
      <c r="E19" s="315">
        <v>1340000</v>
      </c>
      <c r="F19" s="315">
        <v>1470000</v>
      </c>
      <c r="G19" s="315">
        <v>573000</v>
      </c>
      <c r="H19" s="315">
        <v>11500000</v>
      </c>
      <c r="I19" s="316">
        <v>846000</v>
      </c>
      <c r="J19" s="165">
        <f t="shared" si="7"/>
        <v>0.19950124688279303</v>
      </c>
      <c r="K19" s="146">
        <f t="shared" si="10"/>
        <v>6.8196854801771081E-2</v>
      </c>
      <c r="L19" s="146">
        <f t="shared" si="10"/>
        <v>7.4812967581047385E-2</v>
      </c>
      <c r="M19" s="146">
        <f t="shared" si="10"/>
        <v>2.9161789404040919E-2</v>
      </c>
      <c r="N19" s="146">
        <f t="shared" si="10"/>
        <v>0.58527151508982644</v>
      </c>
      <c r="O19" s="166">
        <f t="shared" si="10"/>
        <v>4.3055626240521144E-2</v>
      </c>
      <c r="P19" s="398">
        <f>(L19+M19+O19)/(K19+L19+M19+O19)</f>
        <v>0.68314022227476956</v>
      </c>
      <c r="Q19" s="165">
        <v>21.926767600000002</v>
      </c>
      <c r="R19" s="146">
        <v>27.740546599999998</v>
      </c>
      <c r="S19" s="449">
        <v>35.002201900000003</v>
      </c>
      <c r="T19" s="153"/>
      <c r="U19" s="437" t="s">
        <v>322</v>
      </c>
      <c r="V19" s="153"/>
      <c r="W19" s="165">
        <v>0.16433528321767249</v>
      </c>
      <c r="X19" s="146">
        <f t="shared" si="1"/>
        <v>0.21508042469324176</v>
      </c>
      <c r="Y19" s="146">
        <f t="shared" si="2"/>
        <v>25.421530479896237</v>
      </c>
      <c r="Z19" s="146">
        <f t="shared" si="3"/>
        <v>2.5654450261780104</v>
      </c>
      <c r="AA19" s="146">
        <f t="shared" si="4"/>
        <v>6.8524218370322368E-2</v>
      </c>
      <c r="AB19" s="146">
        <f t="shared" si="5"/>
        <v>2.8186167234973789</v>
      </c>
      <c r="AC19" s="146">
        <f t="shared" si="6"/>
        <v>2.6133614989699714</v>
      </c>
      <c r="AD19" s="166">
        <f t="shared" ref="AD19:AD35" si="11">AC19-AB19</f>
        <v>-0.20525522452740752</v>
      </c>
      <c r="AE19" s="153"/>
      <c r="AF19" s="153"/>
      <c r="AG19" s="153"/>
      <c r="AH19" s="153"/>
      <c r="AI19" s="153"/>
      <c r="AJ19" s="153"/>
      <c r="AK19" s="153"/>
      <c r="AL19" s="153"/>
      <c r="AM19" s="153"/>
      <c r="AN19" s="153"/>
      <c r="AO19" s="153"/>
      <c r="AP19" s="153"/>
      <c r="AQ19" s="153"/>
      <c r="AR19" s="153"/>
      <c r="AS19" s="153"/>
      <c r="AT19" s="153"/>
      <c r="AU19" s="153"/>
      <c r="AV19" s="153"/>
      <c r="AW19" s="153"/>
      <c r="AX19" s="153"/>
      <c r="AY19" s="153"/>
      <c r="AZ19" s="153"/>
      <c r="BA19" s="153"/>
      <c r="BB19" s="153"/>
      <c r="BC19" s="153"/>
      <c r="BD19" s="153"/>
      <c r="BE19" s="153"/>
      <c r="BF19" s="153"/>
      <c r="BG19" s="153"/>
    </row>
    <row r="20" spans="1:59" s="743" customFormat="1">
      <c r="A20" s="731" t="s">
        <v>567</v>
      </c>
      <c r="B20" s="732">
        <v>100.57</v>
      </c>
      <c r="C20" s="733">
        <v>47.157300000000006</v>
      </c>
      <c r="D20" s="734">
        <v>713000</v>
      </c>
      <c r="E20" s="734">
        <v>266000</v>
      </c>
      <c r="F20" s="734">
        <v>307000</v>
      </c>
      <c r="G20" s="734">
        <v>131000</v>
      </c>
      <c r="H20" s="734">
        <v>2390000</v>
      </c>
      <c r="I20" s="735">
        <v>195000</v>
      </c>
      <c r="J20" s="736">
        <f t="shared" si="7"/>
        <v>0.17816091954022989</v>
      </c>
      <c r="K20" s="737">
        <f t="shared" si="10"/>
        <v>6.6466766616691653E-2</v>
      </c>
      <c r="L20" s="737">
        <f t="shared" si="10"/>
        <v>7.6711644177911043E-2</v>
      </c>
      <c r="M20" s="737">
        <f t="shared" si="10"/>
        <v>3.2733633183408294E-2</v>
      </c>
      <c r="N20" s="737">
        <f t="shared" si="10"/>
        <v>0.59720139930034988</v>
      </c>
      <c r="O20" s="738">
        <f t="shared" si="10"/>
        <v>4.8725637181409293E-2</v>
      </c>
      <c r="P20" s="739">
        <f>(L20+M20+O20)/(K20+L20+M20+O20)</f>
        <v>0.70411568409343717</v>
      </c>
      <c r="Q20" s="736">
        <v>23.234882899999999</v>
      </c>
      <c r="R20" s="737">
        <v>29.076013199999998</v>
      </c>
      <c r="S20" s="740">
        <v>36.590238200000002</v>
      </c>
      <c r="T20" s="741"/>
      <c r="U20" s="742" t="s">
        <v>322</v>
      </c>
      <c r="V20" s="741"/>
      <c r="W20" s="736">
        <v>0.12518301610541727</v>
      </c>
      <c r="X20" s="737">
        <f t="shared" si="1"/>
        <v>0.21404682274247491</v>
      </c>
      <c r="Y20" s="737">
        <f t="shared" si="2"/>
        <v>22.977763454721234</v>
      </c>
      <c r="Z20" s="737">
        <f t="shared" si="3"/>
        <v>2.3435114503816794</v>
      </c>
      <c r="AA20" s="737">
        <f t="shared" si="4"/>
        <v>7.5435203094777553E-2</v>
      </c>
      <c r="AB20" s="737">
        <f t="shared" si="5"/>
        <v>2.9017991004497752</v>
      </c>
      <c r="AC20" s="737">
        <f t="shared" si="6"/>
        <v>2.693816859914798</v>
      </c>
      <c r="AD20" s="738">
        <f t="shared" si="11"/>
        <v>-0.20798224053497716</v>
      </c>
      <c r="AE20" s="741"/>
      <c r="AF20" s="741"/>
      <c r="AG20" s="741"/>
      <c r="AH20" s="741"/>
      <c r="AI20" s="741"/>
      <c r="AJ20" s="741"/>
      <c r="AK20" s="741"/>
      <c r="AL20" s="741"/>
      <c r="AM20" s="741"/>
      <c r="AN20" s="741"/>
      <c r="AO20" s="741"/>
      <c r="AP20" s="741"/>
      <c r="AQ20" s="741"/>
      <c r="AR20" s="741"/>
      <c r="AS20" s="741"/>
      <c r="AT20" s="741"/>
      <c r="AU20" s="741"/>
      <c r="AV20" s="741"/>
      <c r="AW20" s="741"/>
      <c r="AX20" s="741"/>
      <c r="AY20" s="741"/>
      <c r="AZ20" s="741"/>
      <c r="BA20" s="741"/>
      <c r="BB20" s="741"/>
      <c r="BC20" s="741"/>
      <c r="BD20" s="741"/>
      <c r="BE20" s="741"/>
      <c r="BF20" s="741"/>
      <c r="BG20" s="741"/>
    </row>
    <row r="21" spans="1:59" s="153" customFormat="1">
      <c r="A21" s="323" t="s">
        <v>568</v>
      </c>
      <c r="B21" s="174">
        <v>97.22</v>
      </c>
      <c r="C21" s="161">
        <v>47.525800000000004</v>
      </c>
      <c r="D21" s="315">
        <v>13300000</v>
      </c>
      <c r="E21" s="315">
        <v>4800000</v>
      </c>
      <c r="F21" s="315">
        <v>5460000</v>
      </c>
      <c r="G21" s="315">
        <v>2310000</v>
      </c>
      <c r="H21" s="315">
        <v>39700000</v>
      </c>
      <c r="I21" s="316">
        <v>3200000</v>
      </c>
      <c r="J21" s="165">
        <f t="shared" ref="J21:J35" si="12">D21/(SUM($D21:$I21))</f>
        <v>0.19339828413552421</v>
      </c>
      <c r="K21" s="146">
        <f t="shared" ref="K21:K35" si="13">E21/(SUM($D21:$I21))</f>
        <v>6.9797876981241819E-2</v>
      </c>
      <c r="L21" s="146">
        <f t="shared" ref="L21:L35" si="14">F21/(SUM($D21:$I21))</f>
        <v>7.9395085066162566E-2</v>
      </c>
      <c r="M21" s="146">
        <f t="shared" ref="M21:M35" si="15">G21/(SUM($D21:$I21))</f>
        <v>3.3590228297222628E-2</v>
      </c>
      <c r="N21" s="146">
        <f t="shared" ref="N21:N35" si="16">H21/(SUM($D21:$I21))</f>
        <v>0.57728660753235428</v>
      </c>
      <c r="O21" s="166">
        <f t="shared" ref="O21:O35" si="17">I21/(SUM($D21:$I21))</f>
        <v>4.653191798749455E-2</v>
      </c>
      <c r="P21" s="398">
        <f t="shared" ref="P21:P34" si="18">(L21+M21+O21)/(K21+L21+M21+O21)</f>
        <v>0.69562460367786927</v>
      </c>
      <c r="Q21" s="165">
        <v>22.753822899999999</v>
      </c>
      <c r="R21" s="146">
        <v>28.527784499999999</v>
      </c>
      <c r="S21" s="449">
        <v>35.980452499999998</v>
      </c>
      <c r="U21" s="437" t="s">
        <v>322</v>
      </c>
      <c r="W21" s="165">
        <v>0.14470991231660815</v>
      </c>
      <c r="X21" s="146">
        <f t="shared" si="1"/>
        <v>0.22660897782585182</v>
      </c>
      <c r="Y21" s="146">
        <f t="shared" si="2"/>
        <v>25.09433962264151</v>
      </c>
      <c r="Z21" s="146">
        <f t="shared" si="3"/>
        <v>2.3636363636363633</v>
      </c>
      <c r="AA21" s="146">
        <f t="shared" si="4"/>
        <v>7.4592074592074592E-2</v>
      </c>
      <c r="AB21" s="146">
        <f t="shared" si="5"/>
        <v>2.8246328340846301</v>
      </c>
      <c r="AC21" s="146">
        <f t="shared" si="6"/>
        <v>2.6608957714514565</v>
      </c>
      <c r="AD21" s="166">
        <f t="shared" si="11"/>
        <v>-0.16373706263317356</v>
      </c>
    </row>
    <row r="22" spans="1:59" s="153" customFormat="1">
      <c r="A22" s="323" t="s">
        <v>569</v>
      </c>
      <c r="B22" s="174">
        <v>93.87</v>
      </c>
      <c r="C22" s="161">
        <v>47.894300000000001</v>
      </c>
      <c r="D22" s="315">
        <v>13500000</v>
      </c>
      <c r="E22" s="315">
        <v>6330000</v>
      </c>
      <c r="F22" s="315">
        <v>7050000</v>
      </c>
      <c r="G22" s="315">
        <v>2880000</v>
      </c>
      <c r="H22" s="315">
        <v>49500000</v>
      </c>
      <c r="I22" s="316">
        <v>4650000</v>
      </c>
      <c r="J22" s="165">
        <f t="shared" si="12"/>
        <v>0.16088666428316054</v>
      </c>
      <c r="K22" s="146">
        <f t="shared" si="13"/>
        <v>7.5437969252770826E-2</v>
      </c>
      <c r="L22" s="146">
        <f t="shared" si="14"/>
        <v>8.401859134787272E-2</v>
      </c>
      <c r="M22" s="146">
        <f t="shared" si="15"/>
        <v>3.4322488380407579E-2</v>
      </c>
      <c r="N22" s="146">
        <f t="shared" si="16"/>
        <v>0.58991776903825532</v>
      </c>
      <c r="O22" s="166">
        <f t="shared" si="17"/>
        <v>5.5416517697533071E-2</v>
      </c>
      <c r="P22" s="398">
        <f t="shared" si="18"/>
        <v>0.69727403156384493</v>
      </c>
      <c r="Q22" s="165">
        <v>22.841921800000001</v>
      </c>
      <c r="R22" s="146">
        <v>28.656555600000001</v>
      </c>
      <c r="S22" s="449">
        <v>36.076039799999997</v>
      </c>
      <c r="U22" s="437" t="s">
        <v>322</v>
      </c>
      <c r="W22" s="165">
        <v>0.11012835724301585</v>
      </c>
      <c r="X22" s="146">
        <f t="shared" si="1"/>
        <v>0.23093310609288453</v>
      </c>
      <c r="Y22" s="146">
        <f t="shared" si="2"/>
        <v>21.428571428571427</v>
      </c>
      <c r="Z22" s="146">
        <f t="shared" si="3"/>
        <v>2.4479166666666665</v>
      </c>
      <c r="AA22" s="146">
        <f t="shared" si="4"/>
        <v>8.5872576177285304E-2</v>
      </c>
      <c r="AB22" s="146">
        <f t="shared" si="5"/>
        <v>2.9277797640328926</v>
      </c>
      <c r="AC22" s="146">
        <f t="shared" si="6"/>
        <v>2.6672533650055881</v>
      </c>
      <c r="AD22" s="166">
        <f t="shared" si="11"/>
        <v>-0.26052639902730457</v>
      </c>
    </row>
    <row r="23" spans="1:59" s="153" customFormat="1">
      <c r="A23" s="323" t="s">
        <v>570</v>
      </c>
      <c r="B23" s="174">
        <v>90.52</v>
      </c>
      <c r="C23" s="161">
        <v>48.262800000000006</v>
      </c>
      <c r="D23" s="315">
        <v>3110000</v>
      </c>
      <c r="E23" s="315">
        <v>1260000</v>
      </c>
      <c r="F23" s="315">
        <v>1750000</v>
      </c>
      <c r="G23" s="315">
        <v>740000</v>
      </c>
      <c r="H23" s="315">
        <v>12800000</v>
      </c>
      <c r="I23" s="316">
        <v>1530000</v>
      </c>
      <c r="J23" s="165">
        <f t="shared" si="12"/>
        <v>0.1467673430863615</v>
      </c>
      <c r="K23" s="146">
        <f t="shared" si="13"/>
        <v>5.9462010382255778E-2</v>
      </c>
      <c r="L23" s="146">
        <f t="shared" si="14"/>
        <v>8.2586125530910812E-2</v>
      </c>
      <c r="M23" s="146">
        <f t="shared" si="15"/>
        <v>3.4922133081642284E-2</v>
      </c>
      <c r="N23" s="146">
        <f t="shared" si="16"/>
        <v>0.60405851816894762</v>
      </c>
      <c r="O23" s="166">
        <f t="shared" si="17"/>
        <v>7.2203869749882021E-2</v>
      </c>
      <c r="P23" s="398">
        <f t="shared" si="18"/>
        <v>0.76136363636363635</v>
      </c>
      <c r="Q23" s="165">
        <v>26.604985500000002</v>
      </c>
      <c r="R23" s="146">
        <v>32.598572099999998</v>
      </c>
      <c r="S23" s="449">
        <v>41.153781100000003</v>
      </c>
      <c r="U23" s="437" t="s">
        <v>322</v>
      </c>
      <c r="W23" s="165">
        <v>0.12341375555570774</v>
      </c>
      <c r="X23" s="146">
        <f t="shared" si="1"/>
        <v>0.20741150442477879</v>
      </c>
      <c r="Y23" s="146">
        <f t="shared" si="2"/>
        <v>19.547454431175364</v>
      </c>
      <c r="Z23" s="146">
        <f t="shared" si="3"/>
        <v>2.3648648648648649</v>
      </c>
      <c r="AA23" s="146">
        <f t="shared" si="4"/>
        <v>0.10676901605024425</v>
      </c>
      <c r="AB23" s="146">
        <f t="shared" si="5"/>
        <v>3.0344502123643227</v>
      </c>
      <c r="AC23" s="146">
        <f t="shared" si="6"/>
        <v>2.9282696280991729</v>
      </c>
      <c r="AD23" s="166">
        <f t="shared" si="11"/>
        <v>-0.10618058426514976</v>
      </c>
    </row>
    <row r="24" spans="1:59" s="153" customFormat="1">
      <c r="A24" s="323" t="s">
        <v>571</v>
      </c>
      <c r="B24" s="174">
        <v>87.16</v>
      </c>
      <c r="C24" s="161">
        <v>48.632400000000004</v>
      </c>
      <c r="D24" s="315">
        <v>368000</v>
      </c>
      <c r="E24" s="315">
        <v>173000</v>
      </c>
      <c r="F24" s="315">
        <v>244000</v>
      </c>
      <c r="G24" s="315">
        <v>109000</v>
      </c>
      <c r="H24" s="315">
        <v>1810000</v>
      </c>
      <c r="I24" s="316">
        <v>225000</v>
      </c>
      <c r="J24" s="165">
        <f t="shared" si="12"/>
        <v>0.12564015022191874</v>
      </c>
      <c r="K24" s="146">
        <f t="shared" si="13"/>
        <v>5.9064527142369407E-2</v>
      </c>
      <c r="L24" s="146">
        <f t="shared" si="14"/>
        <v>8.3304882212359169E-2</v>
      </c>
      <c r="M24" s="146">
        <f t="shared" si="15"/>
        <v>3.7214066234209628E-2</v>
      </c>
      <c r="N24" s="146">
        <f t="shared" si="16"/>
        <v>0.61795834755889378</v>
      </c>
      <c r="O24" s="166">
        <f t="shared" si="17"/>
        <v>7.6818026630249225E-2</v>
      </c>
      <c r="P24" s="398">
        <f t="shared" si="18"/>
        <v>0.76964047936085211</v>
      </c>
      <c r="Q24" s="165">
        <v>27.070006100000001</v>
      </c>
      <c r="R24" s="146">
        <v>33.1434845</v>
      </c>
      <c r="S24" s="449">
        <v>41.757986899999999</v>
      </c>
      <c r="U24" s="437" t="s">
        <v>322</v>
      </c>
      <c r="W24" s="165">
        <v>0.13446824789594491</v>
      </c>
      <c r="X24" s="146">
        <f t="shared" si="1"/>
        <v>0.20538852010933234</v>
      </c>
      <c r="Y24" s="146">
        <f t="shared" si="2"/>
        <v>16.896235078053259</v>
      </c>
      <c r="Z24" s="146">
        <f t="shared" si="3"/>
        <v>2.238532110091743</v>
      </c>
      <c r="AA24" s="146">
        <f t="shared" si="4"/>
        <v>0.11056511056511055</v>
      </c>
      <c r="AB24" s="146">
        <f t="shared" si="5"/>
        <v>3.116421987026289</v>
      </c>
      <c r="AC24" s="146">
        <f t="shared" si="6"/>
        <v>2.9639671028952073</v>
      </c>
      <c r="AD24" s="166">
        <f t="shared" si="11"/>
        <v>-0.15245488413108177</v>
      </c>
    </row>
    <row r="25" spans="1:59" s="153" customFormat="1">
      <c r="A25" s="323" t="s">
        <v>572</v>
      </c>
      <c r="B25" s="174">
        <v>83.81</v>
      </c>
      <c r="C25" s="161">
        <v>49.000900000000001</v>
      </c>
      <c r="D25" s="315">
        <v>5660000</v>
      </c>
      <c r="E25" s="315">
        <v>2170000</v>
      </c>
      <c r="F25" s="315">
        <v>2850000</v>
      </c>
      <c r="G25" s="315">
        <v>1230000</v>
      </c>
      <c r="H25" s="315">
        <v>19700000</v>
      </c>
      <c r="I25" s="316">
        <v>1990000</v>
      </c>
      <c r="J25" s="165">
        <f t="shared" si="12"/>
        <v>0.16845238095238096</v>
      </c>
      <c r="K25" s="146">
        <f t="shared" si="13"/>
        <v>6.458333333333334E-2</v>
      </c>
      <c r="L25" s="146">
        <f t="shared" si="14"/>
        <v>8.4821428571428575E-2</v>
      </c>
      <c r="M25" s="146">
        <f t="shared" si="15"/>
        <v>3.6607142857142859E-2</v>
      </c>
      <c r="N25" s="146">
        <f t="shared" si="16"/>
        <v>0.58630952380952384</v>
      </c>
      <c r="O25" s="166">
        <f t="shared" si="17"/>
        <v>5.9226190476190474E-2</v>
      </c>
      <c r="P25" s="398">
        <f t="shared" si="18"/>
        <v>0.73665048543689327</v>
      </c>
      <c r="Q25" s="165">
        <v>25.176962</v>
      </c>
      <c r="R25" s="146">
        <v>31.0800558</v>
      </c>
      <c r="S25" s="449">
        <v>39.209747100000001</v>
      </c>
      <c r="U25" s="437" t="s">
        <v>322</v>
      </c>
      <c r="W25" s="165">
        <v>0.12564910567662332</v>
      </c>
      <c r="X25" s="146">
        <f t="shared" si="1"/>
        <v>0.22369362920544025</v>
      </c>
      <c r="Y25" s="146">
        <f t="shared" si="2"/>
        <v>22.318611987381708</v>
      </c>
      <c r="Z25" s="146">
        <f t="shared" si="3"/>
        <v>2.3170731707317072</v>
      </c>
      <c r="AA25" s="146">
        <f t="shared" si="4"/>
        <v>9.174734900875979E-2</v>
      </c>
      <c r="AB25" s="146">
        <f t="shared" si="5"/>
        <v>2.9261904761904765</v>
      </c>
      <c r="AC25" s="146">
        <f t="shared" si="6"/>
        <v>2.8243901993590352</v>
      </c>
      <c r="AD25" s="166">
        <f t="shared" si="11"/>
        <v>-0.10180027683144122</v>
      </c>
    </row>
    <row r="26" spans="1:59" s="153" customFormat="1">
      <c r="A26" s="323" t="s">
        <v>573</v>
      </c>
      <c r="B26" s="174">
        <v>80.459999999999994</v>
      </c>
      <c r="C26" s="161">
        <v>49.407900000000005</v>
      </c>
      <c r="D26" s="315">
        <v>2520000</v>
      </c>
      <c r="E26" s="315">
        <v>1080000</v>
      </c>
      <c r="F26" s="315">
        <v>1510000</v>
      </c>
      <c r="G26" s="315">
        <v>514000</v>
      </c>
      <c r="H26" s="315">
        <v>10800000</v>
      </c>
      <c r="I26" s="316">
        <v>1300000</v>
      </c>
      <c r="J26" s="165">
        <f t="shared" si="12"/>
        <v>0.14218009478672985</v>
      </c>
      <c r="K26" s="146">
        <f t="shared" si="13"/>
        <v>6.0934326337169942E-2</v>
      </c>
      <c r="L26" s="146">
        <f t="shared" si="14"/>
        <v>8.5195215526969084E-2</v>
      </c>
      <c r="M26" s="146">
        <f t="shared" si="15"/>
        <v>2.9000225682690138E-2</v>
      </c>
      <c r="N26" s="146">
        <f t="shared" si="16"/>
        <v>0.60934326337169942</v>
      </c>
      <c r="O26" s="166">
        <f t="shared" si="17"/>
        <v>7.3346874294741599E-2</v>
      </c>
      <c r="P26" s="398">
        <f t="shared" si="18"/>
        <v>0.75476839237057225</v>
      </c>
      <c r="Q26" s="165">
        <v>26.218564199999999</v>
      </c>
      <c r="R26" s="146">
        <v>32.229108799999999</v>
      </c>
      <c r="S26" s="449">
        <v>40.567392699999999</v>
      </c>
      <c r="U26" s="437" t="s">
        <v>322</v>
      </c>
      <c r="W26" s="165">
        <v>9.838460575197229E-2</v>
      </c>
      <c r="X26" s="146">
        <f t="shared" si="1"/>
        <v>0.2041568008418837</v>
      </c>
      <c r="Y26" s="146">
        <f t="shared" si="2"/>
        <v>18.918918918918916</v>
      </c>
      <c r="Z26" s="146">
        <f t="shared" si="3"/>
        <v>2.9377431906614788</v>
      </c>
      <c r="AA26" s="146">
        <f t="shared" si="4"/>
        <v>0.10743801652892562</v>
      </c>
      <c r="AB26" s="146">
        <f t="shared" si="5"/>
        <v>3.0490859851049428</v>
      </c>
      <c r="AC26" s="146">
        <f t="shared" si="6"/>
        <v>2.900150420598564</v>
      </c>
      <c r="AD26" s="166">
        <f t="shared" si="11"/>
        <v>-0.14893556450637879</v>
      </c>
    </row>
    <row r="27" spans="1:59" s="153" customFormat="1">
      <c r="A27" s="323" t="s">
        <v>574</v>
      </c>
      <c r="B27" s="174">
        <v>77.099999999999994</v>
      </c>
      <c r="C27" s="440">
        <v>49.861500000000007</v>
      </c>
      <c r="D27" s="315">
        <v>1380000</v>
      </c>
      <c r="E27" s="315">
        <v>564000</v>
      </c>
      <c r="F27" s="315">
        <v>838000</v>
      </c>
      <c r="G27" s="315">
        <v>347000</v>
      </c>
      <c r="H27" s="315">
        <v>6230000</v>
      </c>
      <c r="I27" s="316">
        <v>805000</v>
      </c>
      <c r="J27" s="165">
        <f t="shared" si="12"/>
        <v>0.13577331759149941</v>
      </c>
      <c r="K27" s="146">
        <f t="shared" si="13"/>
        <v>5.5489964580873671E-2</v>
      </c>
      <c r="L27" s="146">
        <f t="shared" si="14"/>
        <v>8.2447855175127899E-2</v>
      </c>
      <c r="M27" s="146">
        <f t="shared" si="15"/>
        <v>3.4140102321920503E-2</v>
      </c>
      <c r="N27" s="146">
        <f t="shared" si="16"/>
        <v>0.61294765840220389</v>
      </c>
      <c r="O27" s="166">
        <f t="shared" si="17"/>
        <v>7.9201101928374651E-2</v>
      </c>
      <c r="P27" s="441">
        <f t="shared" si="18"/>
        <v>0.77916992952231801</v>
      </c>
      <c r="Q27" s="450">
        <v>27.586875500000001</v>
      </c>
      <c r="R27" s="439">
        <v>33.714774200000001</v>
      </c>
      <c r="S27" s="451">
        <v>42.480283999999997</v>
      </c>
      <c r="U27" s="437" t="s">
        <v>322</v>
      </c>
      <c r="W27" s="165">
        <v>0.10654103744496551</v>
      </c>
      <c r="X27" s="146">
        <f t="shared" si="1"/>
        <v>0.19911202185792348</v>
      </c>
      <c r="Y27" s="146">
        <f t="shared" si="2"/>
        <v>18.134034165571617</v>
      </c>
      <c r="Z27" s="146">
        <f t="shared" si="3"/>
        <v>2.4149855907780982</v>
      </c>
      <c r="AA27" s="146">
        <f t="shared" si="4"/>
        <v>0.11442786069651741</v>
      </c>
      <c r="AB27" s="146">
        <f t="shared" si="5"/>
        <v>3.0914010232192051</v>
      </c>
      <c r="AC27" s="146">
        <f t="shared" si="6"/>
        <v>3.0056303407862375</v>
      </c>
      <c r="AD27" s="166">
        <f t="shared" si="11"/>
        <v>-8.5770682432967593E-2</v>
      </c>
    </row>
    <row r="28" spans="1:59" s="153" customFormat="1">
      <c r="A28" s="323" t="s">
        <v>575</v>
      </c>
      <c r="B28" s="174">
        <v>73.75</v>
      </c>
      <c r="C28" s="440">
        <v>50.313750000000006</v>
      </c>
      <c r="D28" s="315">
        <v>176000</v>
      </c>
      <c r="E28" s="315">
        <v>76000</v>
      </c>
      <c r="F28" s="315">
        <v>111000</v>
      </c>
      <c r="G28" s="315">
        <v>44900</v>
      </c>
      <c r="H28" s="315">
        <v>849000</v>
      </c>
      <c r="I28" s="316">
        <v>117000</v>
      </c>
      <c r="J28" s="165">
        <f t="shared" si="12"/>
        <v>0.12810248198558846</v>
      </c>
      <c r="K28" s="146">
        <f t="shared" si="13"/>
        <v>5.5316980857413205E-2</v>
      </c>
      <c r="L28" s="146">
        <f t="shared" si="14"/>
        <v>8.0791906252274545E-2</v>
      </c>
      <c r="M28" s="146">
        <f t="shared" si="15"/>
        <v>3.2680690006550696E-2</v>
      </c>
      <c r="N28" s="146">
        <f t="shared" si="16"/>
        <v>0.61794890457820806</v>
      </c>
      <c r="O28" s="166">
        <f t="shared" si="17"/>
        <v>8.5159036319965062E-2</v>
      </c>
      <c r="P28" s="441">
        <f t="shared" si="18"/>
        <v>0.78217254227572364</v>
      </c>
      <c r="Q28" s="450">
        <v>27.7602975</v>
      </c>
      <c r="R28" s="439">
        <v>33.906754900000003</v>
      </c>
      <c r="S28" s="451">
        <v>42.774565000000003</v>
      </c>
      <c r="U28" s="437" t="s">
        <v>322</v>
      </c>
      <c r="W28" s="165">
        <v>0.11571711280074992</v>
      </c>
      <c r="X28" s="146">
        <f t="shared" si="1"/>
        <v>0.19358878036563987</v>
      </c>
      <c r="Y28" s="146">
        <f t="shared" si="2"/>
        <v>17.170731707317071</v>
      </c>
      <c r="Z28" s="146">
        <f t="shared" si="3"/>
        <v>2.4721603563474388</v>
      </c>
      <c r="AA28" s="146">
        <f t="shared" si="4"/>
        <v>0.12111801242236024</v>
      </c>
      <c r="AB28" s="146">
        <f t="shared" si="5"/>
        <v>3.1273746269743068</v>
      </c>
      <c r="AC28" s="146">
        <f t="shared" si="6"/>
        <v>3.0188828436027206</v>
      </c>
      <c r="AD28" s="166">
        <f t="shared" si="11"/>
        <v>-0.10849178337158616</v>
      </c>
    </row>
    <row r="29" spans="1:59" s="153" customFormat="1">
      <c r="A29" s="323" t="s">
        <v>576</v>
      </c>
      <c r="B29" s="174">
        <v>70.400000000000006</v>
      </c>
      <c r="C29" s="440">
        <v>50.766000000000005</v>
      </c>
      <c r="D29" s="315">
        <v>4290000</v>
      </c>
      <c r="E29" s="315">
        <v>1750000</v>
      </c>
      <c r="F29" s="315">
        <v>2400000</v>
      </c>
      <c r="G29" s="315">
        <v>918000</v>
      </c>
      <c r="H29" s="315">
        <v>17700000</v>
      </c>
      <c r="I29" s="316">
        <v>1900000</v>
      </c>
      <c r="J29" s="165">
        <f t="shared" si="12"/>
        <v>0.14814559016506665</v>
      </c>
      <c r="K29" s="146">
        <f t="shared" si="13"/>
        <v>6.043235030043511E-2</v>
      </c>
      <c r="L29" s="146">
        <f t="shared" si="14"/>
        <v>8.2878651840596729E-2</v>
      </c>
      <c r="M29" s="146">
        <f t="shared" si="15"/>
        <v>3.1701084329028247E-2</v>
      </c>
      <c r="N29" s="146">
        <f t="shared" si="16"/>
        <v>0.61123005732440083</v>
      </c>
      <c r="O29" s="166">
        <f t="shared" si="17"/>
        <v>6.5612266040472406E-2</v>
      </c>
      <c r="P29" s="441">
        <f t="shared" si="18"/>
        <v>0.74885189437428246</v>
      </c>
      <c r="Q29" s="450">
        <v>25.873211399999999</v>
      </c>
      <c r="R29" s="439">
        <v>31.8359925</v>
      </c>
      <c r="S29" s="451">
        <v>40.114695599999997</v>
      </c>
      <c r="U29" s="437" t="s">
        <v>322</v>
      </c>
      <c r="W29" s="165">
        <v>9.0399864330827223E-2</v>
      </c>
      <c r="X29" s="146">
        <f t="shared" si="1"/>
        <v>0.20544835414301929</v>
      </c>
      <c r="Y29" s="146">
        <f t="shared" si="2"/>
        <v>19.508867667121418</v>
      </c>
      <c r="Z29" s="146">
        <f t="shared" si="3"/>
        <v>2.6143790849673203</v>
      </c>
      <c r="AA29" s="146">
        <f t="shared" si="4"/>
        <v>9.6938775510204078E-2</v>
      </c>
      <c r="AB29" s="146">
        <f t="shared" si="5"/>
        <v>3.0286622004282062</v>
      </c>
      <c r="AC29" s="146">
        <f t="shared" si="6"/>
        <v>2.875170851562201</v>
      </c>
      <c r="AD29" s="166">
        <f t="shared" si="11"/>
        <v>-0.15349134886600524</v>
      </c>
    </row>
    <row r="30" spans="1:59" s="749" customFormat="1">
      <c r="A30" s="731" t="s">
        <v>577</v>
      </c>
      <c r="B30" s="732">
        <v>67.040000000000006</v>
      </c>
      <c r="C30" s="744">
        <v>51.2196</v>
      </c>
      <c r="D30" s="734">
        <v>1750000</v>
      </c>
      <c r="E30" s="734">
        <v>883000</v>
      </c>
      <c r="F30" s="734">
        <v>1440000</v>
      </c>
      <c r="G30" s="734">
        <v>645000</v>
      </c>
      <c r="H30" s="734">
        <v>11800000</v>
      </c>
      <c r="I30" s="735">
        <v>1540000</v>
      </c>
      <c r="J30" s="736">
        <f t="shared" si="12"/>
        <v>9.6909956805847824E-2</v>
      </c>
      <c r="K30" s="737">
        <f t="shared" si="13"/>
        <v>4.8897995348322072E-2</v>
      </c>
      <c r="L30" s="737">
        <f t="shared" si="14"/>
        <v>7.9743050171669064E-2</v>
      </c>
      <c r="M30" s="737">
        <f t="shared" si="15"/>
        <v>3.5718241222726772E-2</v>
      </c>
      <c r="N30" s="737">
        <f t="shared" si="16"/>
        <v>0.65344999446228813</v>
      </c>
      <c r="O30" s="738">
        <f t="shared" si="17"/>
        <v>8.5280761989146081E-2</v>
      </c>
      <c r="P30" s="745">
        <f t="shared" si="18"/>
        <v>0.80412599822537711</v>
      </c>
      <c r="Q30" s="746">
        <v>29.009270699999998</v>
      </c>
      <c r="R30" s="747">
        <v>35.275483999999999</v>
      </c>
      <c r="S30" s="748">
        <v>44.532594400000001</v>
      </c>
      <c r="U30" s="742" t="s">
        <v>322</v>
      </c>
      <c r="W30" s="736">
        <v>6.445730595417426E-2</v>
      </c>
      <c r="X30" s="737">
        <f t="shared" si="1"/>
        <v>0.18199656610252637</v>
      </c>
      <c r="Y30" s="737">
        <f t="shared" si="2"/>
        <v>12.915129151291517</v>
      </c>
      <c r="Z30" s="737">
        <f t="shared" si="3"/>
        <v>2.2325581395348832</v>
      </c>
      <c r="AA30" s="737">
        <f t="shared" si="4"/>
        <v>0.11544227886056971</v>
      </c>
      <c r="AB30" s="737">
        <f t="shared" si="5"/>
        <v>3.2704618451655776</v>
      </c>
      <c r="AC30" s="737">
        <f t="shared" si="6"/>
        <v>3.1175968031593642</v>
      </c>
      <c r="AD30" s="738">
        <f t="shared" si="11"/>
        <v>-0.15286504200621343</v>
      </c>
    </row>
    <row r="31" spans="1:59" s="749" customFormat="1">
      <c r="A31" s="731" t="s">
        <v>578</v>
      </c>
      <c r="B31" s="732">
        <v>64.81</v>
      </c>
      <c r="C31" s="744">
        <v>51.520650000000003</v>
      </c>
      <c r="D31" s="734">
        <v>122000</v>
      </c>
      <c r="E31" s="734">
        <v>49100</v>
      </c>
      <c r="F31" s="734">
        <v>75700</v>
      </c>
      <c r="G31" s="734">
        <v>33100</v>
      </c>
      <c r="H31" s="734">
        <v>648000</v>
      </c>
      <c r="I31" s="735">
        <v>95400</v>
      </c>
      <c r="J31" s="736">
        <f t="shared" si="12"/>
        <v>0.11922212449916936</v>
      </c>
      <c r="K31" s="737">
        <f t="shared" si="13"/>
        <v>4.7982018958272254E-2</v>
      </c>
      <c r="L31" s="737">
        <f t="shared" si="14"/>
        <v>7.3976351021205908E-2</v>
      </c>
      <c r="M31" s="737">
        <f t="shared" si="15"/>
        <v>3.2346330499364799E-2</v>
      </c>
      <c r="N31" s="737">
        <f t="shared" si="16"/>
        <v>0.63324538258575203</v>
      </c>
      <c r="O31" s="738">
        <f t="shared" si="17"/>
        <v>9.3227792436235704E-2</v>
      </c>
      <c r="P31" s="745">
        <f t="shared" si="18"/>
        <v>0.80615870509277543</v>
      </c>
      <c r="Q31" s="746">
        <v>29.1340459</v>
      </c>
      <c r="R31" s="747">
        <v>35.418028499999998</v>
      </c>
      <c r="S31" s="748">
        <v>44.7115419</v>
      </c>
      <c r="U31" s="742" t="s">
        <v>322</v>
      </c>
      <c r="W31" s="736">
        <v>7.5606276747503573E-2</v>
      </c>
      <c r="X31" s="737">
        <f t="shared" si="1"/>
        <v>0.17519139021413513</v>
      </c>
      <c r="Y31" s="737">
        <f t="shared" si="2"/>
        <v>15.844155844155845</v>
      </c>
      <c r="Z31" s="737">
        <f t="shared" si="3"/>
        <v>2.2870090634441089</v>
      </c>
      <c r="AA31" s="737">
        <f t="shared" si="4"/>
        <v>0.12832929782082322</v>
      </c>
      <c r="AB31" s="737">
        <f t="shared" si="5"/>
        <v>3.1988664125867294</v>
      </c>
      <c r="AC31" s="737">
        <f t="shared" si="6"/>
        <v>3.1268987649641393</v>
      </c>
      <c r="AD31" s="738">
        <f t="shared" si="11"/>
        <v>-7.1967647622590114E-2</v>
      </c>
    </row>
    <row r="32" spans="1:59">
      <c r="A32" s="323" t="s">
        <v>579</v>
      </c>
      <c r="B32" s="174">
        <v>63.69</v>
      </c>
      <c r="C32" s="440">
        <v>51.671850000000006</v>
      </c>
      <c r="D32" s="315">
        <v>2320000</v>
      </c>
      <c r="E32" s="315">
        <v>1080000</v>
      </c>
      <c r="F32" s="315">
        <v>1780000</v>
      </c>
      <c r="G32" s="315">
        <v>716000</v>
      </c>
      <c r="H32" s="315">
        <v>13200000</v>
      </c>
      <c r="I32" s="316">
        <v>1840000</v>
      </c>
      <c r="J32" s="165">
        <f t="shared" si="12"/>
        <v>0.11081390905617119</v>
      </c>
      <c r="K32" s="146">
        <f t="shared" si="13"/>
        <v>5.1585785250286585E-2</v>
      </c>
      <c r="L32" s="146">
        <f t="shared" si="14"/>
        <v>8.5021016431027899E-2</v>
      </c>
      <c r="M32" s="146">
        <f t="shared" si="15"/>
        <v>3.4199465036301106E-2</v>
      </c>
      <c r="N32" s="146">
        <f t="shared" si="16"/>
        <v>0.63049293083683611</v>
      </c>
      <c r="O32" s="166">
        <f t="shared" si="17"/>
        <v>8.7886893389377149E-2</v>
      </c>
      <c r="P32" s="441">
        <f t="shared" si="18"/>
        <v>0.80059084194977848</v>
      </c>
      <c r="Q32" s="450">
        <v>28.8373223</v>
      </c>
      <c r="R32" s="439">
        <v>35.0601184</v>
      </c>
      <c r="S32" s="451">
        <v>44.256573699999997</v>
      </c>
      <c r="T32" s="151"/>
      <c r="U32" s="437" t="s">
        <v>322</v>
      </c>
      <c r="V32" s="151"/>
      <c r="W32" s="165">
        <v>7.6121951902348883E-2</v>
      </c>
      <c r="X32" s="146">
        <f t="shared" si="1"/>
        <v>0.19209282337773959</v>
      </c>
      <c r="Y32" s="146">
        <f t="shared" si="2"/>
        <v>14.948453608247423</v>
      </c>
      <c r="Z32" s="146">
        <f t="shared" si="3"/>
        <v>2.4860335195530729</v>
      </c>
      <c r="AA32" s="146">
        <f t="shared" si="4"/>
        <v>0.12234042553191489</v>
      </c>
      <c r="AB32" s="146">
        <f t="shared" si="5"/>
        <v>3.197745510126099</v>
      </c>
      <c r="AC32" s="146">
        <f t="shared" si="6"/>
        <v>3.1014847631286697</v>
      </c>
      <c r="AD32" s="166">
        <f t="shared" si="11"/>
        <v>-9.6260746997429258E-2</v>
      </c>
    </row>
    <row r="33" spans="1:30">
      <c r="A33" s="323" t="s">
        <v>580</v>
      </c>
      <c r="B33" s="174">
        <v>52.51</v>
      </c>
      <c r="C33" s="440">
        <v>53.181150000000002</v>
      </c>
      <c r="D33" s="318">
        <v>0.10799916038295181</v>
      </c>
      <c r="E33" s="318">
        <v>4.7531353897924351E-2</v>
      </c>
      <c r="F33" s="318">
        <v>8.3500775344892336E-2</v>
      </c>
      <c r="G33" s="318">
        <v>3.0138037040899655E-2</v>
      </c>
      <c r="H33" s="318">
        <v>0.63488505941003526</v>
      </c>
      <c r="I33" s="750">
        <v>9.5945613923296591E-2</v>
      </c>
      <c r="J33" s="165">
        <f t="shared" si="12"/>
        <v>0.10799916038295181</v>
      </c>
      <c r="K33" s="146">
        <f t="shared" si="13"/>
        <v>4.7531353897924351E-2</v>
      </c>
      <c r="L33" s="146">
        <f t="shared" si="14"/>
        <v>8.3500775344892336E-2</v>
      </c>
      <c r="M33" s="146">
        <f t="shared" si="15"/>
        <v>3.0138037040899655E-2</v>
      </c>
      <c r="N33" s="146">
        <f t="shared" si="16"/>
        <v>0.63488505941003526</v>
      </c>
      <c r="O33" s="166">
        <f t="shared" si="17"/>
        <v>9.5945613923296591E-2</v>
      </c>
      <c r="P33" s="441">
        <f t="shared" si="18"/>
        <v>0.81513637996215094</v>
      </c>
      <c r="Q33" s="450">
        <v>29.652844600000002</v>
      </c>
      <c r="R33" s="439">
        <v>35.988925199999997</v>
      </c>
      <c r="S33" s="451">
        <v>45.452317100000002</v>
      </c>
      <c r="T33" s="151"/>
      <c r="U33" s="437" t="s">
        <v>322</v>
      </c>
      <c r="V33" s="151"/>
      <c r="W33" s="165">
        <v>8.1350229111257472E-2</v>
      </c>
      <c r="X33" s="146">
        <f t="shared" si="1"/>
        <v>0.18068387284580309</v>
      </c>
      <c r="Y33" s="146">
        <f t="shared" si="2"/>
        <v>14.537818613652473</v>
      </c>
      <c r="Z33" s="146">
        <f t="shared" si="3"/>
        <v>2.7706109469430706</v>
      </c>
      <c r="AA33" s="146">
        <f t="shared" si="4"/>
        <v>0.1312829598211675</v>
      </c>
      <c r="AB33" s="146">
        <f t="shared" si="5"/>
        <v>3.2282697090437353</v>
      </c>
      <c r="AC33" s="146">
        <f t="shared" si="6"/>
        <v>3.1683100829826403</v>
      </c>
      <c r="AD33" s="166">
        <f t="shared" si="11"/>
        <v>-5.9959626061095062E-2</v>
      </c>
    </row>
    <row r="34" spans="1:30">
      <c r="A34" s="323" t="s">
        <v>581</v>
      </c>
      <c r="B34" s="174">
        <v>40.31</v>
      </c>
      <c r="C34" s="161">
        <v>54.828150000000001</v>
      </c>
      <c r="D34" s="318">
        <v>0.23077596723090321</v>
      </c>
      <c r="E34" s="318">
        <v>6.5439166514438429E-2</v>
      </c>
      <c r="F34" s="318">
        <v>7.1788185856661885E-2</v>
      </c>
      <c r="G34" s="318">
        <v>2.0737619396546711E-2</v>
      </c>
      <c r="H34" s="318">
        <v>0.5625820920744844</v>
      </c>
      <c r="I34" s="750">
        <v>4.8676968926965339E-2</v>
      </c>
      <c r="J34" s="165">
        <f t="shared" si="12"/>
        <v>0.23077596723090321</v>
      </c>
      <c r="K34" s="146">
        <f t="shared" si="13"/>
        <v>6.5439166514438429E-2</v>
      </c>
      <c r="L34" s="146">
        <f t="shared" si="14"/>
        <v>7.1788185856661885E-2</v>
      </c>
      <c r="M34" s="146">
        <f t="shared" si="15"/>
        <v>2.0737619396546711E-2</v>
      </c>
      <c r="N34" s="146">
        <f t="shared" si="16"/>
        <v>0.5625820920744844</v>
      </c>
      <c r="O34" s="166">
        <f t="shared" si="17"/>
        <v>4.8676968926965339E-2</v>
      </c>
      <c r="P34" s="398">
        <f t="shared" si="18"/>
        <v>0.68332098365670957</v>
      </c>
      <c r="Q34" s="165">
        <v>21.987474599999999</v>
      </c>
      <c r="R34" s="146">
        <v>27.792252399999999</v>
      </c>
      <c r="S34" s="449">
        <v>35.006398500000003</v>
      </c>
      <c r="T34" s="151"/>
      <c r="U34" s="437" t="s">
        <v>322</v>
      </c>
      <c r="V34" s="151"/>
      <c r="W34" s="165">
        <v>6.3871978646295818E-2</v>
      </c>
      <c r="X34" s="146">
        <f t="shared" si="1"/>
        <v>0.20535626168490295</v>
      </c>
      <c r="Y34" s="146">
        <f t="shared" si="2"/>
        <v>29.088501027260698</v>
      </c>
      <c r="Z34" s="146">
        <f t="shared" si="3"/>
        <v>3.461737072318738</v>
      </c>
      <c r="AA34" s="146">
        <f t="shared" si="4"/>
        <v>7.9633942517295275E-2</v>
      </c>
      <c r="AB34" s="146">
        <f t="shared" si="5"/>
        <v>2.7162646404232014</v>
      </c>
      <c r="AC34" s="146">
        <f t="shared" si="6"/>
        <v>2.6140423640468367</v>
      </c>
      <c r="AD34" s="166">
        <f t="shared" si="11"/>
        <v>-0.10222227637636472</v>
      </c>
    </row>
    <row r="35" spans="1:30">
      <c r="A35" s="323" t="s">
        <v>582</v>
      </c>
      <c r="B35" s="174">
        <v>37.36</v>
      </c>
      <c r="C35" s="161">
        <v>55.226399999999998</v>
      </c>
      <c r="D35" s="318">
        <v>0.22277190174385117</v>
      </c>
      <c r="E35" s="318">
        <v>6.4711701353364431E-2</v>
      </c>
      <c r="F35" s="318">
        <v>7.1265773697617801E-2</v>
      </c>
      <c r="G35" s="318">
        <v>2.3791932267489938E-2</v>
      </c>
      <c r="H35" s="318">
        <v>0.57261748075573538</v>
      </c>
      <c r="I35" s="750">
        <v>4.4841210181941309E-2</v>
      </c>
      <c r="J35" s="165">
        <f t="shared" si="12"/>
        <v>0.22277190174385117</v>
      </c>
      <c r="K35" s="146">
        <f t="shared" si="13"/>
        <v>6.4711701353364431E-2</v>
      </c>
      <c r="L35" s="146">
        <f t="shared" si="14"/>
        <v>7.1265773697617801E-2</v>
      </c>
      <c r="M35" s="146">
        <f t="shared" si="15"/>
        <v>2.3791932267489938E-2</v>
      </c>
      <c r="N35" s="146">
        <f t="shared" si="16"/>
        <v>0.57261748075573538</v>
      </c>
      <c r="O35" s="166">
        <f t="shared" si="17"/>
        <v>4.4841210181941309E-2</v>
      </c>
      <c r="P35" s="398">
        <f>(L35+M35+O35)/(K35+L35+M35+O35)</f>
        <v>0.68373243703624687</v>
      </c>
      <c r="Q35" s="165">
        <v>21.966367300000002</v>
      </c>
      <c r="R35" s="146">
        <v>27.799582000000001</v>
      </c>
      <c r="S35" s="449">
        <v>35.047847300000001</v>
      </c>
      <c r="T35" s="151"/>
      <c r="U35" s="437" t="s">
        <v>322</v>
      </c>
      <c r="V35" s="151"/>
      <c r="W35" s="165">
        <v>5.3579294307505992E-2</v>
      </c>
      <c r="X35" s="146">
        <f t="shared" si="1"/>
        <v>0.20556308717729532</v>
      </c>
      <c r="Y35" s="146">
        <f t="shared" si="2"/>
        <v>28.007904888517537</v>
      </c>
      <c r="Z35" s="146">
        <f t="shared" si="3"/>
        <v>2.9953756128920075</v>
      </c>
      <c r="AA35" s="146">
        <f t="shared" si="4"/>
        <v>7.2622202651071541E-2</v>
      </c>
      <c r="AB35" s="146">
        <f t="shared" si="5"/>
        <v>2.7484538093017767</v>
      </c>
      <c r="AC35" s="146">
        <f t="shared" si="6"/>
        <v>2.6155929743944339</v>
      </c>
      <c r="AD35" s="166">
        <f t="shared" si="11"/>
        <v>-0.1328608349073428</v>
      </c>
    </row>
    <row r="36" spans="1:30">
      <c r="A36" s="323" t="s">
        <v>583</v>
      </c>
      <c r="B36" s="174">
        <v>132.535</v>
      </c>
      <c r="C36" s="751" t="s">
        <v>325</v>
      </c>
      <c r="D36" s="151" t="s">
        <v>46</v>
      </c>
      <c r="E36" s="151" t="s">
        <v>46</v>
      </c>
      <c r="F36" s="151" t="s">
        <v>46</v>
      </c>
      <c r="G36" s="151" t="s">
        <v>46</v>
      </c>
      <c r="H36" s="151" t="s">
        <v>46</v>
      </c>
      <c r="I36" s="155" t="s">
        <v>46</v>
      </c>
      <c r="J36" s="174" t="s">
        <v>46</v>
      </c>
      <c r="K36" s="151" t="s">
        <v>46</v>
      </c>
      <c r="L36" s="151" t="s">
        <v>46</v>
      </c>
      <c r="M36" s="151" t="s">
        <v>46</v>
      </c>
      <c r="N36" s="151" t="s">
        <v>46</v>
      </c>
      <c r="O36" s="155" t="s">
        <v>46</v>
      </c>
      <c r="P36" s="178">
        <v>0.856914893617021</v>
      </c>
      <c r="Q36" s="374">
        <v>31.836341900000001</v>
      </c>
      <c r="R36" s="375">
        <v>38.473287800000001</v>
      </c>
      <c r="S36" s="752">
        <v>48.605170000000001</v>
      </c>
      <c r="T36" s="151"/>
      <c r="U36" s="437" t="s">
        <v>321</v>
      </c>
      <c r="V36" s="151"/>
      <c r="W36" s="159">
        <v>4.745895668739844E-2</v>
      </c>
      <c r="X36" s="146" t="s">
        <v>46</v>
      </c>
      <c r="Y36" s="146" t="s">
        <v>46</v>
      </c>
      <c r="Z36" s="146" t="s">
        <v>46</v>
      </c>
      <c r="AA36" s="146" t="s">
        <v>46</v>
      </c>
      <c r="AB36" s="146" t="s">
        <v>46</v>
      </c>
      <c r="AC36" s="146" t="s">
        <v>46</v>
      </c>
      <c r="AD36" s="166" t="s">
        <v>46</v>
      </c>
    </row>
    <row r="37" spans="1:30" ht="13.5" thickBot="1">
      <c r="A37" s="332" t="s">
        <v>584</v>
      </c>
      <c r="B37" s="206">
        <v>132.065</v>
      </c>
      <c r="C37" s="753" t="s">
        <v>326</v>
      </c>
      <c r="D37" s="424" t="s">
        <v>46</v>
      </c>
      <c r="E37" s="424" t="s">
        <v>46</v>
      </c>
      <c r="F37" s="424" t="s">
        <v>46</v>
      </c>
      <c r="G37" s="424" t="s">
        <v>46</v>
      </c>
      <c r="H37" s="424" t="s">
        <v>46</v>
      </c>
      <c r="I37" s="446" t="s">
        <v>46</v>
      </c>
      <c r="J37" s="206" t="s">
        <v>46</v>
      </c>
      <c r="K37" s="424" t="s">
        <v>46</v>
      </c>
      <c r="L37" s="424" t="s">
        <v>46</v>
      </c>
      <c r="M37" s="424" t="s">
        <v>46</v>
      </c>
      <c r="N37" s="424" t="s">
        <v>46</v>
      </c>
      <c r="O37" s="446" t="s">
        <v>46</v>
      </c>
      <c r="P37" s="754">
        <v>0.81487695749440714</v>
      </c>
      <c r="Q37" s="755">
        <v>29.5480202</v>
      </c>
      <c r="R37" s="756">
        <v>35.838605299999998</v>
      </c>
      <c r="S37" s="757">
        <v>45.2831245</v>
      </c>
      <c r="T37" s="151"/>
      <c r="U37" s="445" t="s">
        <v>321</v>
      </c>
      <c r="V37" s="151"/>
      <c r="W37" s="189">
        <v>8.4833822479574841E-2</v>
      </c>
      <c r="X37" s="196" t="s">
        <v>46</v>
      </c>
      <c r="Y37" s="196" t="s">
        <v>46</v>
      </c>
      <c r="Z37" s="196" t="s">
        <v>46</v>
      </c>
      <c r="AA37" s="196" t="s">
        <v>46</v>
      </c>
      <c r="AB37" s="196" t="s">
        <v>46</v>
      </c>
      <c r="AC37" s="196" t="s">
        <v>46</v>
      </c>
      <c r="AD37" s="279" t="s">
        <v>46</v>
      </c>
    </row>
    <row r="38" spans="1:30" ht="13.5" thickBot="1">
      <c r="A38" s="151"/>
      <c r="B38" s="151"/>
      <c r="C38" s="151"/>
      <c r="D38" s="151"/>
      <c r="E38" s="151"/>
      <c r="F38" s="151"/>
      <c r="G38" s="151"/>
      <c r="H38" s="151"/>
      <c r="I38" s="151"/>
      <c r="J38" s="151"/>
      <c r="K38" s="151"/>
      <c r="L38" s="151"/>
      <c r="M38" s="151"/>
      <c r="N38" s="151"/>
      <c r="O38" s="151"/>
      <c r="P38" s="202"/>
      <c r="Q38" s="151"/>
      <c r="R38" s="151"/>
      <c r="S38" s="151"/>
      <c r="T38" s="151"/>
      <c r="U38" s="758"/>
      <c r="V38" s="151"/>
      <c r="W38" s="151"/>
    </row>
    <row r="39" spans="1:30">
      <c r="N39" s="945"/>
      <c r="O39" s="423" t="s">
        <v>542</v>
      </c>
      <c r="P39" s="199" t="s">
        <v>540</v>
      </c>
      <c r="Q39" s="200">
        <v>5</v>
      </c>
      <c r="R39" s="200">
        <v>50</v>
      </c>
      <c r="S39" s="200">
        <v>95</v>
      </c>
      <c r="T39" s="942" t="s">
        <v>541</v>
      </c>
    </row>
    <row r="40" spans="1:30">
      <c r="N40" s="174" t="s">
        <v>36</v>
      </c>
      <c r="O40" s="236">
        <f>COUNT(P27:P33)</f>
        <v>7</v>
      </c>
      <c r="P40" s="202">
        <f>MIN(Q27:Q33)</f>
        <v>25.873211399999999</v>
      </c>
      <c r="Q40" s="202">
        <f>AVERAGE(Q27:Q33)</f>
        <v>28.264838271428573</v>
      </c>
      <c r="R40" s="202">
        <f>AVERAGE(R27:R33)</f>
        <v>34.457153957142857</v>
      </c>
      <c r="S40" s="202">
        <f>AVERAGE(S27:S33)</f>
        <v>43.474653100000005</v>
      </c>
      <c r="T40" s="204">
        <f>MAX(S27:S33)</f>
        <v>45.452317100000002</v>
      </c>
    </row>
    <row r="41" spans="1:30">
      <c r="N41" s="174" t="s">
        <v>31</v>
      </c>
      <c r="O41" s="236">
        <f>COUNT(P36:P37)</f>
        <v>2</v>
      </c>
      <c r="P41" s="202">
        <f>MIN(Q36:Q37)</f>
        <v>29.5480202</v>
      </c>
      <c r="Q41" s="202">
        <f>AVERAGE(Q36:Q37)</f>
        <v>30.692181050000002</v>
      </c>
      <c r="R41" s="202">
        <f>AVERAGE(R36:R37)</f>
        <v>37.155946549999996</v>
      </c>
      <c r="S41" s="202">
        <f>AVERAGE(S36:S37)</f>
        <v>46.94414725</v>
      </c>
      <c r="T41" s="204">
        <f>MAX(S36:S37)</f>
        <v>48.605170000000001</v>
      </c>
    </row>
    <row r="42" spans="1:30">
      <c r="N42" s="174" t="s">
        <v>485</v>
      </c>
      <c r="O42" s="236"/>
      <c r="P42" s="202"/>
      <c r="Q42" s="202"/>
      <c r="R42" s="202"/>
      <c r="S42" s="202"/>
      <c r="T42" s="204"/>
    </row>
    <row r="43" spans="1:30">
      <c r="N43" s="174"/>
      <c r="O43" s="151"/>
      <c r="P43" s="202"/>
      <c r="Q43" s="202"/>
      <c r="R43" s="203"/>
      <c r="S43" s="202"/>
      <c r="T43" s="946"/>
    </row>
    <row r="44" spans="1:30">
      <c r="N44" s="174"/>
      <c r="O44" s="151"/>
      <c r="P44" s="202"/>
      <c r="Q44" s="205"/>
      <c r="R44" s="205"/>
      <c r="S44" s="205"/>
      <c r="T44" s="946"/>
    </row>
    <row r="45" spans="1:30">
      <c r="N45" s="174" t="s">
        <v>36</v>
      </c>
      <c r="O45" s="236">
        <f>O40</f>
        <v>7</v>
      </c>
      <c r="P45" s="202" t="str">
        <f>FIXED(P40,2)</f>
        <v>25.87</v>
      </c>
      <c r="Q45" s="202" t="str">
        <f t="shared" ref="Q45:T46" si="19">FIXED(Q40,2)</f>
        <v>28.26</v>
      </c>
      <c r="R45" s="202" t="str">
        <f t="shared" si="19"/>
        <v>34.46</v>
      </c>
      <c r="S45" s="202" t="str">
        <f t="shared" si="19"/>
        <v>43.47</v>
      </c>
      <c r="T45" s="204" t="str">
        <f t="shared" si="19"/>
        <v>45.45</v>
      </c>
    </row>
    <row r="46" spans="1:30">
      <c r="N46" s="174" t="s">
        <v>31</v>
      </c>
      <c r="O46" s="236">
        <f t="shared" ref="O46" si="20">O41</f>
        <v>2</v>
      </c>
      <c r="P46" s="202" t="str">
        <f>FIXED(P41,2)</f>
        <v>29.55</v>
      </c>
      <c r="Q46" s="202" t="str">
        <f t="shared" si="19"/>
        <v>30.69</v>
      </c>
      <c r="R46" s="202" t="str">
        <f t="shared" si="19"/>
        <v>37.16</v>
      </c>
      <c r="S46" s="202" t="str">
        <f t="shared" si="19"/>
        <v>46.94</v>
      </c>
      <c r="T46" s="204" t="str">
        <f t="shared" si="19"/>
        <v>48.61</v>
      </c>
    </row>
    <row r="47" spans="1:30" ht="13.5" thickBot="1">
      <c r="N47" s="206" t="s">
        <v>485</v>
      </c>
      <c r="O47" s="271"/>
      <c r="P47" s="207"/>
      <c r="Q47" s="207"/>
      <c r="R47" s="207"/>
      <c r="S47" s="207"/>
      <c r="T47" s="209"/>
    </row>
    <row r="49" spans="1:23">
      <c r="A49" s="232" t="s">
        <v>621</v>
      </c>
      <c r="B49" s="232">
        <v>66.454040000000006</v>
      </c>
      <c r="C49" s="232">
        <v>41.66</v>
      </c>
      <c r="P49" s="390">
        <v>0.56771615106316475</v>
      </c>
      <c r="R49" s="232">
        <v>16.289673648706898</v>
      </c>
      <c r="S49" s="232">
        <f>(81.5*P49)-26.6</f>
        <v>19.668866311647925</v>
      </c>
      <c r="T49" s="232">
        <f>(P49-0.19)/0.017</f>
        <v>22.218597121362631</v>
      </c>
      <c r="W49" s="232">
        <v>0.15390636111238265</v>
      </c>
    </row>
    <row r="50" spans="1:23">
      <c r="A50" s="232" t="s">
        <v>622</v>
      </c>
      <c r="B50" s="232">
        <v>64.094059999999999</v>
      </c>
      <c r="C50" s="232">
        <v>41.82</v>
      </c>
      <c r="P50" s="390">
        <v>0.652298765204397</v>
      </c>
      <c r="R50" s="232">
        <v>21.797734681973498</v>
      </c>
      <c r="S50" s="232">
        <f t="shared" ref="S50:S59" si="21">(81.5*P50)-26.6</f>
        <v>26.562349364158351</v>
      </c>
      <c r="T50" s="232">
        <f t="shared" ref="T50:T59" si="22">(P50-0.19)/0.017</f>
        <v>27.194045012023352</v>
      </c>
      <c r="W50" s="232">
        <v>0.12111677809034518</v>
      </c>
    </row>
    <row r="51" spans="1:23">
      <c r="A51" s="232" t="s">
        <v>623</v>
      </c>
      <c r="B51" s="232">
        <v>62.258519999999997</v>
      </c>
      <c r="C51" s="232">
        <v>42.12</v>
      </c>
      <c r="P51" s="390">
        <v>0.69805361590899528</v>
      </c>
      <c r="R51" s="232">
        <v>25.1856221432312</v>
      </c>
      <c r="S51" s="232">
        <f t="shared" si="21"/>
        <v>30.291369696583111</v>
      </c>
      <c r="T51" s="232">
        <f t="shared" si="22"/>
        <v>29.885506818176189</v>
      </c>
      <c r="W51" s="232">
        <v>0.11464343219559642</v>
      </c>
    </row>
    <row r="52" spans="1:23">
      <c r="A52" s="232" t="s">
        <v>624</v>
      </c>
      <c r="B52" s="232">
        <v>60.591549999999998</v>
      </c>
      <c r="C52" s="232">
        <v>42.32</v>
      </c>
      <c r="P52" s="390">
        <v>0.59093889885424278</v>
      </c>
      <c r="R52" s="232">
        <v>17.677895677633099</v>
      </c>
      <c r="S52" s="232">
        <f t="shared" si="21"/>
        <v>21.561520256620788</v>
      </c>
      <c r="T52" s="232">
        <f t="shared" si="22"/>
        <v>23.584641109073104</v>
      </c>
      <c r="W52" s="232">
        <v>0.10261750561180279</v>
      </c>
    </row>
    <row r="53" spans="1:23">
      <c r="A53" s="232" t="s">
        <v>625</v>
      </c>
      <c r="B53" s="232">
        <v>59.711240000000004</v>
      </c>
      <c r="C53" s="232">
        <v>42.64</v>
      </c>
      <c r="P53" s="390">
        <v>0.65556783606572044</v>
      </c>
      <c r="R53" s="232">
        <v>22.457885667271899</v>
      </c>
      <c r="S53" s="232">
        <f t="shared" si="21"/>
        <v>26.828778639356216</v>
      </c>
      <c r="T53" s="232">
        <f t="shared" si="22"/>
        <v>27.386343297983554</v>
      </c>
      <c r="W53" s="232">
        <v>9.0067926749646324E-2</v>
      </c>
    </row>
    <row r="54" spans="1:23">
      <c r="A54" s="232" t="s">
        <v>626</v>
      </c>
      <c r="B54" s="232">
        <v>58.549980000000005</v>
      </c>
      <c r="C54" s="232">
        <v>45.8</v>
      </c>
      <c r="P54" s="390">
        <v>0.70126321649347767</v>
      </c>
      <c r="R54" s="232">
        <v>25.227401679060598</v>
      </c>
      <c r="S54" s="232">
        <f t="shared" si="21"/>
        <v>30.55295214421843</v>
      </c>
      <c r="T54" s="232">
        <f t="shared" si="22"/>
        <v>30.074306852557505</v>
      </c>
      <c r="W54" s="232">
        <v>0.19537299203932015</v>
      </c>
    </row>
    <row r="55" spans="1:23">
      <c r="A55" s="232" t="s">
        <v>627</v>
      </c>
      <c r="B55" s="232">
        <v>57.931890000000003</v>
      </c>
      <c r="C55" s="232">
        <v>45.873584523809519</v>
      </c>
      <c r="P55" s="390">
        <v>0.70100264742126905</v>
      </c>
      <c r="R55" s="232">
        <v>25.2130867437359</v>
      </c>
      <c r="S55" s="232">
        <f t="shared" si="21"/>
        <v>30.531715764833429</v>
      </c>
      <c r="T55" s="232">
        <f t="shared" si="22"/>
        <v>30.058979260074643</v>
      </c>
      <c r="W55" s="232">
        <v>0.19078672382090245</v>
      </c>
    </row>
    <row r="56" spans="1:23">
      <c r="A56" s="232" t="s">
        <v>628</v>
      </c>
      <c r="B56" s="232">
        <v>55.852859999999993</v>
      </c>
      <c r="C56" s="232">
        <v>46.121088095238093</v>
      </c>
      <c r="P56" s="390">
        <v>0.71331346950355989</v>
      </c>
      <c r="R56" s="232">
        <v>25.934064179694801</v>
      </c>
      <c r="S56" s="232">
        <f t="shared" si="21"/>
        <v>31.535047764540131</v>
      </c>
      <c r="T56" s="232">
        <f t="shared" si="22"/>
        <v>30.783145264915287</v>
      </c>
      <c r="W56" s="232">
        <v>0.20423893125899875</v>
      </c>
    </row>
    <row r="57" spans="1:23">
      <c r="A57" s="232" t="s">
        <v>629</v>
      </c>
      <c r="B57" s="232">
        <v>53.53</v>
      </c>
      <c r="C57" s="232">
        <v>46.397619047619045</v>
      </c>
      <c r="P57" s="390">
        <v>0.7132724762764231</v>
      </c>
      <c r="R57" s="232">
        <v>25.930496842444001</v>
      </c>
      <c r="S57" s="232">
        <f t="shared" si="21"/>
        <v>31.531706816528484</v>
      </c>
      <c r="T57" s="232">
        <f t="shared" si="22"/>
        <v>30.780733898613125</v>
      </c>
      <c r="W57" s="232">
        <v>0.22864590625522196</v>
      </c>
    </row>
    <row r="58" spans="1:23">
      <c r="A58" s="232" t="s">
        <v>630</v>
      </c>
      <c r="B58" s="232">
        <v>49.522119999999994</v>
      </c>
      <c r="C58" s="232">
        <v>46.874747619047618</v>
      </c>
      <c r="P58" s="390">
        <v>0.69601430529610053</v>
      </c>
      <c r="R58" s="232">
        <v>25.2395446653675</v>
      </c>
      <c r="S58" s="232">
        <f t="shared" si="21"/>
        <v>30.125165881632192</v>
      </c>
      <c r="T58" s="232">
        <f t="shared" si="22"/>
        <v>29.765547370358856</v>
      </c>
      <c r="W58" s="232">
        <v>0.20365228964077819</v>
      </c>
    </row>
    <row r="59" spans="1:23">
      <c r="A59" s="232" t="s">
        <v>631</v>
      </c>
      <c r="B59" s="232">
        <v>47.798959999999994</v>
      </c>
      <c r="C59" s="232">
        <v>47.079885714285709</v>
      </c>
      <c r="P59" s="390">
        <v>0.66442585278875743</v>
      </c>
      <c r="R59" s="232">
        <v>22.511339064313699</v>
      </c>
      <c r="S59" s="232">
        <f t="shared" si="21"/>
        <v>27.55070700228373</v>
      </c>
      <c r="T59" s="232">
        <f t="shared" si="22"/>
        <v>27.907403105221022</v>
      </c>
      <c r="W59" s="232">
        <v>0.18696625331377584</v>
      </c>
    </row>
    <row r="60" spans="1:23">
      <c r="A60" s="232" t="s">
        <v>632</v>
      </c>
      <c r="B60" s="232">
        <v>46.525319999999994</v>
      </c>
      <c r="C60" s="232">
        <v>47.231509523809521</v>
      </c>
    </row>
    <row r="61" spans="1:23">
      <c r="A61" s="232" t="s">
        <v>633</v>
      </c>
      <c r="B61" s="232">
        <v>45.776119999999999</v>
      </c>
      <c r="C61" s="232">
        <v>47.320699999999995</v>
      </c>
      <c r="P61" s="390">
        <v>0.67911004616232229</v>
      </c>
      <c r="R61" s="232">
        <v>23.869642058663199</v>
      </c>
      <c r="W61" s="232">
        <v>0.24220122101955488</v>
      </c>
    </row>
    <row r="62" spans="1:23">
      <c r="A62" s="232" t="s">
        <v>634</v>
      </c>
      <c r="B62" s="232">
        <v>44.277720000000002</v>
      </c>
      <c r="C62" s="232">
        <v>47.49908095238095</v>
      </c>
      <c r="P62" s="390">
        <v>0.6895695283890475</v>
      </c>
      <c r="R62" s="232">
        <v>24.519793449746601</v>
      </c>
      <c r="W62" s="232">
        <v>0.24587538070623005</v>
      </c>
    </row>
    <row r="63" spans="1:23">
      <c r="A63" s="232" t="s">
        <v>635</v>
      </c>
      <c r="B63" s="232">
        <v>42.779319999999998</v>
      </c>
      <c r="C63" s="232">
        <v>47.677461904761898</v>
      </c>
      <c r="P63" s="390">
        <v>0.70914783478842203</v>
      </c>
      <c r="R63" s="232">
        <v>25.880701321001101</v>
      </c>
      <c r="W63" s="232">
        <v>0.15448550984923556</v>
      </c>
    </row>
    <row r="64" spans="1:23">
      <c r="A64" s="232" t="s">
        <v>636</v>
      </c>
      <c r="B64" s="232">
        <v>42.030119999999997</v>
      </c>
      <c r="C64" s="232">
        <v>47.76665238095238</v>
      </c>
      <c r="P64" s="390">
        <v>0.70045190396065093</v>
      </c>
      <c r="R64" s="232">
        <v>25.178940382105299</v>
      </c>
      <c r="W64" s="232">
        <v>0.18462670362296862</v>
      </c>
    </row>
    <row r="65" spans="1:23">
      <c r="A65" s="232" t="s">
        <v>637</v>
      </c>
      <c r="B65" s="232">
        <v>41.61806</v>
      </c>
      <c r="C65" s="232">
        <v>47.834000000000003</v>
      </c>
    </row>
    <row r="66" spans="1:23">
      <c r="A66" s="232" t="s">
        <v>638</v>
      </c>
      <c r="B66" s="232">
        <v>40.756479999999996</v>
      </c>
      <c r="C66" s="232">
        <v>47.921259428571432</v>
      </c>
      <c r="P66" s="390">
        <v>0.71909161135623234</v>
      </c>
      <c r="R66" s="232">
        <v>26.599396055811699</v>
      </c>
      <c r="W66" s="232">
        <v>0.24811999771723078</v>
      </c>
    </row>
    <row r="67" spans="1:23">
      <c r="A67" s="232" t="s">
        <v>639</v>
      </c>
      <c r="B67" s="232">
        <v>40.007279999999994</v>
      </c>
      <c r="C67" s="232">
        <v>48.006882285714291</v>
      </c>
    </row>
    <row r="68" spans="1:23">
      <c r="A68" s="232" t="s">
        <v>640</v>
      </c>
      <c r="B68" s="232">
        <v>39.164429999999996</v>
      </c>
      <c r="C68" s="232">
        <v>48.103208000000002</v>
      </c>
      <c r="P68" s="390">
        <v>0.74896200781360056</v>
      </c>
      <c r="R68" s="232">
        <v>28.599486864269601</v>
      </c>
      <c r="W68" s="232">
        <v>0.13516420492812495</v>
      </c>
    </row>
    <row r="69" spans="1:23">
      <c r="A69" s="232" t="s">
        <v>641</v>
      </c>
      <c r="B69" s="232">
        <v>37.797139999999999</v>
      </c>
      <c r="C69" s="232">
        <v>48.259469714285721</v>
      </c>
      <c r="P69" s="390">
        <v>0.70312426824433283</v>
      </c>
      <c r="R69" s="232">
        <v>25.218519545040799</v>
      </c>
      <c r="W69" s="232">
        <v>0.15451326961775094</v>
      </c>
    </row>
    <row r="70" spans="1:23">
      <c r="A70" s="232" t="s">
        <v>642</v>
      </c>
      <c r="B70" s="232">
        <v>35.081290000000003</v>
      </c>
      <c r="C70" s="232">
        <v>48.569852571428576</v>
      </c>
      <c r="P70" s="390">
        <v>0.74487687327834928</v>
      </c>
      <c r="R70" s="232">
        <v>27.954105760799099</v>
      </c>
      <c r="W70" s="232">
        <v>0.14325797957726835</v>
      </c>
    </row>
    <row r="71" spans="1:23">
      <c r="A71" s="232" t="s">
        <v>643</v>
      </c>
      <c r="B71" s="232">
        <v>34.425739999999998</v>
      </c>
      <c r="C71" s="232">
        <v>48.644772571428575</v>
      </c>
    </row>
    <row r="72" spans="1:23">
      <c r="A72" s="232" t="s">
        <v>644</v>
      </c>
      <c r="B72" s="232">
        <v>33.788919999999997</v>
      </c>
      <c r="C72" s="232">
        <v>48.717552000000005</v>
      </c>
    </row>
    <row r="73" spans="1:23">
      <c r="A73" s="232" t="s">
        <v>645</v>
      </c>
      <c r="B73" s="232">
        <v>32.852420000000002</v>
      </c>
      <c r="C73" s="232">
        <v>48.824580571428577</v>
      </c>
      <c r="P73" s="390">
        <v>0.72565667383520993</v>
      </c>
      <c r="R73" s="232">
        <v>27.2672945537659</v>
      </c>
      <c r="W73" s="232">
        <v>0.12985182951033622</v>
      </c>
    </row>
    <row r="74" spans="1:23">
      <c r="A74" s="232" t="s">
        <v>646</v>
      </c>
      <c r="B74" s="232">
        <v>32.402900000000002</v>
      </c>
      <c r="C74" s="232">
        <v>48.875954285714286</v>
      </c>
      <c r="P74" s="390">
        <v>0.73257254065752631</v>
      </c>
      <c r="R74" s="232">
        <v>27.294461237723201</v>
      </c>
      <c r="W74" s="232">
        <v>0.12985428251619774</v>
      </c>
    </row>
    <row r="75" spans="1:23">
      <c r="A75" s="232" t="s">
        <v>647</v>
      </c>
      <c r="B75" s="232">
        <v>31.354019999999998</v>
      </c>
      <c r="C75" s="232">
        <v>48.994</v>
      </c>
    </row>
    <row r="76" spans="1:23">
      <c r="A76" s="232" t="s">
        <v>648</v>
      </c>
      <c r="B76" s="232">
        <v>30.904499999999999</v>
      </c>
      <c r="C76" s="232">
        <v>49.024305989583333</v>
      </c>
      <c r="P76" s="390">
        <v>0.70807272078574213</v>
      </c>
      <c r="R76" s="232">
        <v>25.902203899922402</v>
      </c>
      <c r="W76" s="232">
        <v>0.14738442767808449</v>
      </c>
    </row>
    <row r="77" spans="1:23">
      <c r="A77" s="232" t="s">
        <v>649</v>
      </c>
      <c r="B77" s="232">
        <v>30.024190000000001</v>
      </c>
      <c r="C77" s="232">
        <v>49.081617838541668</v>
      </c>
      <c r="P77" s="390">
        <v>0.72428106781216695</v>
      </c>
      <c r="R77" s="232">
        <v>26.612019220853501</v>
      </c>
      <c r="W77" s="232">
        <v>0.14691491189593445</v>
      </c>
    </row>
    <row r="78" spans="1:23">
      <c r="A78" s="232" t="s">
        <v>650</v>
      </c>
      <c r="B78" s="232">
        <v>29.612129999999997</v>
      </c>
      <c r="C78" s="232">
        <v>49.108444661458336</v>
      </c>
    </row>
    <row r="79" spans="1:23">
      <c r="A79" s="232" t="s">
        <v>651</v>
      </c>
      <c r="B79" s="232">
        <v>29.20007</v>
      </c>
      <c r="C79" s="232">
        <v>49.135271484374996</v>
      </c>
      <c r="P79" s="390">
        <v>0.75791860675785117</v>
      </c>
      <c r="R79" s="232">
        <v>29.353736029863001</v>
      </c>
      <c r="W79" s="232">
        <v>0.14329841495054876</v>
      </c>
    </row>
    <row r="80" spans="1:23">
      <c r="A80" s="232" t="s">
        <v>652</v>
      </c>
      <c r="B80" s="232">
        <v>28.001349999999999</v>
      </c>
      <c r="C80" s="232">
        <v>49.213313151041667</v>
      </c>
      <c r="P80" s="390">
        <v>0.7326067703956427</v>
      </c>
      <c r="R80" s="232">
        <v>27.260506384545799</v>
      </c>
      <c r="W80" s="232">
        <v>0.14169511209141825</v>
      </c>
    </row>
    <row r="81" spans="1:23">
      <c r="A81" s="232" t="s">
        <v>653</v>
      </c>
      <c r="B81" s="232">
        <v>27.51437</v>
      </c>
      <c r="C81" s="232">
        <v>49.245017578125001</v>
      </c>
    </row>
    <row r="82" spans="1:23">
      <c r="A82" s="232" t="s">
        <v>654</v>
      </c>
      <c r="B82" s="232">
        <v>26.74644</v>
      </c>
      <c r="C82" s="232">
        <v>49.29557066666667</v>
      </c>
      <c r="P82" s="390">
        <v>0.77611568507013939</v>
      </c>
      <c r="R82" s="232">
        <v>30.716345461452001</v>
      </c>
      <c r="W82" s="232">
        <v>9.9449571164135928E-2</v>
      </c>
    </row>
    <row r="83" spans="1:23">
      <c r="A83" s="232" t="s">
        <v>655</v>
      </c>
      <c r="B83" s="232">
        <v>25.791209999999996</v>
      </c>
      <c r="C83" s="232">
        <v>49.35925266666667</v>
      </c>
      <c r="P83" s="390">
        <v>0.77175099450240359</v>
      </c>
      <c r="R83" s="232">
        <v>30.016311732875899</v>
      </c>
      <c r="W83" s="232">
        <v>0.15943294590523358</v>
      </c>
    </row>
    <row r="84" spans="1:23">
      <c r="A84" s="232" t="s">
        <v>656</v>
      </c>
      <c r="B84" s="232">
        <v>24.142970000000002</v>
      </c>
      <c r="C84" s="232">
        <v>49.469135333333334</v>
      </c>
    </row>
    <row r="85" spans="1:23">
      <c r="A85" s="232" t="s">
        <v>657</v>
      </c>
      <c r="B85" s="232">
        <v>23.787099999999999</v>
      </c>
      <c r="C85" s="232">
        <v>49.49286</v>
      </c>
      <c r="P85" s="390">
        <v>0.7650942724561649</v>
      </c>
      <c r="R85" s="232">
        <v>30.014068437739201</v>
      </c>
      <c r="W85" s="232">
        <v>0.15008625425265604</v>
      </c>
    </row>
    <row r="86" spans="1:23">
      <c r="A86" s="232" t="s">
        <v>658</v>
      </c>
      <c r="B86" s="232">
        <v>22.138860000000001</v>
      </c>
      <c r="C86" s="232">
        <v>49.602742666666671</v>
      </c>
      <c r="P86" s="390">
        <v>0.78571010160681287</v>
      </c>
      <c r="R86" s="232">
        <v>31.404494124709</v>
      </c>
      <c r="W86" s="232">
        <v>0.14529055836174032</v>
      </c>
    </row>
    <row r="87" spans="1:23">
      <c r="A87" s="232" t="s">
        <v>659</v>
      </c>
      <c r="B87" s="232">
        <v>21.427120000000002</v>
      </c>
      <c r="C87" s="232">
        <v>49.650192000000004</v>
      </c>
      <c r="P87" s="390">
        <v>0.75331905290030488</v>
      </c>
      <c r="R87" s="232">
        <v>28.649587109039999</v>
      </c>
      <c r="W87" s="232">
        <v>0.16405892262646488</v>
      </c>
    </row>
    <row r="88" spans="1:23">
      <c r="A88" s="232" t="s">
        <v>660</v>
      </c>
      <c r="B88" s="232">
        <v>20.827760000000001</v>
      </c>
      <c r="C88" s="232">
        <v>49.690149333333338</v>
      </c>
      <c r="P88" s="390">
        <v>0.79536645519125049</v>
      </c>
      <c r="R88" s="232">
        <v>32.055486794464798</v>
      </c>
      <c r="W88" s="232">
        <v>0.13844573525458215</v>
      </c>
    </row>
    <row r="89" spans="1:23">
      <c r="A89" s="232" t="s">
        <v>661</v>
      </c>
      <c r="B89" s="232">
        <v>19.984909999999999</v>
      </c>
      <c r="C89" s="232">
        <v>49.768121698113205</v>
      </c>
      <c r="P89" s="390">
        <v>0.76090187769664464</v>
      </c>
      <c r="R89" s="232">
        <v>29.3275035336187</v>
      </c>
      <c r="W89" s="232">
        <v>0.12416507023258071</v>
      </c>
    </row>
    <row r="90" spans="1:23">
      <c r="A90" s="232" t="s">
        <v>580</v>
      </c>
      <c r="B90" s="232">
        <v>19.666499999999999</v>
      </c>
      <c r="C90" s="232">
        <v>49.798160377358492</v>
      </c>
    </row>
    <row r="91" spans="1:23">
      <c r="A91" s="232" t="s">
        <v>662</v>
      </c>
      <c r="B91" s="232">
        <v>19.291899999999998</v>
      </c>
      <c r="C91" s="232">
        <v>49.833500000000001</v>
      </c>
      <c r="P91" s="390">
        <v>0.7788841616319645</v>
      </c>
      <c r="R91" s="232">
        <v>30.7032847485258</v>
      </c>
      <c r="W91" s="232">
        <v>0.11800795709194498</v>
      </c>
    </row>
    <row r="92" spans="1:23">
      <c r="A92" s="232" t="s">
        <v>663</v>
      </c>
      <c r="B92" s="232">
        <v>17.830960000000001</v>
      </c>
      <c r="C92" s="232">
        <v>49.971324528301885</v>
      </c>
      <c r="P92" s="390">
        <v>0.74441308611834167</v>
      </c>
      <c r="R92" s="232">
        <v>27.961923781461898</v>
      </c>
      <c r="W92" s="232">
        <v>0.11236087595308362</v>
      </c>
    </row>
    <row r="93" spans="1:23">
      <c r="A93" s="232" t="s">
        <v>664</v>
      </c>
      <c r="B93" s="232">
        <v>17.081759999999999</v>
      </c>
      <c r="C93" s="232">
        <v>50.042003773584909</v>
      </c>
      <c r="P93" s="390">
        <v>0.78086760359039054</v>
      </c>
      <c r="R93" s="232">
        <v>30.735749280619899</v>
      </c>
      <c r="W93" s="232">
        <v>0.13443053050442746</v>
      </c>
    </row>
    <row r="94" spans="1:23">
      <c r="A94" s="232" t="s">
        <v>665</v>
      </c>
      <c r="B94" s="232">
        <v>16.426210000000001</v>
      </c>
      <c r="C94" s="232">
        <v>50.103848113207547</v>
      </c>
      <c r="P94" s="390">
        <v>0.7503796113795308</v>
      </c>
      <c r="R94" s="232">
        <v>28.646387663535702</v>
      </c>
      <c r="W94" s="232">
        <v>0.14998188988613761</v>
      </c>
    </row>
    <row r="95" spans="1:23">
      <c r="A95" s="232" t="s">
        <v>666</v>
      </c>
      <c r="B95" s="232">
        <v>14.927810000000001</v>
      </c>
      <c r="C95" s="232">
        <v>50.245206603773582</v>
      </c>
      <c r="P95" s="390">
        <v>0.8049118042942508</v>
      </c>
      <c r="R95" s="232">
        <v>32.097275198649598</v>
      </c>
      <c r="W95" s="232">
        <v>8.0125083875515035E-2</v>
      </c>
    </row>
    <row r="96" spans="1:23">
      <c r="A96" s="232" t="s">
        <v>581</v>
      </c>
      <c r="B96" s="232">
        <v>14.010039999999998</v>
      </c>
      <c r="C96" s="232">
        <v>50.331788679245285</v>
      </c>
      <c r="P96" s="390">
        <v>0.80355893254984556</v>
      </c>
      <c r="R96" s="232">
        <v>32.103156078799103</v>
      </c>
      <c r="W96" s="232">
        <v>7.6050391442570475E-2</v>
      </c>
    </row>
    <row r="97" spans="1:23">
      <c r="A97" s="232" t="s">
        <v>667</v>
      </c>
      <c r="B97" s="232">
        <v>12.549099999999999</v>
      </c>
      <c r="C97" s="232">
        <v>50.46961320754717</v>
      </c>
      <c r="P97" s="390">
        <v>0.8188258054713704</v>
      </c>
      <c r="R97" s="232">
        <v>33.456607378922797</v>
      </c>
      <c r="W97" s="232">
        <v>0.10596790132652868</v>
      </c>
    </row>
    <row r="98" spans="1:23">
      <c r="A98" s="232" t="s">
        <v>668</v>
      </c>
      <c r="B98" s="232">
        <v>12.024660000000001</v>
      </c>
      <c r="C98" s="232">
        <v>50.519088679245286</v>
      </c>
    </row>
    <row r="99" spans="1:23">
      <c r="A99" s="232" t="s">
        <v>669</v>
      </c>
      <c r="B99" s="232">
        <v>11.687520000000001</v>
      </c>
      <c r="C99" s="232">
        <v>50.550894339622644</v>
      </c>
      <c r="P99" s="390">
        <v>0.7837691612364589</v>
      </c>
      <c r="R99" s="232">
        <v>30.691324439408699</v>
      </c>
      <c r="W99" s="232">
        <v>0.11714357352705944</v>
      </c>
    </row>
    <row r="100" spans="1:23">
      <c r="A100" s="232" t="s">
        <v>582</v>
      </c>
      <c r="B100" s="232">
        <v>11.125620000000001</v>
      </c>
      <c r="C100" s="232">
        <v>50.603903773584904</v>
      </c>
      <c r="P100" s="390">
        <v>0.75511171491185369</v>
      </c>
      <c r="R100" s="232">
        <v>29.338004164620699</v>
      </c>
      <c r="W100" s="232">
        <v>9.2752991296297604E-2</v>
      </c>
    </row>
    <row r="101" spans="1:23">
      <c r="B101" s="232">
        <v>10.001819999999999</v>
      </c>
      <c r="C101" s="232">
        <v>50.709922641509436</v>
      </c>
      <c r="P101" s="390">
        <v>0.78174264987377495</v>
      </c>
      <c r="R101" s="232">
        <v>30.720342688740999</v>
      </c>
      <c r="W101" s="232">
        <v>0.10470379210048643</v>
      </c>
    </row>
    <row r="102" spans="1:23">
      <c r="B102" s="232">
        <v>9.3275399999999991</v>
      </c>
      <c r="C102" s="232">
        <v>50.779291836734693</v>
      </c>
      <c r="P102" s="390">
        <v>0.79399190627592275</v>
      </c>
      <c r="R102" s="232">
        <v>31.3961706227403</v>
      </c>
      <c r="W102" s="232">
        <v>0.12648329931182808</v>
      </c>
    </row>
    <row r="103" spans="1:23">
      <c r="B103" s="232">
        <v>8.6907199999999989</v>
      </c>
      <c r="C103" s="232">
        <v>50.844273469387758</v>
      </c>
      <c r="P103" s="390">
        <v>0.80129985954427485</v>
      </c>
      <c r="R103" s="232">
        <v>32.094130315535097</v>
      </c>
      <c r="W103" s="232">
        <v>0.11024913929821177</v>
      </c>
    </row>
    <row r="104" spans="1:23">
      <c r="B104" s="232">
        <v>8.0164399999999993</v>
      </c>
      <c r="C104" s="232">
        <v>50.913077551020407</v>
      </c>
      <c r="P104" s="390">
        <v>0.80615808404206635</v>
      </c>
      <c r="R104" s="232">
        <v>32.81162929848</v>
      </c>
      <c r="W104" s="232">
        <v>0.10940384858745951</v>
      </c>
    </row>
    <row r="105" spans="1:23">
      <c r="B105" s="232">
        <v>7.3608899999999995</v>
      </c>
      <c r="C105" s="232">
        <v>50.961648358208954</v>
      </c>
      <c r="P105" s="390">
        <v>0.79017461120623178</v>
      </c>
      <c r="R105" s="232">
        <v>31.434466261210801</v>
      </c>
      <c r="W105" s="232">
        <v>0.1282966787224821</v>
      </c>
    </row>
    <row r="106" spans="1:23">
      <c r="B106" s="232">
        <v>6.4431199999999995</v>
      </c>
      <c r="C106" s="232">
        <v>51.016440597014928</v>
      </c>
      <c r="P106" s="390">
        <v>0.8003002879504707</v>
      </c>
      <c r="R106" s="232">
        <v>32.101250866531501</v>
      </c>
      <c r="W106" s="232">
        <v>0.1733787099119462</v>
      </c>
    </row>
    <row r="107" spans="1:23">
      <c r="B107" s="232">
        <v>6.2558199999999999</v>
      </c>
      <c r="C107" s="232">
        <v>51.034417999999995</v>
      </c>
    </row>
    <row r="108" spans="1:23">
      <c r="B108" s="232">
        <v>5.8812199999999999</v>
      </c>
      <c r="C108" s="232">
        <v>51.071877999999998</v>
      </c>
      <c r="P108" s="390">
        <v>0.81257912346190109</v>
      </c>
      <c r="R108" s="232">
        <v>32.754303954505097</v>
      </c>
      <c r="W108" s="232">
        <v>0.11493478443849069</v>
      </c>
    </row>
    <row r="109" spans="1:23">
      <c r="B109" s="232">
        <v>5.2256699999999991</v>
      </c>
      <c r="C109" s="232">
        <v>51.137433000000001</v>
      </c>
      <c r="P109" s="390">
        <v>0.8430902662500499</v>
      </c>
      <c r="R109" s="232">
        <v>34.859717655073197</v>
      </c>
      <c r="W109" s="232">
        <v>9.5166081607395481E-2</v>
      </c>
    </row>
    <row r="110" spans="1:23">
      <c r="B110" s="232">
        <v>4.1955199999999992</v>
      </c>
      <c r="C110" s="232">
        <v>51.240448000000001</v>
      </c>
      <c r="P110" s="390">
        <v>0.85234585012064501</v>
      </c>
      <c r="R110" s="232">
        <v>35.520780188667501</v>
      </c>
      <c r="W110" s="232">
        <v>0.13669059553054932</v>
      </c>
    </row>
    <row r="111" spans="1:23">
      <c r="B111" s="232">
        <v>3.6710800000000003</v>
      </c>
      <c r="C111" s="232">
        <v>51.292892000000002</v>
      </c>
      <c r="P111" s="390">
        <v>0.84033768086196325</v>
      </c>
      <c r="R111" s="232">
        <v>34.884536025602202</v>
      </c>
      <c r="W111" s="232">
        <v>0.1665718794502096</v>
      </c>
    </row>
    <row r="112" spans="1:23">
      <c r="B112" s="232">
        <v>3.12791</v>
      </c>
      <c r="C112" s="232">
        <v>51.347208999999999</v>
      </c>
      <c r="P112" s="390">
        <v>0.83303986698419064</v>
      </c>
      <c r="R112" s="232">
        <v>34.140907667511797</v>
      </c>
      <c r="W112" s="232">
        <v>9.8841094424046455E-2</v>
      </c>
    </row>
    <row r="113" spans="2:23">
      <c r="B113" s="232">
        <v>2.64093</v>
      </c>
      <c r="C113" s="232">
        <v>51.395907000000001</v>
      </c>
    </row>
    <row r="114" spans="2:23">
      <c r="B114" s="232">
        <v>2.4348999999999998</v>
      </c>
      <c r="C114" s="232">
        <v>51.416509999999995</v>
      </c>
      <c r="P114" s="390">
        <v>0.82171017448024408</v>
      </c>
      <c r="R114" s="232">
        <v>33.461130566413402</v>
      </c>
      <c r="W114" s="232">
        <v>0.10766586725698039</v>
      </c>
    </row>
    <row r="115" spans="2:23">
      <c r="B115" s="232">
        <v>1.9291900000000002</v>
      </c>
      <c r="C115" s="232">
        <v>51.467081</v>
      </c>
      <c r="P115" s="390">
        <v>0.81895712865165204</v>
      </c>
      <c r="R115" s="232">
        <v>33.435123830135097</v>
      </c>
      <c r="W115" s="232">
        <v>0.17544222839730197</v>
      </c>
    </row>
    <row r="116" spans="2:23">
      <c r="B116" s="232">
        <v>1.10507</v>
      </c>
      <c r="C116" s="232">
        <v>51.549492999999998</v>
      </c>
      <c r="P116" s="390">
        <v>0.81651868847236742</v>
      </c>
      <c r="R116" s="232">
        <v>33.493533405177402</v>
      </c>
      <c r="W116" s="232">
        <v>0.10311786315536209</v>
      </c>
    </row>
    <row r="117" spans="2:23">
      <c r="B117" s="232">
        <v>0.74919999999999998</v>
      </c>
      <c r="C117" s="232">
        <v>51.585079999999998</v>
      </c>
      <c r="P117" s="390">
        <v>0.7757162366614575</v>
      </c>
      <c r="R117" s="232">
        <v>30.702923279778801</v>
      </c>
      <c r="W117" s="232">
        <v>0.12158530512509197</v>
      </c>
    </row>
    <row r="118" spans="2:23">
      <c r="B118" s="232">
        <v>0</v>
      </c>
      <c r="C118" s="232">
        <v>51.66</v>
      </c>
      <c r="P118" s="390">
        <v>0.84799726793561747</v>
      </c>
      <c r="R118" s="232">
        <v>35.495965990290699</v>
      </c>
      <c r="W118" s="232">
        <v>0.13805465480651408</v>
      </c>
    </row>
    <row r="119" spans="2:23">
      <c r="B119" s="232">
        <v>-1</v>
      </c>
      <c r="C119" s="232">
        <v>51.76</v>
      </c>
      <c r="P119" s="390">
        <v>0.80770340779821381</v>
      </c>
      <c r="R119" s="232">
        <v>32.760181311946702</v>
      </c>
      <c r="W119" s="232">
        <v>9.1399352249780116E-2</v>
      </c>
    </row>
    <row r="120" spans="2:23">
      <c r="B120" s="232">
        <v>-2.12</v>
      </c>
      <c r="C120" s="232">
        <v>51.872</v>
      </c>
      <c r="P120" s="390">
        <v>0.84437364390480463</v>
      </c>
      <c r="R120" s="232">
        <v>34.816969213271797</v>
      </c>
      <c r="W120" s="232">
        <v>8.0630346124902635E-2</v>
      </c>
    </row>
    <row r="121" spans="2:23">
      <c r="B121" s="232">
        <v>-2.87</v>
      </c>
      <c r="C121" s="232">
        <v>51.946999999999996</v>
      </c>
      <c r="P121" s="390">
        <v>0.83788204175185299</v>
      </c>
      <c r="R121" s="232">
        <v>34.8163713075269</v>
      </c>
      <c r="W121" s="232">
        <v>8.4978509113845871E-2</v>
      </c>
    </row>
    <row r="122" spans="2:23">
      <c r="B122" s="232">
        <v>-3.99</v>
      </c>
      <c r="C122" s="232">
        <v>52.058999999999997</v>
      </c>
      <c r="P122" s="390">
        <v>0.84304759155873144</v>
      </c>
      <c r="R122" s="232">
        <v>34.825268219410297</v>
      </c>
      <c r="W122" s="232">
        <v>8.761920606005269E-2</v>
      </c>
    </row>
    <row r="123" spans="2:23">
      <c r="B123" s="232">
        <v>-5.1100000000000003</v>
      </c>
      <c r="C123" s="232">
        <v>52.32</v>
      </c>
      <c r="P123" s="390">
        <v>0.82026227014748709</v>
      </c>
      <c r="R123" s="232">
        <v>33.450968432750898</v>
      </c>
      <c r="W123" s="232">
        <v>8.4316479019183155E-2</v>
      </c>
    </row>
    <row r="124" spans="2:23">
      <c r="B124" s="232">
        <v>-6.61</v>
      </c>
      <c r="C124" s="232">
        <v>52.748571428571431</v>
      </c>
      <c r="P124" s="390">
        <v>0.84146022593246761</v>
      </c>
      <c r="R124" s="232">
        <v>34.8455401894674</v>
      </c>
      <c r="W124" s="232">
        <v>7.4612294999498632E-2</v>
      </c>
    </row>
    <row r="125" spans="2:23">
      <c r="B125" s="232">
        <v>-13.2</v>
      </c>
      <c r="C125" s="232">
        <v>54.79</v>
      </c>
      <c r="P125" s="390">
        <v>0.65908950715707737</v>
      </c>
      <c r="R125" s="232">
        <v>22.463581764140301</v>
      </c>
      <c r="W125" s="232">
        <v>5.4858677531396692E-2</v>
      </c>
    </row>
    <row r="126" spans="2:23">
      <c r="B126" s="232">
        <v>-13.95</v>
      </c>
      <c r="C126" s="232">
        <v>55.004285714285714</v>
      </c>
      <c r="P126" s="390">
        <v>0.64997660786188327</v>
      </c>
      <c r="R126" s="232">
        <v>21.7682951003545</v>
      </c>
      <c r="W126" s="232">
        <v>7.9415649094211185E-2</v>
      </c>
    </row>
    <row r="127" spans="2:23">
      <c r="B127" s="232">
        <v>-14.75</v>
      </c>
      <c r="C127" s="232">
        <v>55.232857142857142</v>
      </c>
      <c r="P127" s="390">
        <v>0.69356489141734579</v>
      </c>
      <c r="R127" s="232">
        <v>24.526011817405799</v>
      </c>
      <c r="W127" s="232">
        <v>6.7333595848919417E-2</v>
      </c>
    </row>
    <row r="128" spans="2:23">
      <c r="B128" s="232">
        <v>-15.25</v>
      </c>
      <c r="C128" s="232">
        <v>55.375714285714288</v>
      </c>
      <c r="P128" s="390">
        <v>0.68437979608068855</v>
      </c>
      <c r="R128" s="232">
        <v>23.855631996202501</v>
      </c>
      <c r="W128" s="232">
        <v>5.6655366639094151E-2</v>
      </c>
    </row>
    <row r="129" spans="1:23">
      <c r="B129" s="232">
        <v>-16.149999999999999</v>
      </c>
      <c r="C129" s="232">
        <v>55.51</v>
      </c>
      <c r="P129" s="390">
        <v>0.6588392465121391</v>
      </c>
      <c r="R129" s="232">
        <v>22.462745137613499</v>
      </c>
      <c r="W129" s="232">
        <v>6.0557736234364147E-2</v>
      </c>
    </row>
    <row r="131" spans="1:23" ht="15">
      <c r="A131" s="232" t="s">
        <v>670</v>
      </c>
      <c r="B131" s="232">
        <v>20</v>
      </c>
      <c r="C131" s="232">
        <v>64.225631768953065</v>
      </c>
      <c r="Q131" s="232">
        <v>14.771742904679099</v>
      </c>
      <c r="R131" s="1110">
        <v>21.1827924944747</v>
      </c>
      <c r="S131" s="232">
        <v>28.589152595536</v>
      </c>
    </row>
    <row r="132" spans="1:23" ht="15">
      <c r="A132" s="232" t="s">
        <v>671</v>
      </c>
      <c r="B132" s="232">
        <v>13.74</v>
      </c>
      <c r="C132" s="232">
        <v>64.366877256317693</v>
      </c>
      <c r="Q132" s="232">
        <v>14.072378489079099</v>
      </c>
      <c r="R132" s="1111">
        <v>20.543470858366199</v>
      </c>
      <c r="S132" s="232">
        <v>27.854327167632999</v>
      </c>
    </row>
    <row r="133" spans="1:23" ht="15">
      <c r="A133" s="232" t="s">
        <v>672</v>
      </c>
      <c r="B133" s="232">
        <v>10.84</v>
      </c>
      <c r="C133" s="232">
        <v>64.432310469314075</v>
      </c>
      <c r="Q133" s="232">
        <v>13.2346637564109</v>
      </c>
      <c r="R133" s="1111">
        <v>19.724173426816499</v>
      </c>
      <c r="S133" s="232">
        <v>26.8158890427454</v>
      </c>
    </row>
    <row r="134" spans="1:23" ht="15">
      <c r="A134" s="232" t="s">
        <v>673</v>
      </c>
      <c r="B134" s="232">
        <v>7.84</v>
      </c>
      <c r="C134" s="232">
        <v>64.5</v>
      </c>
      <c r="Q134" s="232">
        <v>12.551241543115999</v>
      </c>
      <c r="R134" s="1111">
        <v>19.048867367138602</v>
      </c>
      <c r="S134" s="232">
        <v>26.054655994235599</v>
      </c>
    </row>
    <row r="135" spans="1:23" ht="15">
      <c r="A135" s="232" t="s">
        <v>674</v>
      </c>
      <c r="B135" s="232">
        <v>4.1100000000000003</v>
      </c>
      <c r="C135" s="232">
        <v>64.754955570745039</v>
      </c>
      <c r="Q135" s="232">
        <v>12.833528128893899</v>
      </c>
      <c r="R135" s="1111">
        <v>19.331823244503301</v>
      </c>
      <c r="S135" s="232">
        <v>26.3448366133617</v>
      </c>
    </row>
    <row r="136" spans="1:23" ht="15">
      <c r="A136" s="232" t="s">
        <v>675</v>
      </c>
      <c r="B136" s="232">
        <v>2.75</v>
      </c>
      <c r="C136" s="232">
        <v>64.847915242652078</v>
      </c>
      <c r="Q136" s="232">
        <v>12.624895088091501</v>
      </c>
      <c r="R136" s="1111">
        <v>19.115900566798398</v>
      </c>
      <c r="S136" s="232">
        <v>26.145614060381099</v>
      </c>
    </row>
    <row r="137" spans="1:23" ht="15">
      <c r="A137" s="232" t="s">
        <v>676</v>
      </c>
      <c r="B137" s="232">
        <v>1.55</v>
      </c>
      <c r="C137" s="232">
        <v>64.929938482570066</v>
      </c>
      <c r="Q137" s="232">
        <v>7.95414914508076</v>
      </c>
      <c r="R137" s="1111">
        <v>14.856606326767199</v>
      </c>
      <c r="S137" s="232">
        <v>21.254936000126399</v>
      </c>
    </row>
    <row r="138" spans="1:23" ht="15">
      <c r="A138" s="232" t="s">
        <v>677</v>
      </c>
      <c r="B138" s="232">
        <v>1.25</v>
      </c>
      <c r="C138" s="232">
        <v>64.950444292549562</v>
      </c>
      <c r="Q138" s="232">
        <v>10.3371200518993</v>
      </c>
      <c r="R138" s="1111">
        <v>17.000721304516901</v>
      </c>
      <c r="S138" s="232">
        <v>23.644528673092299</v>
      </c>
    </row>
    <row r="139" spans="1:23" ht="15">
      <c r="A139" s="232" t="s">
        <v>678</v>
      </c>
      <c r="B139" s="232">
        <v>1.05</v>
      </c>
      <c r="C139" s="232">
        <v>64.964114832535884</v>
      </c>
      <c r="Q139" s="232">
        <v>7.1954304629074102</v>
      </c>
      <c r="R139" s="1111">
        <v>14.2320652486477</v>
      </c>
      <c r="S139" s="232">
        <v>20.5724454677101</v>
      </c>
    </row>
    <row r="140" spans="1:23" ht="15">
      <c r="A140" s="232" t="s">
        <v>679</v>
      </c>
      <c r="B140" s="232">
        <v>0.75</v>
      </c>
      <c r="C140" s="232">
        <v>64.984620642515381</v>
      </c>
      <c r="Q140" s="232">
        <v>6.3779403220842603</v>
      </c>
      <c r="R140" s="1111">
        <v>13.446610703180401</v>
      </c>
      <c r="S140" s="232">
        <v>19.737889228290602</v>
      </c>
    </row>
    <row r="141" spans="1:23" ht="15">
      <c r="A141" s="232" t="s">
        <v>680</v>
      </c>
      <c r="B141" s="232">
        <v>0.42500000000000004</v>
      </c>
      <c r="C141" s="232">
        <v>65.006835269993161</v>
      </c>
      <c r="Q141" s="232">
        <v>3.2295275079746899</v>
      </c>
      <c r="R141" s="1111">
        <v>10.743083911937999</v>
      </c>
      <c r="S141" s="232">
        <v>17.010837429963601</v>
      </c>
    </row>
    <row r="142" spans="1:23" ht="15">
      <c r="A142" s="232" t="s">
        <v>681</v>
      </c>
      <c r="B142" s="232">
        <v>0.27500000000000002</v>
      </c>
      <c r="C142" s="232">
        <v>65.017088174982916</v>
      </c>
      <c r="Q142" s="232">
        <v>7.5040776823706699</v>
      </c>
      <c r="R142" s="1112">
        <v>14.483111929766199</v>
      </c>
      <c r="S142" s="232">
        <v>20.842447155670399</v>
      </c>
    </row>
    <row r="143" spans="1:23" ht="15">
      <c r="A143" s="232" t="s">
        <v>682</v>
      </c>
      <c r="B143" s="232">
        <v>0.22</v>
      </c>
      <c r="C143" s="232">
        <v>66.001739130434785</v>
      </c>
      <c r="Q143" s="232">
        <v>17.529760571010002</v>
      </c>
      <c r="R143" s="1111">
        <v>23.898529062252798</v>
      </c>
      <c r="S143" s="232">
        <v>31.9491555286689</v>
      </c>
    </row>
    <row r="144" spans="1:23" ht="15">
      <c r="A144" s="232" t="s">
        <v>683</v>
      </c>
      <c r="B144" s="232">
        <v>0.19</v>
      </c>
      <c r="C144" s="232">
        <v>66.006956521739127</v>
      </c>
      <c r="Q144" s="232">
        <v>18.009052877567701</v>
      </c>
      <c r="R144" s="1111">
        <v>24.4952590828787</v>
      </c>
      <c r="S144" s="232">
        <v>32.6563295849542</v>
      </c>
    </row>
    <row r="145" spans="1:19" ht="15">
      <c r="A145" s="232" t="s">
        <v>684</v>
      </c>
      <c r="B145" s="232">
        <v>0.16</v>
      </c>
      <c r="C145" s="232">
        <v>66.012173913043483</v>
      </c>
      <c r="Q145" s="232">
        <v>16.797019353756699</v>
      </c>
      <c r="R145" s="1111">
        <v>23.237085318308502</v>
      </c>
      <c r="S145" s="232">
        <v>31.074452054865802</v>
      </c>
    </row>
    <row r="146" spans="1:19" ht="15">
      <c r="A146" s="232" t="s">
        <v>685</v>
      </c>
      <c r="B146" s="232">
        <v>0.1</v>
      </c>
      <c r="C146" s="232">
        <v>66.022608695652167</v>
      </c>
      <c r="Q146" s="232">
        <v>18.1820761115419</v>
      </c>
      <c r="R146" s="1111">
        <v>24.622729565924701</v>
      </c>
      <c r="S146" s="232">
        <v>32.9800155640051</v>
      </c>
    </row>
    <row r="147" spans="1:19" ht="15">
      <c r="A147" s="232" t="s">
        <v>686</v>
      </c>
      <c r="B147" s="232">
        <v>0.05</v>
      </c>
      <c r="C147" s="232">
        <v>66.031304347826094</v>
      </c>
      <c r="Q147" s="232">
        <v>17.9571106675054</v>
      </c>
      <c r="R147" s="1111">
        <v>24.383004332226601</v>
      </c>
      <c r="S147" s="232">
        <v>32.597266904030199</v>
      </c>
    </row>
    <row r="148" spans="1:19" ht="15">
      <c r="A148" s="232" t="s">
        <v>687</v>
      </c>
      <c r="B148" s="232">
        <v>5.0000000000000001E-3</v>
      </c>
      <c r="C148" s="232">
        <v>66.039130434782606</v>
      </c>
      <c r="Q148" s="232">
        <v>16.5120540409748</v>
      </c>
      <c r="R148" s="1111">
        <v>22.977642578126201</v>
      </c>
      <c r="S148" s="232">
        <v>30.717419774685101</v>
      </c>
    </row>
    <row r="149" spans="1:19" ht="15">
      <c r="A149" s="232" t="s">
        <v>688</v>
      </c>
      <c r="B149" s="232">
        <v>-7.0000000000000007E-2</v>
      </c>
      <c r="C149" s="232">
        <v>66.052173913043475</v>
      </c>
      <c r="Q149" s="232">
        <v>17.0816834800066</v>
      </c>
      <c r="R149" s="1111">
        <v>23.5208059716443</v>
      </c>
      <c r="S149" s="232">
        <v>31.441249736063</v>
      </c>
    </row>
    <row r="150" spans="1:19" ht="15">
      <c r="A150" s="232" t="s">
        <v>689</v>
      </c>
      <c r="B150" s="232">
        <v>-0.18</v>
      </c>
      <c r="C150" s="232">
        <v>66.071304347826086</v>
      </c>
      <c r="Q150" s="232">
        <v>13.013545288005799</v>
      </c>
      <c r="R150" s="1111">
        <v>19.500375737037999</v>
      </c>
      <c r="S150" s="232">
        <v>26.569190390731499</v>
      </c>
    </row>
    <row r="151" spans="1:19" ht="15">
      <c r="A151" s="232" t="s">
        <v>690</v>
      </c>
      <c r="B151" s="232">
        <v>-0.27249999999999996</v>
      </c>
      <c r="C151" s="232">
        <v>66.087391304347832</v>
      </c>
      <c r="Q151" s="232">
        <v>13.1950425844416</v>
      </c>
      <c r="R151" s="1111">
        <v>19.711214780051598</v>
      </c>
      <c r="S151" s="232">
        <v>26.8511374312172</v>
      </c>
    </row>
    <row r="152" spans="1:19" ht="15">
      <c r="A152" s="232" t="s">
        <v>691</v>
      </c>
      <c r="B152" s="232">
        <v>-0.35499999999999998</v>
      </c>
      <c r="C152" s="232">
        <v>66.10173913043478</v>
      </c>
      <c r="Q152" s="232">
        <v>14.1587260661553</v>
      </c>
      <c r="R152" s="1111">
        <v>20.5900230189546</v>
      </c>
      <c r="S152" s="232">
        <v>27.808948683234199</v>
      </c>
    </row>
    <row r="153" spans="1:19" ht="15">
      <c r="A153" s="232" t="s">
        <v>692</v>
      </c>
      <c r="B153" s="232">
        <v>-0.44</v>
      </c>
      <c r="C153" s="232">
        <v>66.116521739130434</v>
      </c>
      <c r="Q153" s="232">
        <v>13.7349922367274</v>
      </c>
      <c r="R153" s="1111">
        <v>20.174519120018601</v>
      </c>
      <c r="S153" s="232">
        <v>27.3118365683242</v>
      </c>
    </row>
    <row r="154" spans="1:19" ht="15">
      <c r="A154" s="232" t="s">
        <v>693</v>
      </c>
      <c r="B154" s="232">
        <v>-0.54499999999999993</v>
      </c>
      <c r="C154" s="232">
        <v>66.134782608695659</v>
      </c>
      <c r="Q154" s="232">
        <v>13.4393046021794</v>
      </c>
      <c r="R154" s="1111">
        <v>19.9410845502216</v>
      </c>
      <c r="S154" s="232">
        <v>27.063513139460198</v>
      </c>
    </row>
    <row r="155" spans="1:19" ht="15">
      <c r="A155" s="232" t="s">
        <v>694</v>
      </c>
      <c r="B155" s="232">
        <v>-0.69500000000000006</v>
      </c>
      <c r="C155" s="232">
        <v>66.160869565217396</v>
      </c>
      <c r="Q155" s="232">
        <v>13.357689713813899</v>
      </c>
      <c r="R155" s="1111">
        <v>19.8252292610556</v>
      </c>
      <c r="S155" s="232">
        <v>27.027556635520199</v>
      </c>
    </row>
    <row r="156" spans="1:19" ht="15">
      <c r="A156" s="232" t="s">
        <v>695</v>
      </c>
      <c r="B156" s="232">
        <v>-1.1499999999999999</v>
      </c>
      <c r="C156" s="232">
        <v>66.239999999999995</v>
      </c>
      <c r="Q156" s="232">
        <v>15.297037952917099</v>
      </c>
      <c r="R156" s="1111">
        <v>21.847492612608001</v>
      </c>
      <c r="S156" s="232">
        <v>29.397616546730799</v>
      </c>
    </row>
  </sheetData>
  <mergeCells count="4">
    <mergeCell ref="D11:I11"/>
    <mergeCell ref="J11:O11"/>
    <mergeCell ref="W11:AD11"/>
    <mergeCell ref="Q11:S11"/>
  </mergeCells>
  <pageMargins left="0.7" right="0.7" top="0.75" bottom="0.75" header="0.3" footer="0.3"/>
  <pageSetup paperSize="9" orientation="portrait" horizontalDpi="4294967292" verticalDpi="4294967292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H65"/>
  <sheetViews>
    <sheetView topLeftCell="D28" zoomScale="70" zoomScaleNormal="70" zoomScalePageLayoutView="70" workbookViewId="0">
      <selection activeCell="R63" sqref="R63:W63"/>
    </sheetView>
  </sheetViews>
  <sheetFormatPr defaultColWidth="8.7109375" defaultRowHeight="12.75"/>
  <cols>
    <col min="1" max="1" width="29.85546875" style="232" customWidth="1"/>
    <col min="2" max="2" width="32.85546875" style="232" customWidth="1"/>
    <col min="3" max="3" width="9.42578125" style="232" customWidth="1"/>
    <col min="4" max="5" width="12.140625" style="232" customWidth="1"/>
    <col min="6" max="6" width="17.42578125" style="232" customWidth="1"/>
    <col min="7" max="8" width="10" style="232" bestFit="1" customWidth="1"/>
    <col min="9" max="9" width="9.42578125" style="232" bestFit="1" customWidth="1"/>
    <col min="10" max="10" width="9.140625" style="232" customWidth="1"/>
    <col min="11" max="11" width="10.7109375" style="232" bestFit="1" customWidth="1"/>
    <col min="12" max="12" width="9.42578125" style="232" bestFit="1" customWidth="1"/>
    <col min="13" max="18" width="9.140625" style="232" customWidth="1"/>
    <col min="19" max="19" width="8.7109375" style="390"/>
    <col min="20" max="21" width="12.42578125" style="232" customWidth="1"/>
    <col min="22" max="22" width="14.28515625" style="232" bestFit="1" customWidth="1"/>
    <col min="23" max="23" width="13.42578125" style="153" customWidth="1"/>
    <col min="24" max="24" width="8.7109375" style="232"/>
    <col min="25" max="25" width="18.42578125" style="232" bestFit="1" customWidth="1"/>
    <col min="26" max="26" width="13.140625" style="232" customWidth="1"/>
    <col min="27" max="27" width="21.7109375" style="232" bestFit="1" customWidth="1"/>
    <col min="28" max="28" width="20.7109375" style="232" bestFit="1" customWidth="1"/>
    <col min="29" max="29" width="13.42578125" style="232" bestFit="1" customWidth="1"/>
    <col min="30" max="30" width="19.42578125" style="232" bestFit="1" customWidth="1"/>
    <col min="31" max="31" width="16.28515625" style="232" customWidth="1"/>
    <col min="32" max="16384" width="8.7109375" style="232"/>
  </cols>
  <sheetData>
    <row r="1" spans="1:60" s="425" customFormat="1" ht="15.75">
      <c r="A1" s="408" t="s">
        <v>11</v>
      </c>
      <c r="B1" s="408" t="s">
        <v>283</v>
      </c>
      <c r="C1" s="408"/>
      <c r="D1" s="408"/>
      <c r="E1" s="408"/>
      <c r="F1" s="408"/>
      <c r="S1" s="426"/>
      <c r="W1" s="779"/>
    </row>
    <row r="2" spans="1:60">
      <c r="A2" s="289" t="s">
        <v>586</v>
      </c>
      <c r="B2" s="223" t="s">
        <v>606</v>
      </c>
      <c r="C2" s="223"/>
      <c r="D2" s="223"/>
      <c r="E2" s="223"/>
      <c r="F2" s="223"/>
    </row>
    <row r="3" spans="1:60">
      <c r="A3" s="289" t="s">
        <v>592</v>
      </c>
      <c r="B3" s="223" t="s">
        <v>328</v>
      </c>
      <c r="C3" s="223"/>
      <c r="D3" s="223"/>
      <c r="E3" s="223"/>
      <c r="F3" s="223"/>
    </row>
    <row r="4" spans="1:60">
      <c r="A4" s="289" t="s">
        <v>589</v>
      </c>
      <c r="B4" s="220">
        <v>-45.32</v>
      </c>
      <c r="C4" s="220"/>
      <c r="D4" s="220"/>
      <c r="E4" s="220"/>
      <c r="F4" s="220"/>
    </row>
    <row r="5" spans="1:60">
      <c r="A5" s="289" t="s">
        <v>590</v>
      </c>
      <c r="B5" s="220">
        <v>170.83</v>
      </c>
      <c r="C5" s="220"/>
      <c r="D5" s="220"/>
      <c r="E5" s="220"/>
      <c r="F5" s="223"/>
    </row>
    <row r="6" spans="1:60">
      <c r="A6" s="289" t="s">
        <v>15</v>
      </c>
      <c r="B6" s="759">
        <v>200</v>
      </c>
      <c r="C6" s="1103" t="s">
        <v>321</v>
      </c>
      <c r="D6" s="1103"/>
      <c r="E6" s="1103"/>
      <c r="F6" s="1103"/>
    </row>
    <row r="7" spans="1:60">
      <c r="A7" s="289" t="s">
        <v>16</v>
      </c>
      <c r="B7" s="391" t="s">
        <v>318</v>
      </c>
      <c r="C7" s="223"/>
      <c r="D7" s="391"/>
      <c r="E7" s="391"/>
      <c r="F7" s="223"/>
    </row>
    <row r="8" spans="1:60">
      <c r="A8" s="289" t="s">
        <v>17</v>
      </c>
      <c r="B8" s="223" t="s">
        <v>42</v>
      </c>
      <c r="C8" s="1103" t="s">
        <v>531</v>
      </c>
      <c r="D8" s="1103"/>
      <c r="E8" s="1103"/>
      <c r="F8" s="1103"/>
    </row>
    <row r="9" spans="1:60">
      <c r="A9" s="289" t="s">
        <v>0</v>
      </c>
      <c r="B9" s="223" t="s">
        <v>47</v>
      </c>
      <c r="C9" s="1103" t="s">
        <v>321</v>
      </c>
      <c r="D9" s="1103"/>
      <c r="E9" s="1103"/>
      <c r="F9" s="1103"/>
    </row>
    <row r="10" spans="1:60" ht="13.5" thickBot="1">
      <c r="A10" s="289" t="s">
        <v>479</v>
      </c>
      <c r="B10" s="223" t="s">
        <v>480</v>
      </c>
      <c r="C10" s="223"/>
      <c r="D10" s="223"/>
      <c r="E10" s="223"/>
      <c r="F10" s="223"/>
      <c r="W10" s="356"/>
    </row>
    <row r="11" spans="1:60" ht="39" customHeight="1" thickBot="1">
      <c r="A11" s="151"/>
      <c r="B11" s="356"/>
      <c r="C11" s="356"/>
      <c r="D11" s="356"/>
      <c r="E11" s="356"/>
      <c r="F11" s="205"/>
      <c r="G11" s="1084" t="s">
        <v>22</v>
      </c>
      <c r="H11" s="1085"/>
      <c r="I11" s="1085"/>
      <c r="J11" s="1085"/>
      <c r="K11" s="1085"/>
      <c r="L11" s="1086"/>
      <c r="M11" s="1087" t="s">
        <v>23</v>
      </c>
      <c r="N11" s="1088"/>
      <c r="O11" s="1088"/>
      <c r="P11" s="1088"/>
      <c r="Q11" s="1088"/>
      <c r="R11" s="1089"/>
      <c r="S11" s="760"/>
      <c r="T11" s="1069" t="s">
        <v>478</v>
      </c>
      <c r="U11" s="1070"/>
      <c r="V11" s="1071"/>
      <c r="W11" s="761"/>
      <c r="X11" s="1066" t="s">
        <v>427</v>
      </c>
      <c r="Y11" s="1067"/>
      <c r="Z11" s="1067"/>
      <c r="AA11" s="1067"/>
      <c r="AB11" s="1067"/>
      <c r="AC11" s="1067"/>
      <c r="AD11" s="1067"/>
      <c r="AE11" s="1068"/>
    </row>
    <row r="12" spans="1:60" ht="13.5" thickBot="1">
      <c r="A12" s="427" t="s">
        <v>26</v>
      </c>
      <c r="B12" s="394" t="s">
        <v>487</v>
      </c>
      <c r="C12" s="293" t="s">
        <v>49</v>
      </c>
      <c r="D12" s="412" t="s">
        <v>58</v>
      </c>
      <c r="E12" s="412" t="s">
        <v>532</v>
      </c>
      <c r="F12" s="428" t="s">
        <v>538</v>
      </c>
      <c r="G12" s="123">
        <v>0</v>
      </c>
      <c r="H12" s="123">
        <v>1</v>
      </c>
      <c r="I12" s="123">
        <v>2</v>
      </c>
      <c r="J12" s="123">
        <v>3</v>
      </c>
      <c r="K12" s="123">
        <v>4</v>
      </c>
      <c r="L12" s="123" t="s">
        <v>27</v>
      </c>
      <c r="M12" s="122">
        <v>0</v>
      </c>
      <c r="N12" s="123">
        <v>1</v>
      </c>
      <c r="O12" s="123">
        <v>2</v>
      </c>
      <c r="P12" s="123">
        <v>3</v>
      </c>
      <c r="Q12" s="123">
        <v>4</v>
      </c>
      <c r="R12" s="362" t="s">
        <v>27</v>
      </c>
      <c r="S12" s="363" t="s">
        <v>28</v>
      </c>
      <c r="T12" s="125">
        <v>0.05</v>
      </c>
      <c r="U12" s="126">
        <v>0.5</v>
      </c>
      <c r="V12" s="127">
        <v>0.95</v>
      </c>
      <c r="W12" s="455"/>
      <c r="X12" s="293" t="s">
        <v>29</v>
      </c>
      <c r="Y12" s="294" t="s">
        <v>428</v>
      </c>
      <c r="Z12" s="294" t="s">
        <v>61</v>
      </c>
      <c r="AA12" s="294" t="s">
        <v>62</v>
      </c>
      <c r="AB12" s="294" t="s">
        <v>63</v>
      </c>
      <c r="AC12" s="200" t="s">
        <v>425</v>
      </c>
      <c r="AD12" s="200" t="s">
        <v>426</v>
      </c>
      <c r="AE12" s="201" t="s">
        <v>424</v>
      </c>
    </row>
    <row r="13" spans="1:60" s="107" customFormat="1">
      <c r="A13" s="395" t="s">
        <v>327</v>
      </c>
      <c r="B13" s="395" t="s">
        <v>516</v>
      </c>
      <c r="C13" s="762">
        <v>5.2</v>
      </c>
      <c r="D13" s="763">
        <v>41.1965</v>
      </c>
      <c r="E13" s="763" t="s">
        <v>533</v>
      </c>
      <c r="F13" s="764"/>
      <c r="G13" s="364">
        <v>7030000</v>
      </c>
      <c r="H13" s="364">
        <v>1970000</v>
      </c>
      <c r="I13" s="364">
        <v>1620000</v>
      </c>
      <c r="J13" s="364">
        <v>814000</v>
      </c>
      <c r="K13" s="364">
        <v>14500000</v>
      </c>
      <c r="L13" s="366">
        <v>571000</v>
      </c>
      <c r="M13" s="149">
        <f>G13/(SUM($G13:$L13))</f>
        <v>0.26523297491039427</v>
      </c>
      <c r="N13" s="136">
        <f t="shared" ref="N13:R13" si="0">H13/(SUM($G13:$L13))</f>
        <v>7.4325598943595542E-2</v>
      </c>
      <c r="O13" s="136">
        <f t="shared" si="0"/>
        <v>6.1120543293718167E-2</v>
      </c>
      <c r="P13" s="136">
        <f t="shared" si="0"/>
        <v>3.0711186568571969E-2</v>
      </c>
      <c r="Q13" s="136">
        <f t="shared" si="0"/>
        <v>0.54706659120920575</v>
      </c>
      <c r="R13" s="150">
        <f t="shared" si="0"/>
        <v>2.1543105074514242E-2</v>
      </c>
      <c r="S13" s="396">
        <f>(O13+P13+R13)/(N13+O13+P13+R13)</f>
        <v>0.60402010050251254</v>
      </c>
      <c r="T13" s="412">
        <v>15.977225524190001</v>
      </c>
      <c r="U13" s="412">
        <v>22.566019116936701</v>
      </c>
      <c r="V13" s="765">
        <v>28.657937356725402</v>
      </c>
      <c r="W13" s="322"/>
      <c r="X13" s="165">
        <v>0.27087366111756356</v>
      </c>
      <c r="Y13" s="146">
        <f t="shared" ref="Y13:Y55" si="1">(N13+O13+P13)/(N13+O13+P13+Q13+R13)</f>
        <v>0.22613607188703469</v>
      </c>
      <c r="Z13" s="146">
        <f t="shared" ref="Z13:Z55" si="2">((M13)/(M13+Q13))*100</f>
        <v>32.65211333023688</v>
      </c>
      <c r="AA13" s="146">
        <f t="shared" ref="AA13:AA55" si="3">O13/P13</f>
        <v>1.9901719901719901</v>
      </c>
      <c r="AB13" s="146">
        <f t="shared" ref="AB13:AB55" si="4">(R13/(R13+Q13))</f>
        <v>3.7887333289098268E-2</v>
      </c>
      <c r="AC13" s="146">
        <f>(0*(M13/(SUM(M13:R13)))+(1*(N13/SUM(M13:R13)))+(2*(O13/SUM(M13:R13)))+(3*(P13/SUM(M13:R13)))+(4*(Q13/(SUM(M13:R13)))+(4*(R13/(SUM(M13:R13))))))</f>
        <v>2.5631390303716279</v>
      </c>
      <c r="AD13" s="146">
        <f t="shared" ref="AD13:AD55" si="5">-0.77*S13+3.32*S13^2+1.59</f>
        <v>2.3361742582258023</v>
      </c>
      <c r="AE13" s="166">
        <f>AD13-AC13</f>
        <v>-0.22696477214582567</v>
      </c>
      <c r="AF13" s="153"/>
      <c r="AG13" s="153"/>
      <c r="AH13" s="153"/>
      <c r="AI13" s="153"/>
      <c r="AJ13" s="153"/>
      <c r="AK13" s="153"/>
      <c r="AL13" s="153"/>
      <c r="AM13" s="153"/>
      <c r="AN13" s="153"/>
      <c r="AO13" s="153"/>
      <c r="AP13" s="153"/>
      <c r="AQ13" s="153"/>
      <c r="AR13" s="153"/>
      <c r="AS13" s="153"/>
      <c r="AT13" s="153"/>
      <c r="AU13" s="153"/>
      <c r="AV13" s="153"/>
      <c r="AW13" s="153"/>
      <c r="AX13" s="153"/>
      <c r="AY13" s="153"/>
      <c r="AZ13" s="153"/>
      <c r="BA13" s="153"/>
      <c r="BB13" s="153"/>
      <c r="BC13" s="153"/>
      <c r="BD13" s="153"/>
      <c r="BE13" s="153"/>
      <c r="BF13" s="153"/>
      <c r="BG13" s="153"/>
      <c r="BH13" s="153"/>
    </row>
    <row r="14" spans="1:60">
      <c r="A14" s="323" t="s">
        <v>327</v>
      </c>
      <c r="B14" s="257" t="s">
        <v>517</v>
      </c>
      <c r="C14" s="766">
        <v>5</v>
      </c>
      <c r="D14" s="767">
        <v>41.207499999999996</v>
      </c>
      <c r="E14" s="767" t="s">
        <v>533</v>
      </c>
      <c r="F14" s="768"/>
      <c r="G14" s="315">
        <v>6860000</v>
      </c>
      <c r="H14" s="315">
        <v>1910000</v>
      </c>
      <c r="I14" s="315">
        <v>1580000</v>
      </c>
      <c r="J14" s="315">
        <v>747000</v>
      </c>
      <c r="K14" s="315">
        <v>14300000</v>
      </c>
      <c r="L14" s="316">
        <v>577000</v>
      </c>
      <c r="M14" s="165">
        <f t="shared" ref="M14:M55" si="6">G14/(SUM($G14:$L14))</f>
        <v>0.26411026411026411</v>
      </c>
      <c r="N14" s="146">
        <f t="shared" ref="N14:N55" si="7">H14/(SUM($G14:$L14))</f>
        <v>7.3535073535073534E-2</v>
      </c>
      <c r="O14" s="146">
        <f t="shared" ref="O14:O55" si="8">I14/(SUM($G14:$L14))</f>
        <v>6.0830060830060831E-2</v>
      </c>
      <c r="P14" s="146">
        <f t="shared" ref="P14:P55" si="9">J14/(SUM($G14:$L14))</f>
        <v>2.8759528759528759E-2</v>
      </c>
      <c r="Q14" s="146">
        <f t="shared" ref="Q14:Q55" si="10">K14/(SUM($G14:$L14))</f>
        <v>0.55055055055055058</v>
      </c>
      <c r="R14" s="166">
        <f t="shared" ref="R14:R55" si="11">L14/(SUM($G14:$L14))</f>
        <v>2.2214522214522213E-2</v>
      </c>
      <c r="S14" s="398">
        <f t="shared" ref="S14:S55" si="12">(O14+P14+R14)/(N14+O14+P14+R14)</f>
        <v>0.60324054840049868</v>
      </c>
      <c r="T14" s="356">
        <v>15.8713801788541</v>
      </c>
      <c r="U14" s="356">
        <v>22.5375887455521</v>
      </c>
      <c r="V14" s="769">
        <v>28.6401346082495</v>
      </c>
      <c r="W14" s="322"/>
      <c r="X14" s="165">
        <v>0.24396675456457159</v>
      </c>
      <c r="Y14" s="146">
        <f t="shared" si="1"/>
        <v>0.22166998011928427</v>
      </c>
      <c r="Z14" s="146">
        <f t="shared" si="2"/>
        <v>32.419659735349718</v>
      </c>
      <c r="AA14" s="146">
        <f t="shared" si="3"/>
        <v>2.1151271753681393</v>
      </c>
      <c r="AB14" s="146">
        <f t="shared" si="4"/>
        <v>3.8784701216643132E-2</v>
      </c>
      <c r="AC14" s="146">
        <f t="shared" ref="AC14:AC55" si="13">(0*(M14/(SUM(M14:R14)))+(1*(N14/SUM(M14:R14)))+(2*(O14/SUM(M14:R14)))+(3*(P14/SUM(M14:R14)))+(4*(Q14/(SUM(M14:R14)))+(4*(R14/SUM(M14:R14)))))</f>
        <v>2.5725340725340726</v>
      </c>
      <c r="AD14" s="146">
        <f t="shared" si="5"/>
        <v>2.3336499863902702</v>
      </c>
      <c r="AE14" s="166">
        <f t="shared" ref="AE14:AE54" si="14">AD14-AC14</f>
        <v>-0.23888408614380241</v>
      </c>
    </row>
    <row r="15" spans="1:60">
      <c r="A15" s="323" t="s">
        <v>327</v>
      </c>
      <c r="B15" s="257" t="s">
        <v>518</v>
      </c>
      <c r="C15" s="766">
        <v>4.8</v>
      </c>
      <c r="D15" s="767">
        <v>41.218499999999999</v>
      </c>
      <c r="E15" s="767" t="s">
        <v>533</v>
      </c>
      <c r="F15" s="768"/>
      <c r="G15" s="315">
        <v>2870000</v>
      </c>
      <c r="H15" s="315">
        <v>775000</v>
      </c>
      <c r="I15" s="315">
        <v>645000</v>
      </c>
      <c r="J15" s="315">
        <v>305000</v>
      </c>
      <c r="K15" s="315">
        <v>6190000</v>
      </c>
      <c r="L15" s="316">
        <v>280000</v>
      </c>
      <c r="M15" s="165">
        <f t="shared" si="6"/>
        <v>0.25937641211025758</v>
      </c>
      <c r="N15" s="146">
        <f t="shared" si="7"/>
        <v>7.004066877541798E-2</v>
      </c>
      <c r="O15" s="146">
        <f t="shared" si="8"/>
        <v>5.8291911432444644E-2</v>
      </c>
      <c r="P15" s="146">
        <f t="shared" si="9"/>
        <v>2.7564392227745142E-2</v>
      </c>
      <c r="Q15" s="146">
        <f t="shared" si="10"/>
        <v>0.5594215996384998</v>
      </c>
      <c r="R15" s="166">
        <f t="shared" si="11"/>
        <v>2.5305015815634886E-2</v>
      </c>
      <c r="S15" s="398">
        <f t="shared" si="12"/>
        <v>0.61346633416458851</v>
      </c>
      <c r="T15" s="356">
        <v>16.570058661034</v>
      </c>
      <c r="U15" s="356">
        <v>23.1257413719207</v>
      </c>
      <c r="V15" s="769">
        <v>29.383954051222201</v>
      </c>
      <c r="W15" s="322"/>
      <c r="X15" s="165">
        <v>9.7165225077340739E-2</v>
      </c>
      <c r="Y15" s="146">
        <f t="shared" si="1"/>
        <v>0.21049420378279438</v>
      </c>
      <c r="Z15" s="146">
        <f t="shared" si="2"/>
        <v>31.677704194260482</v>
      </c>
      <c r="AA15" s="146">
        <f t="shared" si="3"/>
        <v>2.1147540983606556</v>
      </c>
      <c r="AB15" s="146">
        <f t="shared" si="4"/>
        <v>4.3276661514683151E-2</v>
      </c>
      <c r="AC15" s="146">
        <f t="shared" si="13"/>
        <v>2.6082241301400817</v>
      </c>
      <c r="AD15" s="146">
        <f t="shared" si="5"/>
        <v>2.367082853962351</v>
      </c>
      <c r="AE15" s="166">
        <f t="shared" si="14"/>
        <v>-0.24114127617773073</v>
      </c>
    </row>
    <row r="16" spans="1:60">
      <c r="A16" s="323" t="s">
        <v>327</v>
      </c>
      <c r="B16" s="257" t="s">
        <v>519</v>
      </c>
      <c r="C16" s="766">
        <v>4.5999999999999996</v>
      </c>
      <c r="D16" s="767">
        <v>41.229500000000002</v>
      </c>
      <c r="E16" s="767" t="s">
        <v>533</v>
      </c>
      <c r="F16" s="768"/>
      <c r="G16" s="315">
        <v>3100000</v>
      </c>
      <c r="H16" s="315">
        <v>903000</v>
      </c>
      <c r="I16" s="315">
        <v>762000</v>
      </c>
      <c r="J16" s="315">
        <v>362000</v>
      </c>
      <c r="K16" s="315">
        <v>6940000</v>
      </c>
      <c r="L16" s="316">
        <v>290000</v>
      </c>
      <c r="M16" s="165">
        <f t="shared" si="6"/>
        <v>0.25086995225378328</v>
      </c>
      <c r="N16" s="146">
        <f t="shared" si="7"/>
        <v>7.3075989317795575E-2</v>
      </c>
      <c r="O16" s="146">
        <f t="shared" si="8"/>
        <v>6.1665452779800921E-2</v>
      </c>
      <c r="P16" s="146">
        <f t="shared" si="9"/>
        <v>2.9295136359957917E-2</v>
      </c>
      <c r="Q16" s="146">
        <f t="shared" si="10"/>
        <v>0.56162498988427612</v>
      </c>
      <c r="R16" s="166">
        <f t="shared" si="11"/>
        <v>2.3468479404386178E-2</v>
      </c>
      <c r="S16" s="398">
        <f t="shared" si="12"/>
        <v>0.61027190332326275</v>
      </c>
      <c r="T16" s="356">
        <v>16.323759547653498</v>
      </c>
      <c r="U16" s="356">
        <v>22.936574454931701</v>
      </c>
      <c r="V16" s="769">
        <v>29.174512271804801</v>
      </c>
      <c r="W16" s="322"/>
      <c r="X16" s="165">
        <v>0.11004073492196394</v>
      </c>
      <c r="Y16" s="146">
        <f t="shared" si="1"/>
        <v>0.21896942854056387</v>
      </c>
      <c r="Z16" s="146">
        <f t="shared" si="2"/>
        <v>30.876494023904382</v>
      </c>
      <c r="AA16" s="146">
        <f t="shared" si="3"/>
        <v>2.1049723756906076</v>
      </c>
      <c r="AB16" s="146">
        <f t="shared" si="4"/>
        <v>4.0110650069156296E-2</v>
      </c>
      <c r="AC16" s="146">
        <f t="shared" si="13"/>
        <v>2.6246661811119201</v>
      </c>
      <c r="AD16" s="146">
        <f t="shared" si="5"/>
        <v>2.3565641971139364</v>
      </c>
      <c r="AE16" s="166">
        <f t="shared" si="14"/>
        <v>-0.26810198399798368</v>
      </c>
    </row>
    <row r="17" spans="1:31">
      <c r="A17" s="323" t="s">
        <v>327</v>
      </c>
      <c r="B17" s="257" t="s">
        <v>520</v>
      </c>
      <c r="C17" s="766">
        <v>4.4000000000000004</v>
      </c>
      <c r="D17" s="767">
        <v>41.240499999999997</v>
      </c>
      <c r="E17" s="767" t="s">
        <v>533</v>
      </c>
      <c r="F17" s="768"/>
      <c r="G17" s="315">
        <v>2980000</v>
      </c>
      <c r="H17" s="315">
        <v>887000</v>
      </c>
      <c r="I17" s="315">
        <v>743000</v>
      </c>
      <c r="J17" s="315">
        <v>379000</v>
      </c>
      <c r="K17" s="315">
        <v>6840000</v>
      </c>
      <c r="L17" s="316">
        <v>303000</v>
      </c>
      <c r="M17" s="165">
        <f t="shared" si="6"/>
        <v>0.24563138806462248</v>
      </c>
      <c r="N17" s="146">
        <f t="shared" si="7"/>
        <v>7.3112429937355755E-2</v>
      </c>
      <c r="O17" s="146">
        <f t="shared" si="8"/>
        <v>6.1242993735575339E-2</v>
      </c>
      <c r="P17" s="146">
        <f t="shared" si="9"/>
        <v>3.1239696669963731E-2</v>
      </c>
      <c r="Q17" s="146">
        <f t="shared" si="10"/>
        <v>0.56379821958456977</v>
      </c>
      <c r="R17" s="166">
        <f t="shared" si="11"/>
        <v>2.4975272007912958E-2</v>
      </c>
      <c r="S17" s="398">
        <f t="shared" si="12"/>
        <v>0.616349480968858</v>
      </c>
      <c r="T17" s="356">
        <v>16.678636525975101</v>
      </c>
      <c r="U17" s="356">
        <v>23.3045506179798</v>
      </c>
      <c r="V17" s="769">
        <v>29.629196083864699</v>
      </c>
      <c r="W17" s="322"/>
      <c r="X17" s="165">
        <v>0.16074249605055294</v>
      </c>
      <c r="Y17" s="146">
        <f t="shared" si="1"/>
        <v>0.21951486013986016</v>
      </c>
      <c r="Z17" s="146">
        <f t="shared" si="2"/>
        <v>30.346232179226067</v>
      </c>
      <c r="AA17" s="146">
        <f t="shared" si="3"/>
        <v>1.9604221635883907</v>
      </c>
      <c r="AB17" s="146">
        <f t="shared" si="4"/>
        <v>4.241915161696766E-2</v>
      </c>
      <c r="AC17" s="146">
        <f t="shared" si="13"/>
        <v>2.644411473788328</v>
      </c>
      <c r="AD17" s="146">
        <f t="shared" si="5"/>
        <v>2.3766346861867071</v>
      </c>
      <c r="AE17" s="166">
        <f t="shared" si="14"/>
        <v>-0.26777678760162082</v>
      </c>
    </row>
    <row r="18" spans="1:31">
      <c r="A18" s="323" t="s">
        <v>327</v>
      </c>
      <c r="B18" s="257" t="s">
        <v>521</v>
      </c>
      <c r="C18" s="766">
        <v>4.2</v>
      </c>
      <c r="D18" s="767">
        <v>41.2515</v>
      </c>
      <c r="E18" s="767" t="s">
        <v>533</v>
      </c>
      <c r="F18" s="768"/>
      <c r="G18" s="315">
        <v>2270000</v>
      </c>
      <c r="H18" s="315">
        <v>645000</v>
      </c>
      <c r="I18" s="315">
        <v>552000</v>
      </c>
      <c r="J18" s="315">
        <v>263000</v>
      </c>
      <c r="K18" s="315">
        <v>5010000</v>
      </c>
      <c r="L18" s="316">
        <v>210000</v>
      </c>
      <c r="M18" s="165">
        <f t="shared" si="6"/>
        <v>0.25363128491620113</v>
      </c>
      <c r="N18" s="146">
        <f t="shared" si="7"/>
        <v>7.2067039106145245E-2</v>
      </c>
      <c r="O18" s="146">
        <f t="shared" si="8"/>
        <v>6.1675977653631288E-2</v>
      </c>
      <c r="P18" s="146">
        <f t="shared" si="9"/>
        <v>2.9385474860335197E-2</v>
      </c>
      <c r="Q18" s="146">
        <f t="shared" si="10"/>
        <v>0.55977653631284918</v>
      </c>
      <c r="R18" s="166">
        <f t="shared" si="11"/>
        <v>2.3463687150837988E-2</v>
      </c>
      <c r="S18" s="398">
        <f t="shared" si="12"/>
        <v>0.61377245508982037</v>
      </c>
      <c r="T18" s="356">
        <v>16.586169084088699</v>
      </c>
      <c r="U18" s="356">
        <v>23.168813392877698</v>
      </c>
      <c r="V18" s="769">
        <v>29.443683810825998</v>
      </c>
      <c r="W18" s="322"/>
      <c r="X18" s="165">
        <v>0.22153673583847447</v>
      </c>
      <c r="Y18" s="146">
        <f t="shared" si="1"/>
        <v>0.21856287425149698</v>
      </c>
      <c r="Z18" s="146">
        <f t="shared" si="2"/>
        <v>31.181318681318682</v>
      </c>
      <c r="AA18" s="146">
        <f t="shared" si="3"/>
        <v>2.0988593155893538</v>
      </c>
      <c r="AB18" s="146">
        <f t="shared" si="4"/>
        <v>4.0229885057471257E-2</v>
      </c>
      <c r="AC18" s="146">
        <f t="shared" si="13"/>
        <v>2.6165363128491621</v>
      </c>
      <c r="AD18" s="146">
        <f t="shared" si="5"/>
        <v>2.3680944099824304</v>
      </c>
      <c r="AE18" s="166">
        <f t="shared" si="14"/>
        <v>-0.24844190286673173</v>
      </c>
    </row>
    <row r="19" spans="1:31">
      <c r="A19" s="323" t="s">
        <v>327</v>
      </c>
      <c r="B19" s="257" t="s">
        <v>522</v>
      </c>
      <c r="C19" s="766">
        <v>3.6</v>
      </c>
      <c r="D19" s="767">
        <v>41.284500000000001</v>
      </c>
      <c r="E19" s="767" t="s">
        <v>533</v>
      </c>
      <c r="F19" s="768"/>
      <c r="G19" s="315">
        <v>4020000</v>
      </c>
      <c r="H19" s="315">
        <v>1180000</v>
      </c>
      <c r="I19" s="315">
        <v>1040000</v>
      </c>
      <c r="J19" s="315">
        <v>490000</v>
      </c>
      <c r="K19" s="315">
        <v>9420000</v>
      </c>
      <c r="L19" s="316">
        <v>415000</v>
      </c>
      <c r="M19" s="165">
        <f t="shared" si="6"/>
        <v>0.24268035013582856</v>
      </c>
      <c r="N19" s="146">
        <f t="shared" si="7"/>
        <v>7.1234530636884993E-2</v>
      </c>
      <c r="O19" s="146">
        <f t="shared" si="8"/>
        <v>6.2782976154542716E-2</v>
      </c>
      <c r="P19" s="146">
        <f t="shared" si="9"/>
        <v>2.9580440688198009E-2</v>
      </c>
      <c r="Q19" s="146">
        <f t="shared" si="10"/>
        <v>0.56866888016903105</v>
      </c>
      <c r="R19" s="166">
        <f t="shared" si="11"/>
        <v>2.505282221551464E-2</v>
      </c>
      <c r="S19" s="398">
        <f t="shared" si="12"/>
        <v>0.62240000000000006</v>
      </c>
      <c r="T19" s="356">
        <v>17.113670491597698</v>
      </c>
      <c r="U19" s="356">
        <v>23.680377859248601</v>
      </c>
      <c r="V19" s="769">
        <v>29.971639533365199</v>
      </c>
      <c r="W19" s="322"/>
      <c r="X19" s="165">
        <v>0.17367095790332304</v>
      </c>
      <c r="Y19" s="146">
        <f t="shared" si="1"/>
        <v>0.21602231964926266</v>
      </c>
      <c r="Z19" s="146">
        <f t="shared" si="2"/>
        <v>29.910714285714285</v>
      </c>
      <c r="AA19" s="146">
        <f t="shared" si="3"/>
        <v>2.1224489795918369</v>
      </c>
      <c r="AB19" s="146">
        <f t="shared" si="4"/>
        <v>4.2196237925775294E-2</v>
      </c>
      <c r="AC19" s="146">
        <f t="shared" si="13"/>
        <v>2.660428614548747</v>
      </c>
      <c r="AD19" s="146">
        <f t="shared" si="5"/>
        <v>2.3968594432000003</v>
      </c>
      <c r="AE19" s="166">
        <f t="shared" si="14"/>
        <v>-0.26356917134874669</v>
      </c>
    </row>
    <row r="20" spans="1:31">
      <c r="A20" s="323" t="s">
        <v>327</v>
      </c>
      <c r="B20" s="257" t="s">
        <v>523</v>
      </c>
      <c r="C20" s="766">
        <v>3.4</v>
      </c>
      <c r="D20" s="767">
        <v>41.295499999999997</v>
      </c>
      <c r="E20" s="767" t="s">
        <v>533</v>
      </c>
      <c r="F20" s="768"/>
      <c r="G20" s="315">
        <v>1030000</v>
      </c>
      <c r="H20" s="315">
        <v>303000</v>
      </c>
      <c r="I20" s="315">
        <v>263000</v>
      </c>
      <c r="J20" s="315">
        <v>132000</v>
      </c>
      <c r="K20" s="315">
        <v>2550000</v>
      </c>
      <c r="L20" s="316">
        <v>117000</v>
      </c>
      <c r="M20" s="165">
        <f t="shared" si="6"/>
        <v>0.23435722411831628</v>
      </c>
      <c r="N20" s="146">
        <f t="shared" si="7"/>
        <v>6.8941979522184296E-2</v>
      </c>
      <c r="O20" s="146">
        <f t="shared" si="8"/>
        <v>5.9840728100113767E-2</v>
      </c>
      <c r="P20" s="146">
        <f t="shared" si="9"/>
        <v>3.0034129692832763E-2</v>
      </c>
      <c r="Q20" s="146">
        <f t="shared" si="10"/>
        <v>0.58020477815699656</v>
      </c>
      <c r="R20" s="166">
        <f t="shared" si="11"/>
        <v>2.6621160409556314E-2</v>
      </c>
      <c r="S20" s="398">
        <f t="shared" si="12"/>
        <v>0.62822085889570556</v>
      </c>
      <c r="T20" s="356">
        <v>17.4572489098604</v>
      </c>
      <c r="U20" s="356">
        <v>24.017464268873301</v>
      </c>
      <c r="V20" s="769">
        <v>30.456568346913102</v>
      </c>
      <c r="W20" s="322"/>
      <c r="X20" s="165">
        <v>0.1358389526189005</v>
      </c>
      <c r="Y20" s="146">
        <f t="shared" si="1"/>
        <v>0.20742942050520058</v>
      </c>
      <c r="Z20" s="146">
        <f t="shared" si="2"/>
        <v>28.770949720670391</v>
      </c>
      <c r="AA20" s="146">
        <f t="shared" si="3"/>
        <v>1.9924242424242427</v>
      </c>
      <c r="AB20" s="146">
        <f t="shared" si="4"/>
        <v>4.3869516310461196E-2</v>
      </c>
      <c r="AC20" s="146">
        <f t="shared" si="13"/>
        <v>2.7060295790671214</v>
      </c>
      <c r="AD20" s="146">
        <f t="shared" si="5"/>
        <v>2.4165459445218112</v>
      </c>
      <c r="AE20" s="166">
        <f t="shared" si="14"/>
        <v>-0.28948363454531023</v>
      </c>
    </row>
    <row r="21" spans="1:31">
      <c r="A21" s="323" t="s">
        <v>327</v>
      </c>
      <c r="B21" s="257" t="s">
        <v>524</v>
      </c>
      <c r="C21" s="766">
        <v>3.15</v>
      </c>
      <c r="D21" s="767">
        <v>41.309249999999999</v>
      </c>
      <c r="E21" s="767" t="s">
        <v>533</v>
      </c>
      <c r="F21" s="768"/>
      <c r="G21" s="315">
        <v>4940000</v>
      </c>
      <c r="H21" s="315">
        <v>1400000</v>
      </c>
      <c r="I21" s="315">
        <v>1170000</v>
      </c>
      <c r="J21" s="315">
        <v>602000</v>
      </c>
      <c r="K21" s="315">
        <v>10400000</v>
      </c>
      <c r="L21" s="316">
        <v>419000</v>
      </c>
      <c r="M21" s="165">
        <f t="shared" si="6"/>
        <v>0.26094765199936609</v>
      </c>
      <c r="N21" s="146">
        <f t="shared" si="7"/>
        <v>7.3952775870265705E-2</v>
      </c>
      <c r="O21" s="146">
        <f t="shared" si="8"/>
        <v>6.1803391263007768E-2</v>
      </c>
      <c r="P21" s="146">
        <f t="shared" si="9"/>
        <v>3.1799693624214254E-2</v>
      </c>
      <c r="Q21" s="146">
        <f t="shared" si="10"/>
        <v>0.54936347789340234</v>
      </c>
      <c r="R21" s="166">
        <f t="shared" si="11"/>
        <v>2.2133009349743805E-2</v>
      </c>
      <c r="S21" s="398">
        <f t="shared" si="12"/>
        <v>0.61013645224171531</v>
      </c>
      <c r="T21" s="356">
        <v>16.323203968626501</v>
      </c>
      <c r="U21" s="356">
        <v>22.963433805244499</v>
      </c>
      <c r="V21" s="769">
        <v>29.133676600802801</v>
      </c>
      <c r="W21" s="322"/>
      <c r="X21" s="165">
        <v>0.24819826826359725</v>
      </c>
      <c r="Y21" s="146">
        <f t="shared" si="1"/>
        <v>0.22671717532699595</v>
      </c>
      <c r="Z21" s="146">
        <f t="shared" si="2"/>
        <v>32.20338983050847</v>
      </c>
      <c r="AA21" s="146">
        <f t="shared" si="3"/>
        <v>1.9435215946843853</v>
      </c>
      <c r="AB21" s="146">
        <f t="shared" si="4"/>
        <v>3.872816341621222E-2</v>
      </c>
      <c r="AC21" s="146">
        <f t="shared" si="13"/>
        <v>2.5789445882415087</v>
      </c>
      <c r="AD21" s="146">
        <f t="shared" si="5"/>
        <v>2.3561196797495141</v>
      </c>
      <c r="AE21" s="166">
        <f t="shared" si="14"/>
        <v>-0.22282490849199466</v>
      </c>
    </row>
    <row r="22" spans="1:31">
      <c r="A22" s="323" t="s">
        <v>327</v>
      </c>
      <c r="B22" s="257" t="s">
        <v>525</v>
      </c>
      <c r="C22" s="766">
        <v>2.95</v>
      </c>
      <c r="D22" s="767">
        <v>41.320250000000001</v>
      </c>
      <c r="E22" s="767" t="s">
        <v>533</v>
      </c>
      <c r="F22" s="768"/>
      <c r="G22" s="315">
        <v>2190000</v>
      </c>
      <c r="H22" s="315">
        <v>579000</v>
      </c>
      <c r="I22" s="315">
        <v>457000</v>
      </c>
      <c r="J22" s="315">
        <v>231000</v>
      </c>
      <c r="K22" s="315">
        <v>4530000</v>
      </c>
      <c r="L22" s="316">
        <v>200000</v>
      </c>
      <c r="M22" s="165">
        <f t="shared" si="6"/>
        <v>0.26749725174056432</v>
      </c>
      <c r="N22" s="146">
        <f t="shared" si="7"/>
        <v>7.0721876145108095E-2</v>
      </c>
      <c r="O22" s="146">
        <f t="shared" si="8"/>
        <v>5.5820202760473919E-2</v>
      </c>
      <c r="P22" s="146">
        <f t="shared" si="9"/>
        <v>2.8215463539758154E-2</v>
      </c>
      <c r="Q22" s="146">
        <f t="shared" si="10"/>
        <v>0.55331623305240019</v>
      </c>
      <c r="R22" s="166">
        <f t="shared" si="11"/>
        <v>2.442897276169537E-2</v>
      </c>
      <c r="S22" s="398">
        <f t="shared" si="12"/>
        <v>0.60531697341513291</v>
      </c>
      <c r="T22" s="356">
        <v>16.018460003164599</v>
      </c>
      <c r="U22" s="356">
        <v>22.6465138814516</v>
      </c>
      <c r="V22" s="769">
        <v>28.721972397604699</v>
      </c>
      <c r="W22" s="322"/>
      <c r="X22" s="165">
        <v>0.20231329145478114</v>
      </c>
      <c r="Y22" s="146">
        <f t="shared" si="1"/>
        <v>0.21127230281807566</v>
      </c>
      <c r="Z22" s="146">
        <f t="shared" si="2"/>
        <v>32.589285714285715</v>
      </c>
      <c r="AA22" s="146">
        <f t="shared" si="3"/>
        <v>1.9783549783549781</v>
      </c>
      <c r="AB22" s="146">
        <f t="shared" si="4"/>
        <v>4.2283298097251579E-2</v>
      </c>
      <c r="AC22" s="146">
        <f t="shared" si="13"/>
        <v>2.5779894955417131</v>
      </c>
      <c r="AD22" s="146">
        <f t="shared" si="5"/>
        <v>2.3403826096411442</v>
      </c>
      <c r="AE22" s="166">
        <f t="shared" si="14"/>
        <v>-0.23760688590056889</v>
      </c>
    </row>
    <row r="23" spans="1:31">
      <c r="A23" s="323" t="s">
        <v>327</v>
      </c>
      <c r="B23" s="257" t="s">
        <v>526</v>
      </c>
      <c r="C23" s="766">
        <v>2.75</v>
      </c>
      <c r="D23" s="767">
        <v>41.331249999999997</v>
      </c>
      <c r="E23" s="767" t="s">
        <v>533</v>
      </c>
      <c r="F23" s="768"/>
      <c r="G23" s="315">
        <v>8950000</v>
      </c>
      <c r="H23" s="315">
        <v>2560000</v>
      </c>
      <c r="I23" s="315">
        <v>2150000</v>
      </c>
      <c r="J23" s="315">
        <v>1010000</v>
      </c>
      <c r="K23" s="315">
        <v>19200000</v>
      </c>
      <c r="L23" s="316">
        <v>817000</v>
      </c>
      <c r="M23" s="165">
        <f t="shared" si="6"/>
        <v>0.25802173725026667</v>
      </c>
      <c r="N23" s="146">
        <f t="shared" si="7"/>
        <v>7.3802865626891923E-2</v>
      </c>
      <c r="O23" s="146">
        <f t="shared" si="8"/>
        <v>6.1982875428835009E-2</v>
      </c>
      <c r="P23" s="146">
        <f t="shared" si="9"/>
        <v>2.9117536829359702E-2</v>
      </c>
      <c r="Q23" s="146">
        <f t="shared" si="10"/>
        <v>0.55352149220168945</v>
      </c>
      <c r="R23" s="166">
        <f t="shared" si="11"/>
        <v>2.3553492662957302E-2</v>
      </c>
      <c r="S23" s="398">
        <f t="shared" si="12"/>
        <v>0.60838305032889706</v>
      </c>
      <c r="T23" s="356">
        <v>16.184354751296901</v>
      </c>
      <c r="U23" s="356">
        <v>22.830959138571199</v>
      </c>
      <c r="V23" s="769">
        <v>28.988561925773901</v>
      </c>
      <c r="W23" s="322"/>
      <c r="X23" s="165">
        <v>0.17683587262618239</v>
      </c>
      <c r="Y23" s="146">
        <f t="shared" si="1"/>
        <v>0.22224812526712515</v>
      </c>
      <c r="Z23" s="146">
        <f t="shared" si="2"/>
        <v>31.793960923623445</v>
      </c>
      <c r="AA23" s="146">
        <f t="shared" si="3"/>
        <v>2.1287128712871288</v>
      </c>
      <c r="AB23" s="146">
        <f t="shared" si="4"/>
        <v>4.0815306989059295E-2</v>
      </c>
      <c r="AC23" s="146">
        <f t="shared" si="13"/>
        <v>2.5934211664312281</v>
      </c>
      <c r="AD23" s="146">
        <f t="shared" si="5"/>
        <v>2.3503764385260268</v>
      </c>
      <c r="AE23" s="166">
        <f t="shared" si="14"/>
        <v>-0.24304472790520126</v>
      </c>
    </row>
    <row r="24" spans="1:31">
      <c r="A24" s="323" t="s">
        <v>327</v>
      </c>
      <c r="B24" s="257" t="s">
        <v>527</v>
      </c>
      <c r="C24" s="766">
        <v>2.5</v>
      </c>
      <c r="D24" s="767">
        <v>41.344999999999999</v>
      </c>
      <c r="E24" s="767" t="s">
        <v>533</v>
      </c>
      <c r="F24" s="768"/>
      <c r="G24" s="315">
        <v>1050000</v>
      </c>
      <c r="H24" s="315">
        <v>289000</v>
      </c>
      <c r="I24" s="315">
        <v>258000</v>
      </c>
      <c r="J24" s="315">
        <v>130000</v>
      </c>
      <c r="K24" s="315">
        <v>2330000</v>
      </c>
      <c r="L24" s="316">
        <v>105000</v>
      </c>
      <c r="M24" s="165">
        <f t="shared" si="6"/>
        <v>0.25228255646323883</v>
      </c>
      <c r="N24" s="146">
        <f t="shared" si="7"/>
        <v>6.9437770302739066E-2</v>
      </c>
      <c r="O24" s="146">
        <f t="shared" si="8"/>
        <v>6.198942815953868E-2</v>
      </c>
      <c r="P24" s="146">
        <f t="shared" si="9"/>
        <v>3.1234983181162902E-2</v>
      </c>
      <c r="Q24" s="146">
        <f t="shared" si="10"/>
        <v>0.55982700624699666</v>
      </c>
      <c r="R24" s="166">
        <f t="shared" si="11"/>
        <v>2.5228255646323881E-2</v>
      </c>
      <c r="S24" s="398">
        <f t="shared" si="12"/>
        <v>0.63043478260869568</v>
      </c>
      <c r="T24" s="356">
        <v>17.586436545876499</v>
      </c>
      <c r="U24" s="356">
        <v>24.182009992916001</v>
      </c>
      <c r="V24" s="769">
        <v>30.615233846806699</v>
      </c>
      <c r="W24" s="322"/>
      <c r="X24" s="165">
        <v>0.16997092254824214</v>
      </c>
      <c r="Y24" s="146">
        <f t="shared" si="1"/>
        <v>0.21754498714652953</v>
      </c>
      <c r="Z24" s="146">
        <f t="shared" si="2"/>
        <v>31.065088757396449</v>
      </c>
      <c r="AA24" s="146">
        <f t="shared" si="3"/>
        <v>1.9846153846153847</v>
      </c>
      <c r="AB24" s="146">
        <f t="shared" si="4"/>
        <v>4.3121149897330589E-2</v>
      </c>
      <c r="AC24" s="146">
        <f t="shared" si="13"/>
        <v>2.6273426237385875</v>
      </c>
      <c r="AD24" s="146">
        <f t="shared" si="5"/>
        <v>2.424092627599244</v>
      </c>
      <c r="AE24" s="166">
        <f t="shared" si="14"/>
        <v>-0.20324999613934347</v>
      </c>
    </row>
    <row r="25" spans="1:31">
      <c r="A25" s="323" t="s">
        <v>327</v>
      </c>
      <c r="B25" s="257" t="s">
        <v>528</v>
      </c>
      <c r="C25" s="766">
        <v>2.2999999999999998</v>
      </c>
      <c r="D25" s="767">
        <v>41.356000000000002</v>
      </c>
      <c r="E25" s="767" t="s">
        <v>533</v>
      </c>
      <c r="F25" s="768"/>
      <c r="G25" s="315">
        <v>7060000</v>
      </c>
      <c r="H25" s="315">
        <v>2050000</v>
      </c>
      <c r="I25" s="315">
        <v>1750000</v>
      </c>
      <c r="J25" s="315">
        <v>955000</v>
      </c>
      <c r="K25" s="315">
        <v>16000000</v>
      </c>
      <c r="L25" s="316">
        <v>708000</v>
      </c>
      <c r="M25" s="165">
        <f t="shared" si="6"/>
        <v>0.24751954562984257</v>
      </c>
      <c r="N25" s="146">
        <f t="shared" si="7"/>
        <v>7.1871822739543526E-2</v>
      </c>
      <c r="O25" s="146">
        <f t="shared" si="8"/>
        <v>6.1353995021561546E-2</v>
      </c>
      <c r="P25" s="146">
        <f t="shared" si="9"/>
        <v>3.3481751568909299E-2</v>
      </c>
      <c r="Q25" s="146">
        <f t="shared" si="10"/>
        <v>0.56095081162570559</v>
      </c>
      <c r="R25" s="166">
        <f t="shared" si="11"/>
        <v>2.4822073414437471E-2</v>
      </c>
      <c r="S25" s="398">
        <f t="shared" si="12"/>
        <v>0.62474830679114035</v>
      </c>
      <c r="T25" s="356">
        <v>17.227942460216902</v>
      </c>
      <c r="U25" s="356">
        <v>23.859198448444602</v>
      </c>
      <c r="V25" s="769">
        <v>30.2683187419312</v>
      </c>
      <c r="W25" s="322"/>
      <c r="X25" s="165">
        <v>0.23381606634484467</v>
      </c>
      <c r="Y25" s="146">
        <f t="shared" si="1"/>
        <v>0.2215440525555607</v>
      </c>
      <c r="Z25" s="146">
        <f t="shared" si="2"/>
        <v>30.615784908933215</v>
      </c>
      <c r="AA25" s="146">
        <f t="shared" si="3"/>
        <v>1.8324607329842932</v>
      </c>
      <c r="AB25" s="146">
        <f t="shared" si="4"/>
        <v>4.2374910222647832E-2</v>
      </c>
      <c r="AC25" s="146">
        <f t="shared" si="13"/>
        <v>2.6381166076499669</v>
      </c>
      <c r="AD25" s="146">
        <f t="shared" si="5"/>
        <v>2.4047744872742993</v>
      </c>
      <c r="AE25" s="166">
        <f t="shared" si="14"/>
        <v>-0.23334212037566759</v>
      </c>
    </row>
    <row r="26" spans="1:31">
      <c r="A26" s="323" t="s">
        <v>327</v>
      </c>
      <c r="B26" s="257" t="s">
        <v>529</v>
      </c>
      <c r="C26" s="766">
        <v>2.1</v>
      </c>
      <c r="D26" s="767">
        <v>41.366999999999997</v>
      </c>
      <c r="E26" s="767" t="s">
        <v>533</v>
      </c>
      <c r="F26" s="768"/>
      <c r="G26" s="315">
        <v>5530000</v>
      </c>
      <c r="H26" s="315">
        <v>1490000</v>
      </c>
      <c r="I26" s="315">
        <v>1320000</v>
      </c>
      <c r="J26" s="315">
        <v>700000</v>
      </c>
      <c r="K26" s="315">
        <v>11300000</v>
      </c>
      <c r="L26" s="316">
        <v>487000</v>
      </c>
      <c r="M26" s="165">
        <f t="shared" si="6"/>
        <v>0.26552071829836271</v>
      </c>
      <c r="N26" s="146">
        <f t="shared" si="7"/>
        <v>7.154174869160225E-2</v>
      </c>
      <c r="O26" s="146">
        <f t="shared" si="8"/>
        <v>6.337926729725836E-2</v>
      </c>
      <c r="P26" s="146">
        <f t="shared" si="9"/>
        <v>3.3610217506121864E-2</v>
      </c>
      <c r="Q26" s="146">
        <f t="shared" si="10"/>
        <v>0.54256493974168152</v>
      </c>
      <c r="R26" s="166">
        <f t="shared" si="11"/>
        <v>2.3383108464973351E-2</v>
      </c>
      <c r="S26" s="398">
        <f t="shared" si="12"/>
        <v>0.62722041531148365</v>
      </c>
      <c r="T26" s="356">
        <v>17.39697081045</v>
      </c>
      <c r="U26" s="356">
        <v>23.953287200116101</v>
      </c>
      <c r="V26" s="769">
        <v>30.314411561419899</v>
      </c>
      <c r="W26" s="322"/>
      <c r="X26" s="165">
        <v>0.22483749848601073</v>
      </c>
      <c r="Y26" s="146">
        <f t="shared" si="1"/>
        <v>0.22945675622671111</v>
      </c>
      <c r="Z26" s="146">
        <f t="shared" si="2"/>
        <v>32.857991681521092</v>
      </c>
      <c r="AA26" s="146">
        <f t="shared" si="3"/>
        <v>1.8857142857142852</v>
      </c>
      <c r="AB26" s="146">
        <f t="shared" si="4"/>
        <v>4.1316704844320006E-2</v>
      </c>
      <c r="AC26" s="146">
        <f t="shared" si="13"/>
        <v>2.5629231286311041</v>
      </c>
      <c r="AD26" s="146">
        <f t="shared" si="5"/>
        <v>2.413146372163411</v>
      </c>
      <c r="AE26" s="166">
        <f t="shared" si="14"/>
        <v>-0.14977675646769306</v>
      </c>
    </row>
    <row r="27" spans="1:31" ht="13.5" thickBot="1">
      <c r="A27" s="332" t="s">
        <v>327</v>
      </c>
      <c r="B27" s="498" t="s">
        <v>530</v>
      </c>
      <c r="C27" s="770">
        <v>1.9</v>
      </c>
      <c r="D27" s="771">
        <v>41.378</v>
      </c>
      <c r="E27" s="771" t="s">
        <v>533</v>
      </c>
      <c r="F27" s="772"/>
      <c r="G27" s="315">
        <v>7329000</v>
      </c>
      <c r="H27" s="315">
        <v>2030000</v>
      </c>
      <c r="I27" s="315">
        <v>1710000</v>
      </c>
      <c r="J27" s="315">
        <v>897000</v>
      </c>
      <c r="K27" s="315">
        <v>14100000</v>
      </c>
      <c r="L27" s="316">
        <v>676000</v>
      </c>
      <c r="M27" s="165">
        <f t="shared" si="6"/>
        <v>0.27406327125869417</v>
      </c>
      <c r="N27" s="146">
        <f t="shared" si="7"/>
        <v>7.5910552688654556E-2</v>
      </c>
      <c r="O27" s="146">
        <f t="shared" si="8"/>
        <v>6.3944357190935608E-2</v>
      </c>
      <c r="P27" s="146">
        <f t="shared" si="9"/>
        <v>3.3542741754543415E-2</v>
      </c>
      <c r="Q27" s="146">
        <f t="shared" si="10"/>
        <v>0.52726048911824097</v>
      </c>
      <c r="R27" s="166">
        <f t="shared" si="11"/>
        <v>2.5278587988931268E-2</v>
      </c>
      <c r="S27" s="398">
        <f t="shared" si="12"/>
        <v>0.61791831357048754</v>
      </c>
      <c r="T27" s="356">
        <v>16.818226079535801</v>
      </c>
      <c r="U27" s="356">
        <v>23.4166233781622</v>
      </c>
      <c r="V27" s="769">
        <v>29.7176821433908</v>
      </c>
      <c r="W27" s="322"/>
      <c r="X27" s="165">
        <v>0.18127890444985537</v>
      </c>
      <c r="Y27" s="146">
        <f t="shared" si="1"/>
        <v>0.23886055735847114</v>
      </c>
      <c r="Z27" s="146">
        <f t="shared" si="2"/>
        <v>34.201315973680522</v>
      </c>
      <c r="AA27" s="146">
        <f t="shared" si="3"/>
        <v>1.9063545150501673</v>
      </c>
      <c r="AB27" s="146">
        <f t="shared" si="4"/>
        <v>4.5749864645370876E-2</v>
      </c>
      <c r="AC27" s="146">
        <f t="shared" si="13"/>
        <v>2.5145838007628449</v>
      </c>
      <c r="AD27" s="146">
        <f t="shared" si="5"/>
        <v>2.3818553988067652</v>
      </c>
      <c r="AE27" s="166">
        <f t="shared" si="14"/>
        <v>-0.13272840195607971</v>
      </c>
    </row>
    <row r="28" spans="1:31">
      <c r="A28" s="323" t="s">
        <v>327</v>
      </c>
      <c r="B28" s="257" t="s">
        <v>488</v>
      </c>
      <c r="C28" s="773">
        <v>135.30000000000001</v>
      </c>
      <c r="D28" s="767">
        <v>45.69</v>
      </c>
      <c r="E28" s="767" t="s">
        <v>534</v>
      </c>
      <c r="F28" s="768"/>
      <c r="G28" s="315">
        <v>4060000</v>
      </c>
      <c r="H28" s="315">
        <v>1260000</v>
      </c>
      <c r="I28" s="315">
        <v>1080000</v>
      </c>
      <c r="J28" s="315">
        <v>482000</v>
      </c>
      <c r="K28" s="315">
        <v>9460000</v>
      </c>
      <c r="L28" s="316">
        <v>438000</v>
      </c>
      <c r="M28" s="165">
        <f t="shared" si="6"/>
        <v>0.24195470798569726</v>
      </c>
      <c r="N28" s="146">
        <f t="shared" si="7"/>
        <v>7.508939213349225E-2</v>
      </c>
      <c r="O28" s="146">
        <f t="shared" si="8"/>
        <v>6.4362336114421936E-2</v>
      </c>
      <c r="P28" s="146">
        <f t="shared" si="9"/>
        <v>2.872467222884386E-2</v>
      </c>
      <c r="Q28" s="146">
        <f t="shared" si="10"/>
        <v>0.56376638855780692</v>
      </c>
      <c r="R28" s="166">
        <f t="shared" si="11"/>
        <v>2.6102502979737784E-2</v>
      </c>
      <c r="S28" s="398">
        <f t="shared" si="12"/>
        <v>0.61349693251533743</v>
      </c>
      <c r="T28" s="356">
        <v>16.5657743664467</v>
      </c>
      <c r="U28" s="356">
        <v>23.165274992326701</v>
      </c>
      <c r="V28" s="769">
        <v>29.4143905739584</v>
      </c>
      <c r="W28" s="322"/>
      <c r="X28" s="165">
        <v>0.25206760158216468</v>
      </c>
      <c r="Y28" s="146">
        <f t="shared" si="1"/>
        <v>0.22185534591194966</v>
      </c>
      <c r="Z28" s="146">
        <f t="shared" si="2"/>
        <v>30.029585798816566</v>
      </c>
      <c r="AA28" s="146">
        <f t="shared" si="3"/>
        <v>2.2406639004149382</v>
      </c>
      <c r="AB28" s="146">
        <f t="shared" si="4"/>
        <v>4.425136391190139E-2</v>
      </c>
      <c r="AC28" s="146">
        <f t="shared" si="13"/>
        <v>2.6494636471990467</v>
      </c>
      <c r="AD28" s="146">
        <f t="shared" si="5"/>
        <v>2.3671839361662088</v>
      </c>
      <c r="AE28" s="166">
        <f t="shared" si="14"/>
        <v>-0.28227971103283789</v>
      </c>
    </row>
    <row r="29" spans="1:31">
      <c r="A29" s="323" t="s">
        <v>327</v>
      </c>
      <c r="B29" s="257" t="s">
        <v>489</v>
      </c>
      <c r="C29" s="773">
        <v>134.5</v>
      </c>
      <c r="D29" s="767">
        <v>45.720686731665957</v>
      </c>
      <c r="E29" s="767" t="s">
        <v>535</v>
      </c>
      <c r="F29" s="768"/>
      <c r="G29" s="315">
        <v>3850000</v>
      </c>
      <c r="H29" s="315">
        <v>1280000</v>
      </c>
      <c r="I29" s="315">
        <v>1230000</v>
      </c>
      <c r="J29" s="315">
        <v>658000</v>
      </c>
      <c r="K29" s="315">
        <v>9650000</v>
      </c>
      <c r="L29" s="316">
        <v>496000</v>
      </c>
      <c r="M29" s="165">
        <f t="shared" si="6"/>
        <v>0.22430668841761828</v>
      </c>
      <c r="N29" s="146">
        <f t="shared" si="7"/>
        <v>7.4574691214169195E-2</v>
      </c>
      <c r="O29" s="146">
        <f t="shared" si="8"/>
        <v>7.1661617338615702E-2</v>
      </c>
      <c r="P29" s="146">
        <f t="shared" si="9"/>
        <v>3.8336052202283852E-2</v>
      </c>
      <c r="Q29" s="146">
        <f t="shared" si="10"/>
        <v>0.56222325798182238</v>
      </c>
      <c r="R29" s="166">
        <f t="shared" si="11"/>
        <v>2.8897692845490562E-2</v>
      </c>
      <c r="S29" s="398">
        <f t="shared" si="12"/>
        <v>0.65065502183406099</v>
      </c>
      <c r="T29" s="356">
        <v>18.848542601947699</v>
      </c>
      <c r="U29" s="356">
        <v>25.411095142816801</v>
      </c>
      <c r="V29" s="769">
        <v>32.144982240314299</v>
      </c>
      <c r="W29" s="322"/>
      <c r="X29" s="165">
        <v>0.28024502297090353</v>
      </c>
      <c r="Y29" s="146">
        <f t="shared" si="1"/>
        <v>0.23794502027940517</v>
      </c>
      <c r="Z29" s="146">
        <f t="shared" si="2"/>
        <v>28.518518518518519</v>
      </c>
      <c r="AA29" s="146">
        <f t="shared" si="3"/>
        <v>1.8693009118541031</v>
      </c>
      <c r="AB29" s="146">
        <f t="shared" si="4"/>
        <v>4.8886260595308498E-2</v>
      </c>
      <c r="AC29" s="146">
        <f t="shared" si="13"/>
        <v>2.6973898858075041</v>
      </c>
      <c r="AD29" s="146">
        <f t="shared" si="5"/>
        <v>2.4945241318815428</v>
      </c>
      <c r="AE29" s="166">
        <f t="shared" si="14"/>
        <v>-0.20286575392596129</v>
      </c>
    </row>
    <row r="30" spans="1:31">
      <c r="A30" s="323" t="s">
        <v>327</v>
      </c>
      <c r="B30" s="257" t="s">
        <v>490</v>
      </c>
      <c r="C30" s="774">
        <v>94.6</v>
      </c>
      <c r="D30" s="767">
        <v>47.412081390419665</v>
      </c>
      <c r="E30" s="767" t="s">
        <v>535</v>
      </c>
      <c r="F30" s="768"/>
      <c r="G30" s="315">
        <v>1283867.196</v>
      </c>
      <c r="H30" s="315">
        <v>322491.32049999997</v>
      </c>
      <c r="I30" s="315">
        <v>535612.51650000003</v>
      </c>
      <c r="J30" s="315">
        <v>421640.17349999998</v>
      </c>
      <c r="K30" s="315">
        <v>6215649.3465</v>
      </c>
      <c r="L30" s="316">
        <v>382291.13799999998</v>
      </c>
      <c r="M30" s="165">
        <f t="shared" si="6"/>
        <v>0.14013643532254783</v>
      </c>
      <c r="N30" s="146">
        <f t="shared" si="7"/>
        <v>3.5200513120152412E-2</v>
      </c>
      <c r="O30" s="146">
        <f t="shared" si="8"/>
        <v>5.8463078588113816E-2</v>
      </c>
      <c r="P30" s="146">
        <f t="shared" si="9"/>
        <v>4.6022790431254686E-2</v>
      </c>
      <c r="Q30" s="146">
        <f t="shared" si="10"/>
        <v>0.67844941077023502</v>
      </c>
      <c r="R30" s="166">
        <f t="shared" si="11"/>
        <v>4.1727771767696285E-2</v>
      </c>
      <c r="S30" s="398">
        <f t="shared" si="12"/>
        <v>0.80596600451497602</v>
      </c>
      <c r="T30" s="356">
        <v>27.685153407439898</v>
      </c>
      <c r="U30" s="356">
        <v>34.800748931693398</v>
      </c>
      <c r="V30" s="769">
        <v>43.921084885283904</v>
      </c>
      <c r="W30" s="322"/>
      <c r="X30" s="165">
        <v>0.216881276257606</v>
      </c>
      <c r="Y30" s="146">
        <f t="shared" si="1"/>
        <v>0.16245179802672463</v>
      </c>
      <c r="Z30" s="146">
        <f t="shared" si="2"/>
        <v>17.119332809312223</v>
      </c>
      <c r="AA30" s="146">
        <f t="shared" si="3"/>
        <v>1.2703071248024711</v>
      </c>
      <c r="AB30" s="146">
        <f t="shared" si="4"/>
        <v>5.7940980052500493E-2</v>
      </c>
      <c r="AC30" s="146">
        <f t="shared" si="13"/>
        <v>3.1709037717418691</v>
      </c>
      <c r="AD30" s="146">
        <f t="shared" si="5"/>
        <v>3.1260157619637985</v>
      </c>
      <c r="AE30" s="166">
        <f t="shared" si="14"/>
        <v>-4.4888009778070614E-2</v>
      </c>
    </row>
    <row r="31" spans="1:31">
      <c r="A31" s="323" t="s">
        <v>327</v>
      </c>
      <c r="B31" s="257" t="s">
        <v>491</v>
      </c>
      <c r="C31" s="774">
        <v>92.4</v>
      </c>
      <c r="D31" s="767">
        <v>47.505341246290797</v>
      </c>
      <c r="E31" s="767" t="s">
        <v>535</v>
      </c>
      <c r="F31" s="768"/>
      <c r="G31" s="315">
        <v>1175196.1344999999</v>
      </c>
      <c r="H31" s="315">
        <v>414127.9375</v>
      </c>
      <c r="I31" s="315">
        <v>450986.81300000002</v>
      </c>
      <c r="J31" s="315">
        <v>244098.41200000001</v>
      </c>
      <c r="K31" s="315">
        <v>4044744.9775</v>
      </c>
      <c r="L31" s="316">
        <v>310179.342</v>
      </c>
      <c r="M31" s="165">
        <f t="shared" si="6"/>
        <v>0.17700513370489701</v>
      </c>
      <c r="N31" s="146">
        <f t="shared" si="7"/>
        <v>6.2374925168817201E-2</v>
      </c>
      <c r="O31" s="146">
        <f t="shared" si="8"/>
        <v>6.792651778775094E-2</v>
      </c>
      <c r="P31" s="146">
        <f t="shared" si="9"/>
        <v>3.6765498783397368E-2</v>
      </c>
      <c r="Q31" s="146">
        <f t="shared" si="10"/>
        <v>0.60920947961524985</v>
      </c>
      <c r="R31" s="166">
        <f t="shared" si="11"/>
        <v>4.6718444939887589E-2</v>
      </c>
      <c r="S31" s="398">
        <f t="shared" si="12"/>
        <v>0.70823578665727704</v>
      </c>
      <c r="T31" s="356">
        <v>22.192521050467299</v>
      </c>
      <c r="U31" s="356">
        <v>28.8670792688212</v>
      </c>
      <c r="V31" s="769">
        <v>36.407863513237899</v>
      </c>
      <c r="W31" s="322"/>
      <c r="X31" s="165">
        <v>0.229095305301866</v>
      </c>
      <c r="Y31" s="146">
        <f t="shared" si="1"/>
        <v>0.20299876534109504</v>
      </c>
      <c r="Z31" s="146">
        <f t="shared" si="2"/>
        <v>22.513589890858523</v>
      </c>
      <c r="AA31" s="146">
        <f t="shared" si="3"/>
        <v>1.847561437638521</v>
      </c>
      <c r="AB31" s="146">
        <f t="shared" si="4"/>
        <v>7.122496724251054E-2</v>
      </c>
      <c r="AC31" s="146">
        <f t="shared" si="13"/>
        <v>2.9322361553150613</v>
      </c>
      <c r="AD31" s="146">
        <f t="shared" si="5"/>
        <v>2.7099635702207099</v>
      </c>
      <c r="AE31" s="166">
        <f t="shared" si="14"/>
        <v>-0.22227258509435144</v>
      </c>
    </row>
    <row r="32" spans="1:31">
      <c r="A32" s="323" t="s">
        <v>327</v>
      </c>
      <c r="B32" s="257" t="s">
        <v>492</v>
      </c>
      <c r="C32" s="774">
        <v>90.2</v>
      </c>
      <c r="D32" s="767">
        <v>47.598601102161929</v>
      </c>
      <c r="E32" s="767" t="s">
        <v>535</v>
      </c>
      <c r="F32" s="768"/>
      <c r="G32" s="315">
        <v>1288854.28</v>
      </c>
      <c r="H32" s="315">
        <v>445187.2145</v>
      </c>
      <c r="I32" s="315">
        <v>479880.57750000001</v>
      </c>
      <c r="J32" s="315">
        <v>196107.231</v>
      </c>
      <c r="K32" s="315">
        <v>4703903.7580000004</v>
      </c>
      <c r="L32" s="316">
        <v>334937.82299999997</v>
      </c>
      <c r="M32" s="165">
        <f t="shared" si="6"/>
        <v>0.17302679829884401</v>
      </c>
      <c r="N32" s="146">
        <f t="shared" si="7"/>
        <v>5.9765731133325409E-2</v>
      </c>
      <c r="O32" s="146">
        <f t="shared" si="8"/>
        <v>6.4423264273619274E-2</v>
      </c>
      <c r="P32" s="146">
        <f t="shared" si="9"/>
        <v>2.6327108370375128E-2</v>
      </c>
      <c r="Q32" s="146">
        <f t="shared" si="10"/>
        <v>0.63149218603102319</v>
      </c>
      <c r="R32" s="166">
        <f t="shared" si="11"/>
        <v>4.496491189281298E-2</v>
      </c>
      <c r="S32" s="398">
        <f t="shared" si="12"/>
        <v>0.69426324633908221</v>
      </c>
      <c r="T32" s="356">
        <v>21.381981936683498</v>
      </c>
      <c r="U32" s="356">
        <v>28.015289230586799</v>
      </c>
      <c r="V32" s="769">
        <v>35.298906328745602</v>
      </c>
      <c r="W32" s="322"/>
      <c r="X32" s="165">
        <v>0.30481431555307598</v>
      </c>
      <c r="Y32" s="146">
        <f t="shared" si="1"/>
        <v>0.18200844170971328</v>
      </c>
      <c r="Z32" s="146">
        <f t="shared" si="2"/>
        <v>21.506863314477105</v>
      </c>
      <c r="AA32" s="146">
        <f t="shared" si="3"/>
        <v>2.4470315299082475</v>
      </c>
      <c r="AB32" s="146">
        <f t="shared" si="4"/>
        <v>6.6471195336434599E-2</v>
      </c>
      <c r="AC32" s="146">
        <f t="shared" si="13"/>
        <v>2.9734219764870344</v>
      </c>
      <c r="AD32" s="146">
        <f t="shared" si="5"/>
        <v>2.6556621316402804</v>
      </c>
      <c r="AE32" s="166">
        <f t="shared" si="14"/>
        <v>-0.31775984484675401</v>
      </c>
    </row>
    <row r="33" spans="1:31">
      <c r="A33" s="323" t="s">
        <v>327</v>
      </c>
      <c r="B33" s="257" t="s">
        <v>493</v>
      </c>
      <c r="C33" s="774">
        <v>88</v>
      </c>
      <c r="D33" s="767">
        <v>47.691860958033061</v>
      </c>
      <c r="E33" s="767" t="s">
        <v>535</v>
      </c>
      <c r="F33" s="768"/>
      <c r="G33" s="315">
        <v>1191713.8489999999</v>
      </c>
      <c r="H33" s="315">
        <v>407107.60550000001</v>
      </c>
      <c r="I33" s="315">
        <v>519632.10600000003</v>
      </c>
      <c r="J33" s="315">
        <v>184300.75450000001</v>
      </c>
      <c r="K33" s="315">
        <v>4562637.3975</v>
      </c>
      <c r="L33" s="316">
        <v>416879.71799999999</v>
      </c>
      <c r="M33" s="165">
        <f t="shared" si="6"/>
        <v>0.16364589817523142</v>
      </c>
      <c r="N33" s="146">
        <f t="shared" si="7"/>
        <v>5.5903931813764872E-2</v>
      </c>
      <c r="O33" s="146">
        <f t="shared" si="8"/>
        <v>7.1355772846319471E-2</v>
      </c>
      <c r="P33" s="146">
        <f t="shared" si="9"/>
        <v>2.5308141320866135E-2</v>
      </c>
      <c r="Q33" s="146">
        <f t="shared" si="10"/>
        <v>0.62654041957163487</v>
      </c>
      <c r="R33" s="166">
        <f t="shared" si="11"/>
        <v>5.7245836272183145E-2</v>
      </c>
      <c r="S33" s="398">
        <f t="shared" si="12"/>
        <v>0.73355440306167197</v>
      </c>
      <c r="T33" s="356">
        <v>23.658544948023302</v>
      </c>
      <c r="U33" s="356">
        <v>30.443279067205999</v>
      </c>
      <c r="V33" s="769">
        <v>38.346281494383497</v>
      </c>
      <c r="W33" s="322"/>
      <c r="X33" s="165">
        <v>0.273377494125638</v>
      </c>
      <c r="Y33" s="146">
        <f t="shared" si="1"/>
        <v>0.1824201563046991</v>
      </c>
      <c r="Z33" s="146">
        <f t="shared" si="2"/>
        <v>20.709786350369946</v>
      </c>
      <c r="AA33" s="146">
        <f t="shared" si="3"/>
        <v>2.8194789945908765</v>
      </c>
      <c r="AB33" s="146">
        <f t="shared" si="4"/>
        <v>8.3718904530392504E-2</v>
      </c>
      <c r="AC33" s="146">
        <f t="shared" si="13"/>
        <v>3.009684924844275</v>
      </c>
      <c r="AD33" s="146">
        <f t="shared" si="5"/>
        <v>2.8116619563163834</v>
      </c>
      <c r="AE33" s="166">
        <f t="shared" si="14"/>
        <v>-0.19802296852789159</v>
      </c>
    </row>
    <row r="34" spans="1:31">
      <c r="A34" s="323" t="s">
        <v>327</v>
      </c>
      <c r="B34" s="257" t="s">
        <v>494</v>
      </c>
      <c r="C34" s="774">
        <v>85.8</v>
      </c>
      <c r="D34" s="767">
        <v>47.785120813904193</v>
      </c>
      <c r="E34" s="767" t="s">
        <v>535</v>
      </c>
      <c r="F34" s="768"/>
      <c r="G34" s="315">
        <v>1125695.6835</v>
      </c>
      <c r="H34" s="315">
        <v>463469.28049999999</v>
      </c>
      <c r="I34" s="315">
        <v>468624.78149999998</v>
      </c>
      <c r="J34" s="315">
        <v>295959.90999999997</v>
      </c>
      <c r="K34" s="315">
        <v>5000014.4435000001</v>
      </c>
      <c r="L34" s="316">
        <v>471417.31300000002</v>
      </c>
      <c r="M34" s="165">
        <f t="shared" si="6"/>
        <v>0.14385553819541277</v>
      </c>
      <c r="N34" s="146">
        <f t="shared" si="7"/>
        <v>5.9227927903277085E-2</v>
      </c>
      <c r="O34" s="146">
        <f t="shared" si="8"/>
        <v>5.988676259714041E-2</v>
      </c>
      <c r="P34" s="146">
        <f t="shared" si="9"/>
        <v>3.7821475876091797E-2</v>
      </c>
      <c r="Q34" s="146">
        <f t="shared" si="10"/>
        <v>0.6389646680692187</v>
      </c>
      <c r="R34" s="166">
        <f t="shared" si="11"/>
        <v>6.0243627358859242E-2</v>
      </c>
      <c r="S34" s="398">
        <f t="shared" si="12"/>
        <v>0.72728619507095704</v>
      </c>
      <c r="T34" s="356">
        <v>23.291810149823199</v>
      </c>
      <c r="U34" s="356">
        <v>30.041347888710199</v>
      </c>
      <c r="V34" s="769">
        <v>37.734380005123001</v>
      </c>
      <c r="W34" s="322"/>
      <c r="X34" s="165">
        <v>0.29821820724323</v>
      </c>
      <c r="Y34" s="146">
        <f t="shared" si="1"/>
        <v>0.18330570759719469</v>
      </c>
      <c r="Z34" s="146">
        <f t="shared" si="2"/>
        <v>18.376574473191688</v>
      </c>
      <c r="AA34" s="146">
        <f t="shared" si="3"/>
        <v>1.5834062846552428</v>
      </c>
      <c r="AB34" s="146">
        <f t="shared" si="4"/>
        <v>8.6159772063310755E-2</v>
      </c>
      <c r="AC34" s="146">
        <f t="shared" si="13"/>
        <v>3.0892990624381449</v>
      </c>
      <c r="AD34" s="146">
        <f t="shared" si="5"/>
        <v>2.7860877254707868</v>
      </c>
      <c r="AE34" s="166">
        <f t="shared" si="14"/>
        <v>-0.30321133696735814</v>
      </c>
    </row>
    <row r="35" spans="1:31">
      <c r="A35" s="434" t="s">
        <v>327</v>
      </c>
      <c r="B35" s="257" t="s">
        <v>495</v>
      </c>
      <c r="C35" s="775">
        <v>83.6</v>
      </c>
      <c r="D35" s="776">
        <v>47.878380669775325</v>
      </c>
      <c r="E35" s="767" t="s">
        <v>535</v>
      </c>
      <c r="F35" s="768"/>
      <c r="G35" s="315">
        <v>1711414.094</v>
      </c>
      <c r="H35" s="315">
        <v>686172.67449999996</v>
      </c>
      <c r="I35" s="315">
        <v>701210.33550000004</v>
      </c>
      <c r="J35" s="315">
        <v>546647.11</v>
      </c>
      <c r="K35" s="315">
        <v>9946853.8169999998</v>
      </c>
      <c r="L35" s="316">
        <v>664596.69949999999</v>
      </c>
      <c r="M35" s="165">
        <f t="shared" si="6"/>
        <v>0.12004115386632862</v>
      </c>
      <c r="N35" s="146">
        <f t="shared" si="7"/>
        <v>4.8129181527311132E-2</v>
      </c>
      <c r="O35" s="146">
        <f t="shared" si="8"/>
        <v>4.91839456456033E-2</v>
      </c>
      <c r="P35" s="146">
        <f t="shared" si="9"/>
        <v>3.8342648966226092E-2</v>
      </c>
      <c r="Q35" s="146">
        <f t="shared" si="10"/>
        <v>0.69768725974531742</v>
      </c>
      <c r="R35" s="166">
        <f t="shared" si="11"/>
        <v>4.6615810249213512E-2</v>
      </c>
      <c r="S35" s="398">
        <f t="shared" si="12"/>
        <v>0.73594797477229679</v>
      </c>
      <c r="T35" s="356">
        <v>23.890343472905698</v>
      </c>
      <c r="U35" s="356">
        <v>30.550289056283798</v>
      </c>
      <c r="V35" s="769">
        <v>38.459053291495103</v>
      </c>
      <c r="W35" s="322"/>
      <c r="X35" s="165">
        <v>0.188070938139072</v>
      </c>
      <c r="Y35" s="146">
        <f t="shared" si="1"/>
        <v>0.15416150054650798</v>
      </c>
      <c r="Z35" s="146">
        <f t="shared" si="2"/>
        <v>14.679831575882885</v>
      </c>
      <c r="AA35" s="146">
        <f t="shared" si="3"/>
        <v>1.2827477227493256</v>
      </c>
      <c r="AB35" s="146">
        <f t="shared" si="4"/>
        <v>6.2630146412745613E-2</v>
      </c>
      <c r="AC35" s="146">
        <f t="shared" si="13"/>
        <v>3.2387372996953196</v>
      </c>
      <c r="AD35" s="146">
        <f t="shared" si="5"/>
        <v>2.8214965390425295</v>
      </c>
      <c r="AE35" s="173">
        <f t="shared" si="14"/>
        <v>-0.41724076065279014</v>
      </c>
    </row>
    <row r="36" spans="1:31">
      <c r="A36" s="323" t="s">
        <v>327</v>
      </c>
      <c r="B36" s="257" t="s">
        <v>496</v>
      </c>
      <c r="C36" s="774">
        <v>79.2</v>
      </c>
      <c r="D36" s="767">
        <v>48.064900381517589</v>
      </c>
      <c r="E36" s="767" t="s">
        <v>535</v>
      </c>
      <c r="F36" s="768"/>
      <c r="G36" s="315">
        <v>1352045.2964999999</v>
      </c>
      <c r="H36" s="315">
        <v>510448.04849999998</v>
      </c>
      <c r="I36" s="315">
        <v>803194.80299999996</v>
      </c>
      <c r="J36" s="315">
        <v>513113.7205</v>
      </c>
      <c r="K36" s="315">
        <v>7447245.3674999997</v>
      </c>
      <c r="L36" s="316">
        <v>473567.43849999999</v>
      </c>
      <c r="M36" s="165">
        <f t="shared" si="6"/>
        <v>0.12181011108486116</v>
      </c>
      <c r="N36" s="146">
        <f t="shared" si="7"/>
        <v>4.5987907100297057E-2</v>
      </c>
      <c r="O36" s="146">
        <f t="shared" si="8"/>
        <v>7.2362404151311788E-2</v>
      </c>
      <c r="P36" s="146">
        <f t="shared" si="9"/>
        <v>4.6228066067808257E-2</v>
      </c>
      <c r="Q36" s="146">
        <f t="shared" si="10"/>
        <v>0.67094629731689071</v>
      </c>
      <c r="R36" s="166">
        <f t="shared" si="11"/>
        <v>4.2665214278831042E-2</v>
      </c>
      <c r="S36" s="398">
        <f t="shared" si="12"/>
        <v>0.77809732621577565</v>
      </c>
      <c r="T36" s="356">
        <v>26.132526527972502</v>
      </c>
      <c r="U36" s="356">
        <v>33.115933397116301</v>
      </c>
      <c r="V36" s="769">
        <v>41.708295693913499</v>
      </c>
      <c r="W36" s="322"/>
      <c r="X36" s="165">
        <v>0.20246753384090199</v>
      </c>
      <c r="Y36" s="146">
        <f t="shared" si="1"/>
        <v>0.18740636779902689</v>
      </c>
      <c r="Z36" s="146">
        <f t="shared" si="2"/>
        <v>15.365389644776032</v>
      </c>
      <c r="AA36" s="146">
        <f t="shared" si="3"/>
        <v>1.5653348778460505</v>
      </c>
      <c r="AB36" s="146">
        <f t="shared" si="4"/>
        <v>5.9787732660627146E-2</v>
      </c>
      <c r="AC36" s="146">
        <f t="shared" si="13"/>
        <v>3.1838429599892324</v>
      </c>
      <c r="AD36" s="146">
        <f t="shared" si="5"/>
        <v>3.0009107497067946</v>
      </c>
      <c r="AE36" s="166">
        <f t="shared" si="14"/>
        <v>-0.18293221028243778</v>
      </c>
    </row>
    <row r="37" spans="1:31">
      <c r="A37" s="323" t="s">
        <v>327</v>
      </c>
      <c r="B37" s="257" t="s">
        <v>497</v>
      </c>
      <c r="C37" s="774">
        <v>77</v>
      </c>
      <c r="D37" s="767">
        <v>48.158160237388721</v>
      </c>
      <c r="E37" s="767" t="s">
        <v>535</v>
      </c>
      <c r="F37" s="768"/>
      <c r="G37" s="315">
        <v>1392619.3625</v>
      </c>
      <c r="H37" s="315">
        <v>510525.99300000002</v>
      </c>
      <c r="I37" s="315">
        <v>615195.63450000004</v>
      </c>
      <c r="J37" s="315">
        <v>412471.93099999998</v>
      </c>
      <c r="K37" s="315">
        <v>6518476.6974999998</v>
      </c>
      <c r="L37" s="316">
        <v>575394.21299999999</v>
      </c>
      <c r="M37" s="165">
        <f t="shared" si="6"/>
        <v>0.13891903085502313</v>
      </c>
      <c r="N37" s="146">
        <f t="shared" si="7"/>
        <v>5.0926892217368784E-2</v>
      </c>
      <c r="O37" s="146">
        <f t="shared" si="8"/>
        <v>6.1368083506724215E-2</v>
      </c>
      <c r="P37" s="146">
        <f t="shared" si="9"/>
        <v>4.1145629920408329E-2</v>
      </c>
      <c r="Q37" s="146">
        <f t="shared" si="10"/>
        <v>0.65024262181889048</v>
      </c>
      <c r="R37" s="166">
        <f t="shared" si="11"/>
        <v>5.7397741681585124E-2</v>
      </c>
      <c r="S37" s="398">
        <f t="shared" si="12"/>
        <v>0.75845526744428371</v>
      </c>
      <c r="T37" s="356">
        <v>25.1014315281775</v>
      </c>
      <c r="U37" s="356">
        <v>31.911943932340801</v>
      </c>
      <c r="V37" s="769">
        <v>40.184540104950699</v>
      </c>
      <c r="W37" s="322"/>
      <c r="X37" s="165">
        <v>0.19256331660346501</v>
      </c>
      <c r="Y37" s="146">
        <f t="shared" si="1"/>
        <v>0.17819532789914336</v>
      </c>
      <c r="Z37" s="146">
        <f t="shared" si="2"/>
        <v>17.603368129245041</v>
      </c>
      <c r="AA37" s="146">
        <f t="shared" si="3"/>
        <v>1.4914848460318626</v>
      </c>
      <c r="AB37" s="146">
        <f t="shared" si="4"/>
        <v>8.1111458082544149E-2</v>
      </c>
      <c r="AC37" s="146">
        <f t="shared" si="13"/>
        <v>3.1276614029939442</v>
      </c>
      <c r="AD37" s="146">
        <f t="shared" si="5"/>
        <v>2.915834027878315</v>
      </c>
      <c r="AE37" s="166">
        <f t="shared" si="14"/>
        <v>-0.21182737511562921</v>
      </c>
    </row>
    <row r="38" spans="1:31">
      <c r="A38" s="323" t="s">
        <v>327</v>
      </c>
      <c r="B38" s="257" t="s">
        <v>498</v>
      </c>
      <c r="C38" s="774">
        <v>74.8</v>
      </c>
      <c r="D38" s="767">
        <v>48.251420093259853</v>
      </c>
      <c r="E38" s="767" t="s">
        <v>535</v>
      </c>
      <c r="F38" s="768"/>
      <c r="G38" s="315">
        <v>1407502.5020000001</v>
      </c>
      <c r="H38" s="315">
        <v>482860.44150000002</v>
      </c>
      <c r="I38" s="315">
        <v>580740.76</v>
      </c>
      <c r="J38" s="315">
        <v>367693.16350000002</v>
      </c>
      <c r="K38" s="315">
        <v>5776392.2895</v>
      </c>
      <c r="L38" s="316">
        <v>490957.44150000002</v>
      </c>
      <c r="M38" s="165">
        <f t="shared" si="6"/>
        <v>0.15456620282273209</v>
      </c>
      <c r="N38" s="146">
        <f t="shared" si="7"/>
        <v>5.3025770703719124E-2</v>
      </c>
      <c r="O38" s="146">
        <f t="shared" si="8"/>
        <v>6.3774589366653631E-2</v>
      </c>
      <c r="P38" s="146">
        <f t="shared" si="9"/>
        <v>4.0378568425502519E-2</v>
      </c>
      <c r="Q38" s="146">
        <f t="shared" si="10"/>
        <v>0.63433991835456272</v>
      </c>
      <c r="R38" s="166">
        <f t="shared" si="11"/>
        <v>5.3914950326829775E-2</v>
      </c>
      <c r="S38" s="398">
        <f t="shared" si="12"/>
        <v>0.74880479244850684</v>
      </c>
      <c r="T38" s="356">
        <v>24.581620584099898</v>
      </c>
      <c r="U38" s="356">
        <v>31.320022269901202</v>
      </c>
      <c r="V38" s="769">
        <v>39.447372478047001</v>
      </c>
      <c r="W38" s="322"/>
      <c r="X38" s="165">
        <v>0.20979792297743299</v>
      </c>
      <c r="Y38" s="146">
        <f t="shared" si="1"/>
        <v>0.18591512312455913</v>
      </c>
      <c r="Z38" s="146">
        <f t="shared" si="2"/>
        <v>19.592470976403497</v>
      </c>
      <c r="AA38" s="146">
        <f t="shared" si="3"/>
        <v>1.5794168008783225</v>
      </c>
      <c r="AB38" s="146">
        <f t="shared" si="4"/>
        <v>7.8335734013947278E-2</v>
      </c>
      <c r="AC38" s="146">
        <f t="shared" si="13"/>
        <v>3.0547301294391045</v>
      </c>
      <c r="AD38" s="146">
        <f t="shared" si="5"/>
        <v>2.8749729188982363</v>
      </c>
      <c r="AE38" s="166">
        <f t="shared" si="14"/>
        <v>-0.17975721054086824</v>
      </c>
    </row>
    <row r="39" spans="1:31">
      <c r="A39" s="323" t="s">
        <v>327</v>
      </c>
      <c r="B39" s="257" t="s">
        <v>499</v>
      </c>
      <c r="C39" s="774">
        <v>72.599999999999994</v>
      </c>
      <c r="D39" s="767">
        <v>48.344679949130985</v>
      </c>
      <c r="E39" s="767" t="s">
        <v>535</v>
      </c>
      <c r="F39" s="768"/>
      <c r="G39" s="315">
        <v>1424701.3984999999</v>
      </c>
      <c r="H39" s="315">
        <v>434910.38199999998</v>
      </c>
      <c r="I39" s="315">
        <v>507928.95299999998</v>
      </c>
      <c r="J39" s="315">
        <v>275620.228</v>
      </c>
      <c r="K39" s="315">
        <v>5478357.3415000001</v>
      </c>
      <c r="L39" s="316">
        <v>470180.74550000002</v>
      </c>
      <c r="M39" s="165">
        <f t="shared" si="6"/>
        <v>0.16582301014707149</v>
      </c>
      <c r="N39" s="146">
        <f t="shared" si="7"/>
        <v>5.0619834277823052E-2</v>
      </c>
      <c r="O39" s="146">
        <f t="shared" si="8"/>
        <v>5.9118568996975963E-2</v>
      </c>
      <c r="P39" s="146">
        <f t="shared" si="9"/>
        <v>3.2079828034493336E-2</v>
      </c>
      <c r="Q39" s="146">
        <f t="shared" si="10"/>
        <v>0.63763375678952017</v>
      </c>
      <c r="R39" s="166">
        <f t="shared" si="11"/>
        <v>5.4725001754116091E-2</v>
      </c>
      <c r="S39" s="398">
        <f t="shared" si="12"/>
        <v>0.74244936603087131</v>
      </c>
      <c r="T39" s="356">
        <v>24.1233360942833</v>
      </c>
      <c r="U39" s="356">
        <v>30.952017361347199</v>
      </c>
      <c r="V39" s="769">
        <v>38.977660572714903</v>
      </c>
      <c r="W39" s="322"/>
      <c r="X39" s="165">
        <v>0.22549167779506901</v>
      </c>
      <c r="Y39" s="146">
        <f t="shared" si="1"/>
        <v>0.17000976175846796</v>
      </c>
      <c r="Z39" s="146">
        <f t="shared" si="2"/>
        <v>20.638697310288276</v>
      </c>
      <c r="AA39" s="146">
        <f t="shared" si="3"/>
        <v>1.8428580394324321</v>
      </c>
      <c r="AB39" s="146">
        <f t="shared" si="4"/>
        <v>7.9041394477668073E-2</v>
      </c>
      <c r="AC39" s="146">
        <f t="shared" si="13"/>
        <v>3.0345314905498002</v>
      </c>
      <c r="AD39" s="146">
        <f t="shared" si="5"/>
        <v>2.8484011110734428</v>
      </c>
      <c r="AE39" s="166">
        <f t="shared" si="14"/>
        <v>-0.18613037947635735</v>
      </c>
    </row>
    <row r="40" spans="1:31">
      <c r="A40" s="323" t="s">
        <v>327</v>
      </c>
      <c r="B40" s="257" t="s">
        <v>500</v>
      </c>
      <c r="C40" s="774">
        <v>70.400000000000006</v>
      </c>
      <c r="D40" s="767">
        <v>48.437939805002117</v>
      </c>
      <c r="E40" s="767" t="s">
        <v>535</v>
      </c>
      <c r="F40" s="768"/>
      <c r="G40" s="315">
        <v>737270.64500000002</v>
      </c>
      <c r="H40" s="315">
        <v>297578.84049999999</v>
      </c>
      <c r="I40" s="315">
        <v>482906.20449999999</v>
      </c>
      <c r="J40" s="315">
        <v>234064.13200000001</v>
      </c>
      <c r="K40" s="315">
        <v>5429912.1189999999</v>
      </c>
      <c r="L40" s="316">
        <v>647766.40150000004</v>
      </c>
      <c r="M40" s="165">
        <f t="shared" si="6"/>
        <v>9.4165757849127493E-2</v>
      </c>
      <c r="N40" s="146">
        <f t="shared" si="7"/>
        <v>3.8007395554921532E-2</v>
      </c>
      <c r="O40" s="146">
        <f t="shared" si="8"/>
        <v>6.1677796376645701E-2</v>
      </c>
      <c r="P40" s="146">
        <f t="shared" si="9"/>
        <v>2.9895163363079801E-2</v>
      </c>
      <c r="Q40" s="146">
        <f t="shared" si="10"/>
        <v>0.69351979928591456</v>
      </c>
      <c r="R40" s="166">
        <f t="shared" si="11"/>
        <v>8.2734087570311032E-2</v>
      </c>
      <c r="S40" s="398">
        <f t="shared" si="12"/>
        <v>0.8209853505863659</v>
      </c>
      <c r="T40" s="356">
        <v>28.494125657366201</v>
      </c>
      <c r="U40" s="356">
        <v>35.714459126269702</v>
      </c>
      <c r="V40" s="769">
        <v>45.0378164754311</v>
      </c>
      <c r="W40" s="322"/>
      <c r="X40" s="165">
        <v>0.22919444256829699</v>
      </c>
      <c r="Y40" s="146">
        <f t="shared" si="1"/>
        <v>0.14305084668356419</v>
      </c>
      <c r="Z40" s="146">
        <f t="shared" si="2"/>
        <v>11.954739679577948</v>
      </c>
      <c r="AA40" s="146">
        <f t="shared" si="3"/>
        <v>2.0631362882203583</v>
      </c>
      <c r="AB40" s="146">
        <f t="shared" si="4"/>
        <v>0.10658122164821401</v>
      </c>
      <c r="AC40" s="146">
        <f t="shared" si="13"/>
        <v>3.356064025822354</v>
      </c>
      <c r="AD40" s="146">
        <f t="shared" si="5"/>
        <v>3.1955775403615263</v>
      </c>
      <c r="AE40" s="166">
        <f t="shared" si="14"/>
        <v>-0.16048648546082767</v>
      </c>
    </row>
    <row r="41" spans="1:31">
      <c r="A41" s="323" t="s">
        <v>327</v>
      </c>
      <c r="B41" s="257" t="s">
        <v>501</v>
      </c>
      <c r="C41" s="774">
        <v>68.2</v>
      </c>
      <c r="D41" s="767">
        <v>48.531199660873249</v>
      </c>
      <c r="E41" s="767" t="s">
        <v>535</v>
      </c>
      <c r="F41" s="768"/>
      <c r="G41" s="315">
        <v>1084672.2775000001</v>
      </c>
      <c r="H41" s="315">
        <v>374330.09950000001</v>
      </c>
      <c r="I41" s="315">
        <v>416590.72350000002</v>
      </c>
      <c r="J41" s="315">
        <v>387788.4755</v>
      </c>
      <c r="K41" s="315">
        <v>4536460.2609999999</v>
      </c>
      <c r="L41" s="316">
        <v>413286.54499999998</v>
      </c>
      <c r="M41" s="165">
        <f t="shared" si="6"/>
        <v>0.15037473618336605</v>
      </c>
      <c r="N41" s="146">
        <f t="shared" si="7"/>
        <v>5.1895665746657438E-2</v>
      </c>
      <c r="O41" s="146">
        <f t="shared" si="8"/>
        <v>5.7754513913766077E-2</v>
      </c>
      <c r="P41" s="146">
        <f t="shared" si="9"/>
        <v>5.3761482530618292E-2</v>
      </c>
      <c r="Q41" s="146">
        <f t="shared" si="10"/>
        <v>0.62891716613841353</v>
      </c>
      <c r="R41" s="166">
        <f t="shared" si="11"/>
        <v>5.7296435487178603E-2</v>
      </c>
      <c r="S41" s="398">
        <f t="shared" si="12"/>
        <v>0.764867414052391</v>
      </c>
      <c r="T41" s="356">
        <v>25.454793897173801</v>
      </c>
      <c r="U41" s="356">
        <v>32.307536760824497</v>
      </c>
      <c r="V41" s="769">
        <v>40.733995462549998</v>
      </c>
      <c r="W41" s="322"/>
      <c r="X41" s="165">
        <v>0.28856693325455302</v>
      </c>
      <c r="Y41" s="146">
        <f t="shared" si="1"/>
        <v>0.19233380779777437</v>
      </c>
      <c r="Z41" s="146">
        <f t="shared" si="2"/>
        <v>19.2963298778478</v>
      </c>
      <c r="AA41" s="146">
        <f t="shared" si="3"/>
        <v>1.074273089118658</v>
      </c>
      <c r="AB41" s="146">
        <f t="shared" si="4"/>
        <v>8.3496502184520024E-2</v>
      </c>
      <c r="AC41" s="146">
        <f t="shared" si="13"/>
        <v>3.0735435476684128</v>
      </c>
      <c r="AD41" s="146">
        <f t="shared" si="5"/>
        <v>2.9433256659625755</v>
      </c>
      <c r="AE41" s="166">
        <f t="shared" si="14"/>
        <v>-0.13021788170583726</v>
      </c>
    </row>
    <row r="42" spans="1:31">
      <c r="A42" s="323" t="s">
        <v>327</v>
      </c>
      <c r="B42" s="257" t="s">
        <v>502</v>
      </c>
      <c r="C42" s="774">
        <v>63.8</v>
      </c>
      <c r="D42" s="767">
        <v>48.717719372615512</v>
      </c>
      <c r="E42" s="767" t="s">
        <v>535</v>
      </c>
      <c r="F42" s="768"/>
      <c r="G42" s="315">
        <v>1345294.83</v>
      </c>
      <c r="H42" s="315">
        <v>453393.42099999997</v>
      </c>
      <c r="I42" s="315">
        <v>541319.57050000003</v>
      </c>
      <c r="J42" s="315">
        <v>416256.26500000001</v>
      </c>
      <c r="K42" s="315">
        <v>6471649.8609999996</v>
      </c>
      <c r="L42" s="316">
        <v>600932.94850000006</v>
      </c>
      <c r="M42" s="165">
        <f t="shared" si="6"/>
        <v>0.13687209132817893</v>
      </c>
      <c r="N42" s="146">
        <f t="shared" si="7"/>
        <v>4.6128851715506465E-2</v>
      </c>
      <c r="O42" s="146">
        <f t="shared" si="8"/>
        <v>5.5074575504914861E-2</v>
      </c>
      <c r="P42" s="146">
        <f t="shared" si="9"/>
        <v>4.2350467903758057E-2</v>
      </c>
      <c r="Q42" s="146">
        <f t="shared" si="10"/>
        <v>0.65843429340971182</v>
      </c>
      <c r="R42" s="166">
        <f t="shared" si="11"/>
        <v>6.1139720137929808E-2</v>
      </c>
      <c r="S42" s="398">
        <f t="shared" si="12"/>
        <v>0.77464440375221921</v>
      </c>
      <c r="T42" s="356">
        <v>26.015061533961699</v>
      </c>
      <c r="U42" s="356">
        <v>32.939046151309803</v>
      </c>
      <c r="V42" s="769">
        <v>41.4873652462934</v>
      </c>
      <c r="W42" s="322"/>
      <c r="X42" s="165">
        <v>0.27205620999918401</v>
      </c>
      <c r="Y42" s="146">
        <f t="shared" si="1"/>
        <v>0.16631821736025168</v>
      </c>
      <c r="Z42" s="146">
        <f t="shared" si="2"/>
        <v>17.209982712924894</v>
      </c>
      <c r="AA42" s="146">
        <f t="shared" si="3"/>
        <v>1.3004478635294536</v>
      </c>
      <c r="AB42" s="146">
        <f t="shared" si="4"/>
        <v>8.4966548244980317E-2</v>
      </c>
      <c r="AC42" s="146">
        <f t="shared" si="13"/>
        <v>3.1616254606271768</v>
      </c>
      <c r="AD42" s="146">
        <f t="shared" si="5"/>
        <v>2.9857693306293669</v>
      </c>
      <c r="AE42" s="166">
        <f t="shared" si="14"/>
        <v>-0.17585612999780986</v>
      </c>
    </row>
    <row r="43" spans="1:31">
      <c r="A43" s="323" t="s">
        <v>327</v>
      </c>
      <c r="B43" s="257" t="s">
        <v>503</v>
      </c>
      <c r="C43" s="774">
        <v>61.6</v>
      </c>
      <c r="D43" s="767">
        <v>48.810979228486644</v>
      </c>
      <c r="E43" s="767" t="s">
        <v>535</v>
      </c>
      <c r="F43" s="768"/>
      <c r="G43" s="315">
        <v>1629895.5615000001</v>
      </c>
      <c r="H43" s="315">
        <v>662416.1875</v>
      </c>
      <c r="I43" s="315">
        <v>858284.223</v>
      </c>
      <c r="J43" s="315">
        <v>524143.24800000002</v>
      </c>
      <c r="K43" s="315">
        <v>5748223.1275000004</v>
      </c>
      <c r="L43" s="316">
        <v>608831.18050000002</v>
      </c>
      <c r="M43" s="165">
        <f t="shared" si="6"/>
        <v>0.16247299717151834</v>
      </c>
      <c r="N43" s="146">
        <f t="shared" si="7"/>
        <v>6.6031680740947563E-2</v>
      </c>
      <c r="O43" s="146">
        <f t="shared" si="8"/>
        <v>8.5556408293733371E-2</v>
      </c>
      <c r="P43" s="146">
        <f t="shared" si="9"/>
        <v>5.2248209309437056E-2</v>
      </c>
      <c r="Q43" s="146">
        <f t="shared" si="10"/>
        <v>0.57300054187279525</v>
      </c>
      <c r="R43" s="166">
        <f t="shared" si="11"/>
        <v>6.0690162611568448E-2</v>
      </c>
      <c r="S43" s="398">
        <f t="shared" si="12"/>
        <v>0.75037778639465025</v>
      </c>
      <c r="T43" s="356">
        <v>24.609669922894</v>
      </c>
      <c r="U43" s="356">
        <v>31.417109494104199</v>
      </c>
      <c r="V43" s="769">
        <v>39.459196149532097</v>
      </c>
      <c r="W43" s="322"/>
      <c r="X43" s="165">
        <v>0.21520922984747801</v>
      </c>
      <c r="Y43" s="146">
        <f t="shared" si="1"/>
        <v>0.24337877782534242</v>
      </c>
      <c r="Z43" s="146">
        <f t="shared" si="2"/>
        <v>22.090937137267836</v>
      </c>
      <c r="AA43" s="146">
        <f t="shared" si="3"/>
        <v>1.6374993406382676</v>
      </c>
      <c r="AB43" s="146">
        <f t="shared" si="4"/>
        <v>9.577253095570061E-2</v>
      </c>
      <c r="AC43" s="146">
        <f t="shared" si="13"/>
        <v>2.9286519431941804</v>
      </c>
      <c r="AD43" s="146">
        <f t="shared" si="5"/>
        <v>2.8815909545603766</v>
      </c>
      <c r="AE43" s="166">
        <f t="shared" si="14"/>
        <v>-4.7060988633803813E-2</v>
      </c>
    </row>
    <row r="44" spans="1:31">
      <c r="A44" s="323" t="s">
        <v>327</v>
      </c>
      <c r="B44" s="257" t="s">
        <v>504</v>
      </c>
      <c r="C44" s="774">
        <v>61.1</v>
      </c>
      <c r="D44" s="767">
        <v>48.83217465027554</v>
      </c>
      <c r="E44" s="767" t="s">
        <v>535</v>
      </c>
      <c r="F44" s="768"/>
      <c r="G44" s="315">
        <v>922254.14800000004</v>
      </c>
      <c r="H44" s="315">
        <v>428402.51299999998</v>
      </c>
      <c r="I44" s="315">
        <v>606666.48</v>
      </c>
      <c r="J44" s="315">
        <v>376292.90250000003</v>
      </c>
      <c r="K44" s="315">
        <v>4912090.3404999999</v>
      </c>
      <c r="L44" s="316">
        <v>387609.47499999998</v>
      </c>
      <c r="M44" s="165">
        <f t="shared" si="6"/>
        <v>0.12081959728060038</v>
      </c>
      <c r="N44" s="146">
        <f t="shared" si="7"/>
        <v>5.6122728433266059E-2</v>
      </c>
      <c r="O44" s="146">
        <f t="shared" si="8"/>
        <v>7.9476140016492933E-2</v>
      </c>
      <c r="P44" s="146">
        <f t="shared" si="9"/>
        <v>4.9296126277328732E-2</v>
      </c>
      <c r="Q44" s="146">
        <f t="shared" si="10"/>
        <v>0.64350675790632184</v>
      </c>
      <c r="R44" s="166">
        <f t="shared" si="11"/>
        <v>5.0778650085990112E-2</v>
      </c>
      <c r="S44" s="398">
        <f t="shared" si="12"/>
        <v>0.7618625176447742</v>
      </c>
      <c r="T44" s="356">
        <v>25.289237685075001</v>
      </c>
      <c r="U44" s="356">
        <v>32.132103364552599</v>
      </c>
      <c r="V44" s="769">
        <v>40.480499408352799</v>
      </c>
      <c r="W44" s="322"/>
      <c r="X44" s="165">
        <v>0.212136985740569</v>
      </c>
      <c r="Y44" s="146">
        <f t="shared" si="1"/>
        <v>0.21030381723158023</v>
      </c>
      <c r="Z44" s="146">
        <f t="shared" si="2"/>
        <v>15.807331051806131</v>
      </c>
      <c r="AA44" s="146">
        <f t="shared" si="3"/>
        <v>1.6122187688618441</v>
      </c>
      <c r="AB44" s="146">
        <f t="shared" si="4"/>
        <v>7.313800564068948E-2</v>
      </c>
      <c r="AC44" s="146">
        <f t="shared" si="13"/>
        <v>3.140105019267486</v>
      </c>
      <c r="AD44" s="146">
        <f t="shared" si="5"/>
        <v>2.9304083874430762</v>
      </c>
      <c r="AE44" s="166">
        <f t="shared" si="14"/>
        <v>-0.20969663182440978</v>
      </c>
    </row>
    <row r="45" spans="1:31">
      <c r="A45" s="323" t="s">
        <v>327</v>
      </c>
      <c r="B45" s="257" t="s">
        <v>505</v>
      </c>
      <c r="C45" s="774">
        <v>60.6</v>
      </c>
      <c r="D45" s="767">
        <v>48.853370072064429</v>
      </c>
      <c r="E45" s="767" t="s">
        <v>535</v>
      </c>
      <c r="F45" s="768"/>
      <c r="G45" s="315">
        <v>844473.39500000002</v>
      </c>
      <c r="H45" s="315">
        <v>358893.2585</v>
      </c>
      <c r="I45" s="315">
        <v>471816.12800000003</v>
      </c>
      <c r="J45" s="315">
        <v>302767.21649999998</v>
      </c>
      <c r="K45" s="315">
        <v>4296031.9570000004</v>
      </c>
      <c r="L45" s="316">
        <v>352160.78350000002</v>
      </c>
      <c r="M45" s="165">
        <f t="shared" si="6"/>
        <v>0.12744569930456531</v>
      </c>
      <c r="N45" s="146">
        <f t="shared" si="7"/>
        <v>5.4163224769474987E-2</v>
      </c>
      <c r="O45" s="146">
        <f t="shared" si="8"/>
        <v>7.1205246645019885E-2</v>
      </c>
      <c r="P45" s="146">
        <f t="shared" si="9"/>
        <v>4.5692830421660856E-2</v>
      </c>
      <c r="Q45" s="146">
        <f t="shared" si="10"/>
        <v>0.64834582147448871</v>
      </c>
      <c r="R45" s="166">
        <f t="shared" si="11"/>
        <v>5.3147177384790356E-2</v>
      </c>
      <c r="S45" s="398">
        <f t="shared" si="12"/>
        <v>0.75842472614026391</v>
      </c>
      <c r="T45" s="356">
        <v>25.0310957863888</v>
      </c>
      <c r="U45" s="356">
        <v>31.893312488715999</v>
      </c>
      <c r="V45" s="769">
        <v>40.122387851116599</v>
      </c>
      <c r="W45" s="322"/>
      <c r="X45" s="165">
        <v>0.23540925896182399</v>
      </c>
      <c r="Y45" s="146">
        <f t="shared" si="1"/>
        <v>0.19604659755824719</v>
      </c>
      <c r="Z45" s="146">
        <f t="shared" si="2"/>
        <v>16.427828339317717</v>
      </c>
      <c r="AA45" s="146">
        <f t="shared" si="3"/>
        <v>1.55834615601455</v>
      </c>
      <c r="AB45" s="146">
        <f t="shared" si="4"/>
        <v>7.5762947700425715E-2</v>
      </c>
      <c r="AC45" s="146">
        <f t="shared" si="13"/>
        <v>3.1396242047616134</v>
      </c>
      <c r="AD45" s="146">
        <f t="shared" si="5"/>
        <v>2.9157037374054982</v>
      </c>
      <c r="AE45" s="166">
        <f t="shared" si="14"/>
        <v>-0.22392046735611526</v>
      </c>
    </row>
    <row r="46" spans="1:31">
      <c r="A46" s="323" t="s">
        <v>327</v>
      </c>
      <c r="B46" s="257" t="s">
        <v>506</v>
      </c>
      <c r="C46" s="774">
        <v>60.2</v>
      </c>
      <c r="D46" s="767">
        <v>48.870326409495547</v>
      </c>
      <c r="E46" s="767" t="s">
        <v>535</v>
      </c>
      <c r="F46" s="768"/>
      <c r="G46" s="315">
        <v>2682179.5395</v>
      </c>
      <c r="H46" s="315">
        <v>1003330.7304999999</v>
      </c>
      <c r="I46" s="315">
        <v>1248996.4924999999</v>
      </c>
      <c r="J46" s="315">
        <v>717576.03249999997</v>
      </c>
      <c r="K46" s="315">
        <v>9048671.5474999994</v>
      </c>
      <c r="L46" s="316">
        <v>922029.74600000004</v>
      </c>
      <c r="M46" s="165">
        <f t="shared" si="6"/>
        <v>0.17168383844428628</v>
      </c>
      <c r="N46" s="146">
        <f t="shared" si="7"/>
        <v>6.422227464812473E-2</v>
      </c>
      <c r="O46" s="146">
        <f t="shared" si="8"/>
        <v>7.9947113486602675E-2</v>
      </c>
      <c r="P46" s="146">
        <f t="shared" si="9"/>
        <v>4.5931379991880635E-2</v>
      </c>
      <c r="Q46" s="146">
        <f t="shared" si="10"/>
        <v>0.57919711981174771</v>
      </c>
      <c r="R46" s="166">
        <f t="shared" si="11"/>
        <v>5.9018273617358015E-2</v>
      </c>
      <c r="S46" s="398">
        <f t="shared" si="12"/>
        <v>0.74220246594345185</v>
      </c>
      <c r="T46" s="356">
        <v>24.1851195251291</v>
      </c>
      <c r="U46" s="356">
        <v>30.920939886719001</v>
      </c>
      <c r="V46" s="769">
        <v>38.976892787055199</v>
      </c>
      <c r="W46" s="322"/>
      <c r="X46" s="165">
        <v>0.21327923022849399</v>
      </c>
      <c r="Y46" s="146">
        <f t="shared" si="1"/>
        <v>0.22950266691593652</v>
      </c>
      <c r="Z46" s="146">
        <f t="shared" si="2"/>
        <v>22.864321775189545</v>
      </c>
      <c r="AA46" s="146">
        <f t="shared" si="3"/>
        <v>1.7405772154186323</v>
      </c>
      <c r="AB46" s="146">
        <f t="shared" si="4"/>
        <v>9.2473911198310652E-2</v>
      </c>
      <c r="AC46" s="146">
        <f t="shared" si="13"/>
        <v>2.9147722153133948</v>
      </c>
      <c r="AD46" s="146">
        <f t="shared" si="5"/>
        <v>2.8473742427259774</v>
      </c>
      <c r="AE46" s="166">
        <f t="shared" si="14"/>
        <v>-6.7397972587417421E-2</v>
      </c>
    </row>
    <row r="47" spans="1:31">
      <c r="A47" s="434" t="s">
        <v>327</v>
      </c>
      <c r="B47" s="257" t="s">
        <v>507</v>
      </c>
      <c r="C47" s="775">
        <v>59.7</v>
      </c>
      <c r="D47" s="776">
        <v>48.891521831284443</v>
      </c>
      <c r="E47" s="767" t="s">
        <v>535</v>
      </c>
      <c r="F47" s="768"/>
      <c r="G47" s="315">
        <v>905542.97400000005</v>
      </c>
      <c r="H47" s="315">
        <v>370855.39750000002</v>
      </c>
      <c r="I47" s="315">
        <v>379953.10450000002</v>
      </c>
      <c r="J47" s="315">
        <v>290768.98</v>
      </c>
      <c r="K47" s="315">
        <v>4444583.5645000003</v>
      </c>
      <c r="L47" s="316">
        <v>340592.85600000003</v>
      </c>
      <c r="M47" s="165">
        <f t="shared" si="6"/>
        <v>0.13450728490018335</v>
      </c>
      <c r="N47" s="146">
        <f t="shared" si="7"/>
        <v>5.5086013629987315E-2</v>
      </c>
      <c r="O47" s="146">
        <f t="shared" si="8"/>
        <v>5.6437366246619054E-2</v>
      </c>
      <c r="P47" s="146">
        <f t="shared" si="9"/>
        <v>4.3190160109392792E-2</v>
      </c>
      <c r="Q47" s="146">
        <f t="shared" si="10"/>
        <v>0.660188290271991</v>
      </c>
      <c r="R47" s="166">
        <f t="shared" si="11"/>
        <v>5.0590884841826542E-2</v>
      </c>
      <c r="S47" s="398">
        <f t="shared" si="12"/>
        <v>0.73168618418144638</v>
      </c>
      <c r="T47" s="356">
        <v>23.616182589273301</v>
      </c>
      <c r="U47" s="356">
        <v>30.315215342431198</v>
      </c>
      <c r="V47" s="769">
        <v>38.144748052083102</v>
      </c>
      <c r="W47" s="322"/>
      <c r="X47" s="165">
        <v>0.22796173817844201</v>
      </c>
      <c r="Y47" s="146">
        <f t="shared" si="1"/>
        <v>0.17875776108428154</v>
      </c>
      <c r="Z47" s="146">
        <f t="shared" si="2"/>
        <v>16.92563657109098</v>
      </c>
      <c r="AA47" s="146">
        <f t="shared" si="3"/>
        <v>1.3067181530161849</v>
      </c>
      <c r="AB47" s="146">
        <f t="shared" si="4"/>
        <v>7.117665600392048E-2</v>
      </c>
      <c r="AC47" s="146">
        <f t="shared" si="13"/>
        <v>3.1406479269066736</v>
      </c>
      <c r="AD47" s="146">
        <f t="shared" si="5"/>
        <v>2.804012349625344</v>
      </c>
      <c r="AE47" s="173">
        <f t="shared" si="14"/>
        <v>-0.33663557728132965</v>
      </c>
    </row>
    <row r="48" spans="1:31">
      <c r="A48" s="323" t="s">
        <v>327</v>
      </c>
      <c r="B48" s="257" t="s">
        <v>508</v>
      </c>
      <c r="C48" s="774">
        <v>59</v>
      </c>
      <c r="D48" s="767">
        <v>49.022332506203476</v>
      </c>
      <c r="E48" s="767" t="s">
        <v>537</v>
      </c>
      <c r="F48" s="768" t="s">
        <v>36</v>
      </c>
      <c r="G48" s="315">
        <v>2354999.7310000001</v>
      </c>
      <c r="H48" s="315">
        <v>996534.05299999996</v>
      </c>
      <c r="I48" s="315">
        <v>1491489.416</v>
      </c>
      <c r="J48" s="315">
        <v>852867.89450000005</v>
      </c>
      <c r="K48" s="315">
        <v>9524823.8690000009</v>
      </c>
      <c r="L48" s="316">
        <v>1058649.8870000001</v>
      </c>
      <c r="M48" s="165">
        <f t="shared" si="6"/>
        <v>0.14466164697621292</v>
      </c>
      <c r="N48" s="146">
        <f t="shared" si="7"/>
        <v>6.1214553648227414E-2</v>
      </c>
      <c r="O48" s="146">
        <f t="shared" si="8"/>
        <v>9.1618403401911019E-2</v>
      </c>
      <c r="P48" s="146">
        <f t="shared" si="9"/>
        <v>5.238950673642561E-2</v>
      </c>
      <c r="Q48" s="146">
        <f t="shared" si="10"/>
        <v>0.58508571780719432</v>
      </c>
      <c r="R48" s="166">
        <f t="shared" si="11"/>
        <v>6.5030171430028788E-2</v>
      </c>
      <c r="S48" s="952">
        <f t="shared" si="12"/>
        <v>0.77349137188184214</v>
      </c>
      <c r="T48" s="977">
        <v>25.8803784567958</v>
      </c>
      <c r="U48" s="977">
        <v>32.802180418628502</v>
      </c>
      <c r="V48" s="978">
        <v>41.296749444058399</v>
      </c>
      <c r="W48" s="322"/>
      <c r="X48" s="165">
        <v>0.27783506842379102</v>
      </c>
      <c r="Y48" s="146">
        <f t="shared" si="1"/>
        <v>0.23993132432453521</v>
      </c>
      <c r="Z48" s="146">
        <f t="shared" si="2"/>
        <v>19.82352440822438</v>
      </c>
      <c r="AA48" s="146">
        <f t="shared" si="3"/>
        <v>1.7487930142737949</v>
      </c>
      <c r="AB48" s="146">
        <f t="shared" si="4"/>
        <v>0.10002858337507838</v>
      </c>
      <c r="AC48" s="146">
        <f t="shared" si="13"/>
        <v>3.0020834376102186</v>
      </c>
      <c r="AD48" s="146">
        <f t="shared" si="5"/>
        <v>2.9807307995381533</v>
      </c>
      <c r="AE48" s="166">
        <f t="shared" si="14"/>
        <v>-2.1352638072065222E-2</v>
      </c>
    </row>
    <row r="49" spans="1:31">
      <c r="A49" s="323" t="s">
        <v>327</v>
      </c>
      <c r="B49" s="257" t="s">
        <v>509</v>
      </c>
      <c r="C49" s="774">
        <v>51.4</v>
      </c>
      <c r="D49" s="767">
        <v>50.908188585607938</v>
      </c>
      <c r="E49" s="767" t="s">
        <v>537</v>
      </c>
      <c r="F49" s="768" t="s">
        <v>36</v>
      </c>
      <c r="G49" s="315">
        <v>525874.22349999996</v>
      </c>
      <c r="H49" s="315">
        <v>231160.6955</v>
      </c>
      <c r="I49" s="315">
        <v>304807.77299999999</v>
      </c>
      <c r="J49" s="315">
        <v>183187.43900000001</v>
      </c>
      <c r="K49" s="315">
        <v>4790448.3279999997</v>
      </c>
      <c r="L49" s="316">
        <v>606200.40700000001</v>
      </c>
      <c r="M49" s="165">
        <f t="shared" si="6"/>
        <v>7.9177905784040353E-2</v>
      </c>
      <c r="N49" s="146">
        <f t="shared" si="7"/>
        <v>3.4804557727618389E-2</v>
      </c>
      <c r="O49" s="146">
        <f t="shared" si="8"/>
        <v>4.5893181400318554E-2</v>
      </c>
      <c r="P49" s="146">
        <f t="shared" si="9"/>
        <v>2.7581495988577662E-2</v>
      </c>
      <c r="Q49" s="146">
        <f t="shared" si="10"/>
        <v>0.72127069445094727</v>
      </c>
      <c r="R49" s="166">
        <f t="shared" si="11"/>
        <v>9.1272164648497786E-2</v>
      </c>
      <c r="S49" s="952">
        <f t="shared" si="12"/>
        <v>0.82558600055622988</v>
      </c>
      <c r="T49" s="977">
        <v>28.743538792967399</v>
      </c>
      <c r="U49" s="977">
        <v>36.027002358129899</v>
      </c>
      <c r="V49" s="978">
        <v>45.4188692389531</v>
      </c>
      <c r="W49" s="322"/>
      <c r="X49" s="165">
        <v>0.25579134912949197</v>
      </c>
      <c r="Y49" s="146">
        <f t="shared" si="1"/>
        <v>0.11758974485588305</v>
      </c>
      <c r="Z49" s="146">
        <f t="shared" si="2"/>
        <v>9.8916914541166161</v>
      </c>
      <c r="AA49" s="146">
        <f t="shared" si="3"/>
        <v>1.6639119726980842</v>
      </c>
      <c r="AB49" s="146">
        <f t="shared" si="4"/>
        <v>0.11232904655596417</v>
      </c>
      <c r="AC49" s="146">
        <f t="shared" si="13"/>
        <v>3.4595068448917683</v>
      </c>
      <c r="AD49" s="146">
        <f t="shared" si="5"/>
        <v>3.2171850306956147</v>
      </c>
      <c r="AE49" s="166">
        <f t="shared" si="14"/>
        <v>-0.24232181419615362</v>
      </c>
    </row>
    <row r="50" spans="1:31">
      <c r="A50" s="323" t="s">
        <v>327</v>
      </c>
      <c r="B50" s="257" t="s">
        <v>510</v>
      </c>
      <c r="C50" s="774">
        <v>50.8</v>
      </c>
      <c r="D50" s="767">
        <v>51.057071960297769</v>
      </c>
      <c r="E50" s="767" t="s">
        <v>537</v>
      </c>
      <c r="F50" s="768" t="s">
        <v>36</v>
      </c>
      <c r="G50" s="315">
        <v>632910.79</v>
      </c>
      <c r="H50" s="315">
        <v>279470.94750000001</v>
      </c>
      <c r="I50" s="315">
        <v>391271.87599999999</v>
      </c>
      <c r="J50" s="315">
        <v>244203.682</v>
      </c>
      <c r="K50" s="315">
        <v>2883577.375</v>
      </c>
      <c r="L50" s="316">
        <v>284843.20750000002</v>
      </c>
      <c r="M50" s="165">
        <f t="shared" si="6"/>
        <v>0.13419709490662882</v>
      </c>
      <c r="N50" s="146">
        <f t="shared" si="7"/>
        <v>5.9256675439682389E-2</v>
      </c>
      <c r="O50" s="146">
        <f t="shared" si="8"/>
        <v>8.2962006506267172E-2</v>
      </c>
      <c r="P50" s="146">
        <f t="shared" si="9"/>
        <v>5.1778900293202777E-2</v>
      </c>
      <c r="Q50" s="146">
        <f t="shared" si="10"/>
        <v>0.61140955846792022</v>
      </c>
      <c r="R50" s="166">
        <f t="shared" si="11"/>
        <v>6.0395764386298526E-2</v>
      </c>
      <c r="S50" s="952">
        <f t="shared" si="12"/>
        <v>0.76706672471695048</v>
      </c>
      <c r="T50" s="977">
        <v>25.536863154938601</v>
      </c>
      <c r="U50" s="977">
        <v>32.427927640722999</v>
      </c>
      <c r="V50" s="978">
        <v>40.816136344207699</v>
      </c>
      <c r="W50" s="322"/>
      <c r="X50" s="165">
        <v>0.27206445312043198</v>
      </c>
      <c r="Y50" s="146">
        <f t="shared" si="1"/>
        <v>0.22406667972340771</v>
      </c>
      <c r="Z50" s="146">
        <f t="shared" si="2"/>
        <v>17.998376798176995</v>
      </c>
      <c r="AA50" s="146">
        <f t="shared" si="3"/>
        <v>1.6022357762812109</v>
      </c>
      <c r="AB50" s="146">
        <f t="shared" si="4"/>
        <v>8.9900693447474159E-2</v>
      </c>
      <c r="AC50" s="146">
        <f t="shared" si="13"/>
        <v>3.0677386807487008</v>
      </c>
      <c r="AD50" s="146">
        <f t="shared" si="5"/>
        <v>2.9528179377256745</v>
      </c>
      <c r="AE50" s="166">
        <f t="shared" si="14"/>
        <v>-0.11492074302302635</v>
      </c>
    </row>
    <row r="51" spans="1:31">
      <c r="A51" s="323" t="s">
        <v>327</v>
      </c>
      <c r="B51" s="257" t="s">
        <v>511</v>
      </c>
      <c r="C51" s="774">
        <v>49.7</v>
      </c>
      <c r="D51" s="767">
        <v>51.330024813895783</v>
      </c>
      <c r="E51" s="767" t="s">
        <v>537</v>
      </c>
      <c r="F51" s="768" t="s">
        <v>36</v>
      </c>
      <c r="G51" s="315">
        <v>510233.00349999999</v>
      </c>
      <c r="H51" s="315">
        <v>165216.99950000001</v>
      </c>
      <c r="I51" s="315">
        <v>332273.5845</v>
      </c>
      <c r="J51" s="315">
        <v>263260.03749999998</v>
      </c>
      <c r="K51" s="315">
        <v>3719894.551</v>
      </c>
      <c r="L51" s="316">
        <v>337671.22200000001</v>
      </c>
      <c r="M51" s="165">
        <f t="shared" si="6"/>
        <v>9.5754578852456376E-2</v>
      </c>
      <c r="N51" s="146">
        <f t="shared" si="7"/>
        <v>3.1005999411774621E-2</v>
      </c>
      <c r="O51" s="146">
        <f t="shared" si="8"/>
        <v>6.2357230773672563E-2</v>
      </c>
      <c r="P51" s="146">
        <f t="shared" si="9"/>
        <v>4.940557323139598E-2</v>
      </c>
      <c r="Q51" s="146">
        <f t="shared" si="10"/>
        <v>0.69810642130787282</v>
      </c>
      <c r="R51" s="166">
        <f t="shared" si="11"/>
        <v>6.3370196422827652E-2</v>
      </c>
      <c r="S51" s="952">
        <f t="shared" si="12"/>
        <v>0.84958693194451207</v>
      </c>
      <c r="T51" s="977">
        <v>30.089875020486801</v>
      </c>
      <c r="U51" s="977">
        <v>37.4987487630084</v>
      </c>
      <c r="V51" s="978">
        <v>47.288347556365402</v>
      </c>
      <c r="W51" s="322"/>
      <c r="X51" s="165">
        <v>0.24870539362458799</v>
      </c>
      <c r="Y51" s="146">
        <f t="shared" si="1"/>
        <v>0.15788722848677594</v>
      </c>
      <c r="Z51" s="146">
        <f t="shared" si="2"/>
        <v>12.061882222847281</v>
      </c>
      <c r="AA51" s="146">
        <f t="shared" si="3"/>
        <v>1.2621497271495301</v>
      </c>
      <c r="AB51" s="146">
        <f t="shared" si="4"/>
        <v>8.3220147470422792E-2</v>
      </c>
      <c r="AC51" s="146">
        <f t="shared" si="13"/>
        <v>3.3498436515761094</v>
      </c>
      <c r="AD51" s="146">
        <f t="shared" si="5"/>
        <v>3.3321872727732771</v>
      </c>
      <c r="AE51" s="166">
        <f t="shared" si="14"/>
        <v>-1.7656378802832329E-2</v>
      </c>
    </row>
    <row r="52" spans="1:31">
      <c r="A52" s="323" t="s">
        <v>327</v>
      </c>
      <c r="B52" s="257" t="s">
        <v>512</v>
      </c>
      <c r="C52" s="774">
        <v>48</v>
      </c>
      <c r="D52" s="767">
        <v>51.75186104218362</v>
      </c>
      <c r="E52" s="767" t="s">
        <v>537</v>
      </c>
      <c r="F52" s="768" t="s">
        <v>36</v>
      </c>
      <c r="G52" s="315">
        <v>287452.7905</v>
      </c>
      <c r="H52" s="315">
        <v>124279.693</v>
      </c>
      <c r="I52" s="315">
        <v>185397.22399999999</v>
      </c>
      <c r="J52" s="315">
        <v>105170.856</v>
      </c>
      <c r="K52" s="315">
        <v>1266967.1229999999</v>
      </c>
      <c r="L52" s="316">
        <v>138848.0895</v>
      </c>
      <c r="M52" s="165">
        <f t="shared" si="6"/>
        <v>0.13635531490847305</v>
      </c>
      <c r="N52" s="146">
        <f t="shared" si="7"/>
        <v>5.8952973273513426E-2</v>
      </c>
      <c r="O52" s="146">
        <f t="shared" si="8"/>
        <v>8.7944517142117345E-2</v>
      </c>
      <c r="P52" s="146">
        <f t="shared" si="9"/>
        <v>4.9888557923300707E-2</v>
      </c>
      <c r="Q52" s="146">
        <f t="shared" si="10"/>
        <v>0.60099503899353213</v>
      </c>
      <c r="R52" s="166">
        <f t="shared" si="11"/>
        <v>6.5863597759063502E-2</v>
      </c>
      <c r="S52" s="952">
        <f t="shared" si="12"/>
        <v>0.77554520194739573</v>
      </c>
      <c r="T52" s="977">
        <v>26.095865988580901</v>
      </c>
      <c r="U52" s="977">
        <v>32.999104961850797</v>
      </c>
      <c r="V52" s="978">
        <v>41.539946059064697</v>
      </c>
      <c r="W52" s="322"/>
      <c r="X52" s="165">
        <v>0.25624572350513503</v>
      </c>
      <c r="Y52" s="146">
        <f t="shared" si="1"/>
        <v>0.22785533418535026</v>
      </c>
      <c r="Z52" s="146">
        <f t="shared" si="2"/>
        <v>18.492608593308528</v>
      </c>
      <c r="AA52" s="146">
        <f t="shared" si="3"/>
        <v>1.7628193879110385</v>
      </c>
      <c r="AB52" s="146">
        <f t="shared" si="4"/>
        <v>9.8766956186996019E-2</v>
      </c>
      <c r="AC52" s="146">
        <f t="shared" si="13"/>
        <v>3.051942228338032</v>
      </c>
      <c r="AD52" s="146">
        <f t="shared" si="5"/>
        <v>2.9897117905757464</v>
      </c>
      <c r="AE52" s="166">
        <f t="shared" si="14"/>
        <v>-6.223043776228554E-2</v>
      </c>
    </row>
    <row r="53" spans="1:31">
      <c r="A53" s="323" t="s">
        <v>327</v>
      </c>
      <c r="B53" s="257" t="s">
        <v>513</v>
      </c>
      <c r="C53" s="774">
        <v>47.7</v>
      </c>
      <c r="D53" s="767">
        <v>51.826302729528535</v>
      </c>
      <c r="E53" s="767" t="s">
        <v>537</v>
      </c>
      <c r="F53" s="768" t="s">
        <v>36</v>
      </c>
      <c r="G53" s="315">
        <v>615953.14650000003</v>
      </c>
      <c r="H53" s="315">
        <v>244051.09150000001</v>
      </c>
      <c r="I53" s="315">
        <v>360409.40850000002</v>
      </c>
      <c r="J53" s="315">
        <v>209313.83300000001</v>
      </c>
      <c r="K53" s="315">
        <v>3308841.898</v>
      </c>
      <c r="L53" s="316">
        <v>406205.864</v>
      </c>
      <c r="M53" s="165">
        <f t="shared" si="6"/>
        <v>0.11972401467248819</v>
      </c>
      <c r="N53" s="146">
        <f t="shared" si="7"/>
        <v>4.7436686744131693E-2</v>
      </c>
      <c r="O53" s="146">
        <f t="shared" si="8"/>
        <v>7.0053479808560068E-2</v>
      </c>
      <c r="P53" s="146">
        <f t="shared" si="9"/>
        <v>4.0684738044838846E-2</v>
      </c>
      <c r="Q53" s="146">
        <f t="shared" si="10"/>
        <v>0.64314605452721019</v>
      </c>
      <c r="R53" s="166">
        <f t="shared" si="11"/>
        <v>7.8955026202770992E-2</v>
      </c>
      <c r="S53" s="952">
        <f t="shared" si="12"/>
        <v>0.79995487459539472</v>
      </c>
      <c r="T53" s="977">
        <v>27.378379517172899</v>
      </c>
      <c r="U53" s="977">
        <v>34.446461467394201</v>
      </c>
      <c r="V53" s="978">
        <v>43.413915455528603</v>
      </c>
      <c r="W53" s="322"/>
      <c r="X53" s="165">
        <v>0.237639384498357</v>
      </c>
      <c r="Y53" s="146">
        <f t="shared" si="1"/>
        <v>0.17968785612012433</v>
      </c>
      <c r="Z53" s="146">
        <f t="shared" si="2"/>
        <v>15.69389329929888</v>
      </c>
      <c r="AA53" s="146">
        <f t="shared" si="3"/>
        <v>1.7218613950851493</v>
      </c>
      <c r="AB53" s="146">
        <f t="shared" si="4"/>
        <v>0.10934068416426458</v>
      </c>
      <c r="AC53" s="146">
        <f t="shared" si="13"/>
        <v>3.1980021834156931</v>
      </c>
      <c r="AD53" s="146">
        <f t="shared" si="5"/>
        <v>3.0985950471728056</v>
      </c>
      <c r="AE53" s="166">
        <f t="shared" si="14"/>
        <v>-9.9407136242887439E-2</v>
      </c>
    </row>
    <row r="54" spans="1:31">
      <c r="A54" s="323" t="s">
        <v>327</v>
      </c>
      <c r="B54" s="257" t="s">
        <v>514</v>
      </c>
      <c r="C54" s="774">
        <v>46.7</v>
      </c>
      <c r="D54" s="767">
        <v>52.048000000000002</v>
      </c>
      <c r="E54" s="767" t="s">
        <v>536</v>
      </c>
      <c r="F54" s="768" t="s">
        <v>36</v>
      </c>
      <c r="G54" s="315">
        <v>550140.62600000005</v>
      </c>
      <c r="H54" s="315">
        <v>193911.60949999999</v>
      </c>
      <c r="I54" s="315">
        <v>461074.848</v>
      </c>
      <c r="J54" s="315">
        <v>358191.56400000001</v>
      </c>
      <c r="K54" s="315">
        <v>3933154.4219999998</v>
      </c>
      <c r="L54" s="316">
        <v>359436.31150000001</v>
      </c>
      <c r="M54" s="165">
        <f t="shared" si="6"/>
        <v>9.3946232806296229E-2</v>
      </c>
      <c r="N54" s="146">
        <f t="shared" si="7"/>
        <v>3.3113833716273487E-2</v>
      </c>
      <c r="O54" s="146">
        <f t="shared" si="8"/>
        <v>7.8736677431518465E-2</v>
      </c>
      <c r="P54" s="146">
        <f t="shared" si="9"/>
        <v>6.1167538753619251E-2</v>
      </c>
      <c r="Q54" s="146">
        <f t="shared" si="10"/>
        <v>0.67165561590851397</v>
      </c>
      <c r="R54" s="166">
        <f t="shared" si="11"/>
        <v>6.1380101383778571E-2</v>
      </c>
      <c r="S54" s="952">
        <f t="shared" si="12"/>
        <v>0.85872826413215086</v>
      </c>
      <c r="T54" s="977">
        <v>30.501016514264201</v>
      </c>
      <c r="U54" s="977">
        <v>38.069526297268702</v>
      </c>
      <c r="V54" s="978">
        <v>48.035076897478</v>
      </c>
      <c r="W54" s="322"/>
      <c r="X54" s="165">
        <v>0.23141656127681601</v>
      </c>
      <c r="Y54" s="146">
        <f t="shared" si="1"/>
        <v>0.19095781747842117</v>
      </c>
      <c r="Z54" s="146">
        <f t="shared" si="2"/>
        <v>12.270899419064959</v>
      </c>
      <c r="AA54" s="146">
        <f t="shared" si="3"/>
        <v>1.2872297796494168</v>
      </c>
      <c r="AB54" s="146">
        <f t="shared" si="4"/>
        <v>8.373412091092379E-2</v>
      </c>
      <c r="AC54" s="146">
        <f t="shared" si="13"/>
        <v>3.3062326740093386</v>
      </c>
      <c r="AD54" s="146">
        <f t="shared" si="5"/>
        <v>3.3769944855947083</v>
      </c>
      <c r="AE54" s="166">
        <f t="shared" si="14"/>
        <v>7.0761811585369649E-2</v>
      </c>
    </row>
    <row r="55" spans="1:31" ht="13.5" thickBot="1">
      <c r="A55" s="332" t="s">
        <v>327</v>
      </c>
      <c r="B55" s="498" t="s">
        <v>515</v>
      </c>
      <c r="C55" s="777">
        <v>44.6</v>
      </c>
      <c r="D55" s="771">
        <v>52.384</v>
      </c>
      <c r="E55" s="771" t="s">
        <v>536</v>
      </c>
      <c r="F55" s="772" t="s">
        <v>36</v>
      </c>
      <c r="G55" s="326">
        <v>386204.01850000001</v>
      </c>
      <c r="H55" s="326">
        <v>131034.40700000001</v>
      </c>
      <c r="I55" s="326">
        <v>150714.42050000001</v>
      </c>
      <c r="J55" s="326">
        <v>92878.622499999998</v>
      </c>
      <c r="K55" s="326">
        <v>1421454.33</v>
      </c>
      <c r="L55" s="327">
        <v>149932.50599999999</v>
      </c>
      <c r="M55" s="330">
        <f t="shared" si="6"/>
        <v>0.16559514079570589</v>
      </c>
      <c r="N55" s="196">
        <f t="shared" si="7"/>
        <v>5.6184451835906597E-2</v>
      </c>
      <c r="O55" s="196">
        <f t="shared" si="8"/>
        <v>6.4622775753537962E-2</v>
      </c>
      <c r="P55" s="196">
        <f t="shared" si="9"/>
        <v>3.9824154677455065E-2</v>
      </c>
      <c r="Q55" s="196">
        <f t="shared" si="10"/>
        <v>0.60948596761174245</v>
      </c>
      <c r="R55" s="279">
        <f t="shared" si="11"/>
        <v>6.428750932565197E-2</v>
      </c>
      <c r="S55" s="979">
        <f t="shared" si="12"/>
        <v>0.75020127727782548</v>
      </c>
      <c r="T55" s="980">
        <v>24.580849541783302</v>
      </c>
      <c r="U55" s="980">
        <v>31.414657527298498</v>
      </c>
      <c r="V55" s="981">
        <v>39.529141014682502</v>
      </c>
      <c r="W55" s="322"/>
      <c r="X55" s="330">
        <v>0.203892704040713</v>
      </c>
      <c r="Y55" s="196">
        <f t="shared" si="1"/>
        <v>0.19251012322732766</v>
      </c>
      <c r="Z55" s="196">
        <f t="shared" si="2"/>
        <v>21.364878978401709</v>
      </c>
      <c r="AA55" s="196">
        <f t="shared" si="3"/>
        <v>1.6227030122028352</v>
      </c>
      <c r="AB55" s="196">
        <f t="shared" si="4"/>
        <v>9.5414128822446098E-2</v>
      </c>
      <c r="AC55" s="196">
        <f t="shared" si="13"/>
        <v>2.9999963751249261</v>
      </c>
      <c r="AD55" s="196">
        <f t="shared" si="5"/>
        <v>2.8808475118412868</v>
      </c>
      <c r="AE55" s="279">
        <f>AD55-AC55</f>
        <v>-0.11914886328363927</v>
      </c>
    </row>
    <row r="56" spans="1:31" ht="13.5" thickBot="1">
      <c r="A56" s="778"/>
      <c r="B56" s="38"/>
      <c r="C56" s="38"/>
      <c r="D56" s="38"/>
      <c r="E56" s="38"/>
    </row>
    <row r="57" spans="1:31">
      <c r="Q57" s="945"/>
      <c r="R57" s="423" t="s">
        <v>542</v>
      </c>
      <c r="S57" s="199" t="s">
        <v>540</v>
      </c>
      <c r="T57" s="200">
        <v>5</v>
      </c>
      <c r="U57" s="200">
        <v>50</v>
      </c>
      <c r="V57" s="200">
        <v>95</v>
      </c>
      <c r="W57" s="942" t="s">
        <v>541</v>
      </c>
    </row>
    <row r="58" spans="1:31">
      <c r="Q58" s="174" t="s">
        <v>36</v>
      </c>
      <c r="R58" s="236">
        <f>COUNT(S48:S55)</f>
        <v>8</v>
      </c>
      <c r="S58" s="202">
        <f>MIN(T48:T55)</f>
        <v>24.580849541783302</v>
      </c>
      <c r="T58" s="202">
        <f>AVERAGE(T48:T55)</f>
        <v>27.350845873373736</v>
      </c>
      <c r="U58" s="202">
        <f>AVERAGE(U48:U55)</f>
        <v>34.460701179287753</v>
      </c>
      <c r="V58" s="202">
        <f>AVERAGE(V48:V55)</f>
        <v>43.417272751292302</v>
      </c>
      <c r="W58" s="204">
        <f>MAX(V48:V55)</f>
        <v>48.035076897478</v>
      </c>
    </row>
    <row r="59" spans="1:31">
      <c r="Q59" s="174" t="s">
        <v>31</v>
      </c>
      <c r="R59" s="236"/>
      <c r="S59" s="202"/>
      <c r="T59" s="202"/>
      <c r="U59" s="202"/>
      <c r="V59" s="202"/>
      <c r="W59" s="204"/>
    </row>
    <row r="60" spans="1:31">
      <c r="Q60" s="174" t="s">
        <v>485</v>
      </c>
      <c r="R60" s="236"/>
      <c r="S60" s="202"/>
      <c r="T60" s="202"/>
      <c r="U60" s="202"/>
      <c r="V60" s="202"/>
      <c r="W60" s="204"/>
    </row>
    <row r="61" spans="1:31">
      <c r="Q61" s="174"/>
      <c r="R61" s="151"/>
      <c r="S61" s="202"/>
      <c r="T61" s="202"/>
      <c r="U61" s="203"/>
      <c r="V61" s="202"/>
      <c r="W61" s="946"/>
    </row>
    <row r="62" spans="1:31">
      <c r="Q62" s="174"/>
      <c r="R62" s="151"/>
      <c r="S62" s="202"/>
      <c r="T62" s="205"/>
      <c r="U62" s="205"/>
      <c r="V62" s="205"/>
      <c r="W62" s="946"/>
    </row>
    <row r="63" spans="1:31">
      <c r="Q63" s="174" t="s">
        <v>36</v>
      </c>
      <c r="R63" s="236">
        <f>R58</f>
        <v>8</v>
      </c>
      <c r="S63" s="202" t="str">
        <f>FIXED(S58,2)</f>
        <v>24.58</v>
      </c>
      <c r="T63" s="202" t="str">
        <f t="shared" ref="T63:W63" si="15">FIXED(T58,2)</f>
        <v>27.35</v>
      </c>
      <c r="U63" s="202" t="str">
        <f t="shared" si="15"/>
        <v>34.46</v>
      </c>
      <c r="V63" s="202" t="str">
        <f t="shared" si="15"/>
        <v>43.42</v>
      </c>
      <c r="W63" s="204" t="str">
        <f t="shared" si="15"/>
        <v>48.04</v>
      </c>
    </row>
    <row r="64" spans="1:31">
      <c r="Q64" s="174" t="s">
        <v>31</v>
      </c>
      <c r="R64" s="236"/>
      <c r="S64" s="202"/>
      <c r="T64" s="202"/>
      <c r="U64" s="202"/>
      <c r="V64" s="202"/>
      <c r="W64" s="204"/>
    </row>
    <row r="65" spans="17:23" ht="13.5" thickBot="1">
      <c r="Q65" s="206" t="s">
        <v>485</v>
      </c>
      <c r="R65" s="271"/>
      <c r="S65" s="207"/>
      <c r="T65" s="207"/>
      <c r="U65" s="207"/>
      <c r="V65" s="207"/>
      <c r="W65" s="209"/>
    </row>
  </sheetData>
  <mergeCells count="7">
    <mergeCell ref="G11:L11"/>
    <mergeCell ref="M11:R11"/>
    <mergeCell ref="X11:AE11"/>
    <mergeCell ref="T11:V11"/>
    <mergeCell ref="C6:F6"/>
    <mergeCell ref="C8:F8"/>
    <mergeCell ref="C9:F9"/>
  </mergeCells>
  <pageMargins left="0.7" right="0.7" top="0.75" bottom="0.75" header="0.3" footer="0.3"/>
  <pageSetup paperSize="9" orientation="portrait" horizontalDpi="4294967292" verticalDpi="4294967292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H220"/>
  <sheetViews>
    <sheetView topLeftCell="H177" zoomScale="70" zoomScaleNormal="70" zoomScalePageLayoutView="70" workbookViewId="0">
      <selection activeCell="U218" sqref="U218:Z218"/>
    </sheetView>
  </sheetViews>
  <sheetFormatPr defaultColWidth="8.7109375" defaultRowHeight="12.75"/>
  <cols>
    <col min="1" max="1" width="20.42578125" style="102" customWidth="1"/>
    <col min="2" max="2" width="25.42578125" style="102" customWidth="1"/>
    <col min="3" max="3" width="15.42578125" style="102" bestFit="1" customWidth="1"/>
    <col min="4" max="4" width="8.7109375" style="102"/>
    <col min="5" max="5" width="13.7109375" style="102" bestFit="1" customWidth="1"/>
    <col min="6" max="6" width="10.7109375" style="102" bestFit="1" customWidth="1"/>
    <col min="7" max="7" width="14.85546875" style="102" customWidth="1"/>
    <col min="8" max="9" width="16.42578125" style="102" customWidth="1"/>
    <col min="10" max="10" width="12.5703125" style="102" customWidth="1"/>
    <col min="11" max="11" width="13.140625" style="104" customWidth="1"/>
    <col min="12" max="16" width="11" style="104" bestFit="1" customWidth="1"/>
    <col min="17" max="22" width="8.7109375" style="105" customWidth="1"/>
    <col min="23" max="23" width="8.7109375" style="106"/>
    <col min="24" max="25" width="13.140625" style="834" customWidth="1"/>
    <col min="26" max="26" width="14.28515625" style="834" bestFit="1" customWidth="1"/>
    <col min="27" max="27" width="8.7109375" style="102"/>
    <col min="28" max="28" width="5.7109375" style="232" bestFit="1" customWidth="1"/>
    <col min="29" max="29" width="18.42578125" style="102" bestFit="1" customWidth="1"/>
    <col min="30" max="30" width="13.140625" style="102" bestFit="1" customWidth="1"/>
    <col min="31" max="31" width="21.7109375" style="102" customWidth="1"/>
    <col min="32" max="32" width="20.7109375" style="102" bestFit="1" customWidth="1"/>
    <col min="33" max="33" width="13.42578125" style="102" bestFit="1" customWidth="1"/>
    <col min="34" max="34" width="19.42578125" style="102" bestFit="1" customWidth="1"/>
    <col min="35" max="35" width="8" style="102" customWidth="1"/>
    <col min="36" max="16384" width="8.7109375" style="102"/>
  </cols>
  <sheetData>
    <row r="1" spans="1:34" s="211" customFormat="1" ht="15.75">
      <c r="A1" s="479" t="s">
        <v>11</v>
      </c>
      <c r="B1" s="479" t="s">
        <v>550</v>
      </c>
      <c r="E1" s="212"/>
      <c r="F1" s="212"/>
      <c r="G1" s="212"/>
      <c r="H1" s="212"/>
      <c r="I1" s="212"/>
      <c r="J1" s="212"/>
      <c r="K1" s="835"/>
      <c r="L1" s="835"/>
      <c r="M1" s="835"/>
      <c r="N1" s="287"/>
      <c r="O1" s="287"/>
      <c r="P1" s="287"/>
      <c r="Q1" s="287"/>
      <c r="R1" s="287"/>
      <c r="S1" s="287"/>
      <c r="T1" s="287"/>
      <c r="U1" s="287"/>
      <c r="V1" s="287"/>
      <c r="W1" s="836"/>
      <c r="X1" s="837"/>
      <c r="Y1" s="837"/>
      <c r="Z1" s="837"/>
      <c r="AB1" s="425"/>
    </row>
    <row r="2" spans="1:34">
      <c r="A2" s="453" t="s">
        <v>586</v>
      </c>
      <c r="B2" s="500" t="s">
        <v>608</v>
      </c>
      <c r="C2" s="500"/>
      <c r="D2" s="500"/>
      <c r="E2" s="103"/>
      <c r="F2" s="103"/>
      <c r="G2" s="103"/>
      <c r="H2" s="103"/>
      <c r="I2" s="103"/>
      <c r="J2" s="103"/>
      <c r="K2" s="780"/>
      <c r="L2" s="780"/>
      <c r="M2" s="780"/>
      <c r="N2" s="228"/>
      <c r="O2" s="228"/>
      <c r="P2" s="228"/>
      <c r="Q2" s="228"/>
      <c r="R2" s="228"/>
      <c r="S2" s="228"/>
      <c r="T2" s="228"/>
      <c r="U2" s="228"/>
      <c r="V2" s="228"/>
      <c r="W2" s="781"/>
      <c r="X2" s="782"/>
      <c r="Y2" s="782"/>
      <c r="Z2" s="782"/>
    </row>
    <row r="3" spans="1:34">
      <c r="A3" s="453" t="s">
        <v>592</v>
      </c>
      <c r="B3" s="1104" t="s">
        <v>194</v>
      </c>
      <c r="C3" s="1104"/>
      <c r="D3" s="500"/>
      <c r="E3" s="103"/>
      <c r="F3" s="103"/>
      <c r="G3" s="103"/>
      <c r="H3" s="103"/>
      <c r="I3" s="103"/>
      <c r="J3" s="103"/>
      <c r="K3" s="780"/>
      <c r="L3" s="780"/>
      <c r="M3" s="780"/>
      <c r="N3" s="228"/>
      <c r="O3" s="228"/>
      <c r="P3" s="228"/>
      <c r="Q3" s="228"/>
      <c r="R3" s="228"/>
      <c r="S3" s="228"/>
      <c r="T3" s="228"/>
      <c r="U3" s="228"/>
      <c r="V3" s="228"/>
      <c r="W3" s="781"/>
      <c r="X3" s="782"/>
      <c r="Y3" s="782"/>
      <c r="Z3" s="782"/>
    </row>
    <row r="4" spans="1:34">
      <c r="A4" s="453" t="s">
        <v>589</v>
      </c>
      <c r="B4" s="783">
        <v>-63.31</v>
      </c>
      <c r="C4" s="783"/>
      <c r="D4" s="783"/>
      <c r="E4" s="784"/>
      <c r="F4" s="103"/>
      <c r="G4" s="103"/>
      <c r="H4" s="103"/>
      <c r="I4" s="103"/>
      <c r="J4" s="103"/>
      <c r="K4" s="780"/>
      <c r="L4" s="780"/>
      <c r="M4" s="780"/>
      <c r="N4" s="228"/>
      <c r="O4" s="228"/>
      <c r="P4" s="228"/>
      <c r="Q4" s="228"/>
      <c r="R4" s="228"/>
      <c r="S4" s="228"/>
      <c r="T4" s="228"/>
      <c r="U4" s="228"/>
      <c r="V4" s="228"/>
      <c r="W4" s="781"/>
      <c r="X4" s="782"/>
      <c r="Y4" s="782"/>
      <c r="Z4" s="782"/>
    </row>
    <row r="5" spans="1:34">
      <c r="A5" s="453" t="s">
        <v>590</v>
      </c>
      <c r="B5" s="783">
        <v>136</v>
      </c>
      <c r="C5" s="783"/>
      <c r="D5" s="500"/>
      <c r="E5" s="103"/>
      <c r="F5" s="103"/>
      <c r="G5" s="103"/>
      <c r="H5" s="103"/>
      <c r="I5" s="103"/>
      <c r="J5" s="103"/>
      <c r="K5" s="780"/>
      <c r="L5" s="780"/>
      <c r="M5" s="780"/>
      <c r="N5" s="228"/>
      <c r="O5" s="228"/>
      <c r="P5" s="228"/>
      <c r="Q5" s="228"/>
      <c r="R5" s="228"/>
      <c r="S5" s="228"/>
      <c r="T5" s="228"/>
      <c r="U5" s="228"/>
      <c r="V5" s="228"/>
      <c r="W5" s="781"/>
      <c r="X5" s="782"/>
      <c r="Y5" s="782"/>
      <c r="Z5" s="782"/>
    </row>
    <row r="6" spans="1:34">
      <c r="A6" s="453" t="s">
        <v>15</v>
      </c>
      <c r="B6" s="281" t="s">
        <v>34</v>
      </c>
      <c r="C6" s="281"/>
      <c r="D6" s="500"/>
      <c r="E6" s="103"/>
      <c r="F6" s="103"/>
      <c r="G6" s="103"/>
      <c r="H6" s="103"/>
      <c r="I6" s="103"/>
      <c r="J6" s="103"/>
      <c r="K6" s="780"/>
      <c r="L6" s="780"/>
      <c r="M6" s="780"/>
      <c r="N6" s="228"/>
      <c r="O6" s="228"/>
      <c r="P6" s="228"/>
      <c r="Q6" s="228"/>
      <c r="R6" s="228"/>
      <c r="S6" s="228"/>
      <c r="T6" s="228"/>
      <c r="U6" s="228"/>
      <c r="V6" s="228"/>
      <c r="W6" s="781"/>
      <c r="X6" s="782"/>
      <c r="Y6" s="782"/>
      <c r="Z6" s="782"/>
    </row>
    <row r="7" spans="1:34" ht="45" customHeight="1">
      <c r="A7" s="453" t="s">
        <v>16</v>
      </c>
      <c r="B7" s="613" t="s">
        <v>552</v>
      </c>
      <c r="C7" s="500" t="s">
        <v>551</v>
      </c>
      <c r="D7" s="500"/>
      <c r="E7" s="103"/>
      <c r="F7" s="103"/>
      <c r="G7" s="103"/>
      <c r="H7" s="103"/>
      <c r="I7" s="103"/>
      <c r="J7" s="103"/>
      <c r="K7" s="780"/>
      <c r="L7" s="780"/>
      <c r="M7" s="780"/>
      <c r="N7" s="228"/>
      <c r="O7" s="228"/>
      <c r="P7" s="228"/>
      <c r="Q7" s="228"/>
      <c r="R7" s="228"/>
      <c r="S7" s="228"/>
      <c r="T7" s="228"/>
      <c r="U7" s="228"/>
      <c r="V7" s="228"/>
      <c r="W7" s="781"/>
      <c r="X7" s="782"/>
      <c r="Y7" s="782"/>
      <c r="Z7" s="782"/>
    </row>
    <row r="8" spans="1:34">
      <c r="A8" s="453" t="s">
        <v>17</v>
      </c>
      <c r="B8" s="500" t="s">
        <v>42</v>
      </c>
      <c r="C8" s="500" t="s">
        <v>551</v>
      </c>
      <c r="D8" s="500"/>
      <c r="E8" s="103"/>
      <c r="F8" s="103"/>
      <c r="G8" s="103"/>
      <c r="H8" s="103"/>
      <c r="I8" s="103"/>
      <c r="J8" s="103"/>
      <c r="K8" s="780"/>
      <c r="L8" s="780"/>
      <c r="M8" s="780"/>
      <c r="N8" s="228"/>
      <c r="O8" s="228"/>
      <c r="P8" s="228"/>
      <c r="Q8" s="228"/>
      <c r="R8" s="228"/>
      <c r="S8" s="228"/>
      <c r="T8" s="228"/>
      <c r="U8" s="228"/>
      <c r="V8" s="228"/>
      <c r="W8" s="781"/>
      <c r="X8" s="782"/>
      <c r="Y8" s="782"/>
      <c r="Z8" s="782"/>
    </row>
    <row r="9" spans="1:34">
      <c r="A9" s="453" t="s">
        <v>0</v>
      </c>
      <c r="B9" s="500" t="s">
        <v>54</v>
      </c>
      <c r="C9" s="500"/>
      <c r="D9" s="500"/>
      <c r="E9" s="103"/>
      <c r="F9" s="103"/>
      <c r="G9" s="103"/>
      <c r="H9" s="103"/>
      <c r="I9" s="103"/>
      <c r="J9" s="103"/>
      <c r="K9" s="780"/>
      <c r="L9" s="780"/>
      <c r="M9" s="780"/>
      <c r="N9" s="780"/>
      <c r="O9" s="780"/>
      <c r="P9" s="780"/>
      <c r="Q9" s="228"/>
      <c r="R9" s="228"/>
      <c r="S9" s="228"/>
      <c r="T9" s="228"/>
      <c r="U9" s="228"/>
      <c r="V9" s="228"/>
      <c r="W9" s="781"/>
      <c r="X9" s="782"/>
      <c r="Y9" s="782"/>
      <c r="Z9" s="782"/>
    </row>
    <row r="10" spans="1:34" ht="13.5" thickBot="1">
      <c r="A10" s="289" t="s">
        <v>479</v>
      </c>
      <c r="B10" s="223" t="s">
        <v>480</v>
      </c>
      <c r="C10" s="500"/>
      <c r="D10" s="500"/>
      <c r="E10" s="103"/>
      <c r="F10" s="103"/>
      <c r="G10" s="103"/>
      <c r="H10" s="103"/>
      <c r="I10" s="103"/>
      <c r="J10" s="103"/>
      <c r="K10" s="780"/>
      <c r="L10" s="780"/>
      <c r="M10" s="780"/>
      <c r="N10" s="780"/>
      <c r="O10" s="780"/>
      <c r="P10" s="780"/>
      <c r="Q10" s="228"/>
      <c r="R10" s="228"/>
      <c r="S10" s="228"/>
      <c r="T10" s="228"/>
      <c r="U10" s="228"/>
      <c r="V10" s="228"/>
      <c r="W10" s="781"/>
      <c r="X10" s="782"/>
      <c r="Y10" s="782"/>
      <c r="Z10" s="782"/>
    </row>
    <row r="11" spans="1:34" ht="13.5" thickBot="1">
      <c r="A11" s="103"/>
      <c r="B11" s="103"/>
      <c r="C11" s="103"/>
      <c r="D11" s="103"/>
      <c r="E11" s="103"/>
      <c r="F11" s="103"/>
      <c r="G11" s="356"/>
      <c r="H11" s="356"/>
      <c r="I11" s="356"/>
      <c r="J11" s="1094" t="s">
        <v>22</v>
      </c>
      <c r="K11" s="1095"/>
      <c r="L11" s="1095"/>
      <c r="M11" s="1095"/>
      <c r="N11" s="1095"/>
      <c r="O11" s="1096"/>
      <c r="P11" s="1097" t="s">
        <v>23</v>
      </c>
      <c r="Q11" s="1098"/>
      <c r="R11" s="1098"/>
      <c r="S11" s="1098"/>
      <c r="T11" s="1098"/>
      <c r="U11" s="1099"/>
      <c r="V11" s="203"/>
      <c r="W11" s="1069" t="s">
        <v>478</v>
      </c>
      <c r="X11" s="1070"/>
      <c r="Y11" s="1071"/>
      <c r="Z11" s="102"/>
      <c r="AA11" s="1066" t="s">
        <v>427</v>
      </c>
      <c r="AB11" s="1067"/>
      <c r="AC11" s="1067"/>
      <c r="AD11" s="1067"/>
      <c r="AE11" s="1067"/>
      <c r="AF11" s="1067"/>
      <c r="AG11" s="1067"/>
      <c r="AH11" s="1068"/>
    </row>
    <row r="12" spans="1:34" ht="13.5" thickBot="1">
      <c r="A12" s="785" t="s">
        <v>609</v>
      </c>
      <c r="B12" s="120" t="s">
        <v>3</v>
      </c>
      <c r="C12" s="120" t="s">
        <v>7</v>
      </c>
      <c r="D12" s="786" t="s">
        <v>191</v>
      </c>
      <c r="E12" s="786" t="s">
        <v>192</v>
      </c>
      <c r="F12" s="120" t="s">
        <v>8</v>
      </c>
      <c r="G12" s="428" t="s">
        <v>553</v>
      </c>
      <c r="H12" s="412" t="s">
        <v>554</v>
      </c>
      <c r="I12" s="412" t="s">
        <v>544</v>
      </c>
      <c r="J12" s="123">
        <v>0</v>
      </c>
      <c r="K12" s="123">
        <v>1</v>
      </c>
      <c r="L12" s="123">
        <v>2</v>
      </c>
      <c r="M12" s="123">
        <v>3</v>
      </c>
      <c r="N12" s="123">
        <v>4</v>
      </c>
      <c r="O12" s="123" t="s">
        <v>27</v>
      </c>
      <c r="P12" s="123">
        <v>0</v>
      </c>
      <c r="Q12" s="123">
        <v>1</v>
      </c>
      <c r="R12" s="123">
        <v>2</v>
      </c>
      <c r="S12" s="123">
        <v>3</v>
      </c>
      <c r="T12" s="123">
        <v>4</v>
      </c>
      <c r="U12" s="123" t="s">
        <v>27</v>
      </c>
      <c r="V12" s="363" t="s">
        <v>28</v>
      </c>
      <c r="W12" s="125">
        <v>0.05</v>
      </c>
      <c r="X12" s="126">
        <v>0.5</v>
      </c>
      <c r="Y12" s="127">
        <v>0.95</v>
      </c>
      <c r="Z12" s="102"/>
      <c r="AA12" s="129" t="s">
        <v>29</v>
      </c>
      <c r="AB12" s="130" t="s">
        <v>428</v>
      </c>
      <c r="AC12" s="130" t="s">
        <v>61</v>
      </c>
      <c r="AD12" s="130" t="s">
        <v>62</v>
      </c>
      <c r="AE12" s="130" t="s">
        <v>63</v>
      </c>
      <c r="AF12" s="131" t="s">
        <v>425</v>
      </c>
      <c r="AG12" s="131" t="s">
        <v>426</v>
      </c>
      <c r="AH12" s="132" t="s">
        <v>424</v>
      </c>
    </row>
    <row r="13" spans="1:34">
      <c r="A13" s="787" t="s">
        <v>610</v>
      </c>
      <c r="B13" s="786">
        <v>96</v>
      </c>
      <c r="C13" s="786" t="s">
        <v>190</v>
      </c>
      <c r="D13" s="786">
        <v>14</v>
      </c>
      <c r="E13" s="786">
        <v>17</v>
      </c>
      <c r="F13" s="788">
        <v>900.76</v>
      </c>
      <c r="G13" s="789">
        <v>47.227421530000001</v>
      </c>
      <c r="H13" s="788"/>
      <c r="I13" s="788"/>
      <c r="J13" s="138">
        <v>28000000</v>
      </c>
      <c r="K13" s="139">
        <v>6960000</v>
      </c>
      <c r="L13" s="139">
        <v>8620000</v>
      </c>
      <c r="M13" s="139">
        <v>6040000</v>
      </c>
      <c r="N13" s="139">
        <v>54600000</v>
      </c>
      <c r="O13" s="140">
        <v>3700000</v>
      </c>
      <c r="P13" s="198">
        <f>J13/(SUM($J13:$O13))</f>
        <v>0.25945144551519644</v>
      </c>
      <c r="Q13" s="423">
        <f t="shared" ref="Q13:U29" si="0">K13/(SUM($J13:$O13))</f>
        <v>6.4492216456634541E-2</v>
      </c>
      <c r="R13" s="423">
        <f t="shared" si="0"/>
        <v>7.9873980726464053E-2</v>
      </c>
      <c r="S13" s="423">
        <f t="shared" si="0"/>
        <v>5.5967383246849516E-2</v>
      </c>
      <c r="T13" s="423">
        <f t="shared" si="0"/>
        <v>0.50593031875463301</v>
      </c>
      <c r="U13" s="423">
        <f t="shared" si="0"/>
        <v>3.4284655300222386E-2</v>
      </c>
      <c r="V13" s="396">
        <v>0.72511848341232232</v>
      </c>
      <c r="W13" s="432">
        <v>22.433674490659399</v>
      </c>
      <c r="X13" s="790">
        <v>29.1639645984325</v>
      </c>
      <c r="Y13" s="838">
        <v>35.266682748810098</v>
      </c>
      <c r="Z13" s="645"/>
      <c r="AA13" s="791">
        <v>0.31069309430627445</v>
      </c>
      <c r="AB13" s="136">
        <f t="shared" ref="AB13:AB44" si="1">(Q13+R13+S13)/(Q13+R13+S13+T13+U13)</f>
        <v>0.27052052052052056</v>
      </c>
      <c r="AC13" s="136">
        <f t="shared" ref="AC13:AC44" si="2">((P13)/(P13+T13))*100</f>
        <v>33.898305084745758</v>
      </c>
      <c r="AD13" s="136">
        <f t="shared" ref="AD13:AD44" si="3">R13/S13</f>
        <v>1.4271523178807948</v>
      </c>
      <c r="AE13" s="136">
        <f t="shared" ref="AE13:AE44" si="4">(U13/(U13+T13))</f>
        <v>6.3464837049742706E-2</v>
      </c>
      <c r="AF13" s="136">
        <f t="shared" ref="AF13:AF44" si="5">(0*(P13/(SUM(P13:U13)))+(1*(Q13/SUM(P13:U13)))+(2*(R13/SUM(P13:U13)))+(3*(S13/SUM(P13:U13)))+(4*(T13/(SUM(P13:U13)))+(4*(U13/(SUM(P13:U13))))))</f>
        <v>2.5530022238695329</v>
      </c>
      <c r="AG13" s="136">
        <f t="shared" ref="AG13:AG44" si="6">-0.77*V13+3.32*V13^2+1.59</f>
        <v>2.7773041935266507</v>
      </c>
      <c r="AH13" s="150">
        <f>AG13-AF13</f>
        <v>0.22430196965711779</v>
      </c>
    </row>
    <row r="14" spans="1:34">
      <c r="A14" s="792" t="s">
        <v>610</v>
      </c>
      <c r="B14" s="793">
        <v>97</v>
      </c>
      <c r="C14" s="793">
        <v>1</v>
      </c>
      <c r="D14" s="793">
        <v>40</v>
      </c>
      <c r="E14" s="793">
        <v>43</v>
      </c>
      <c r="F14" s="794">
        <v>910.62</v>
      </c>
      <c r="G14" s="795">
        <v>47.607163489999998</v>
      </c>
      <c r="H14" s="794"/>
      <c r="I14" s="794"/>
      <c r="J14" s="156">
        <v>12900000</v>
      </c>
      <c r="K14" s="157">
        <v>3070000</v>
      </c>
      <c r="L14" s="157">
        <v>3860000</v>
      </c>
      <c r="M14" s="157">
        <v>2570000</v>
      </c>
      <c r="N14" s="157">
        <v>22900000</v>
      </c>
      <c r="O14" s="158">
        <v>2160000</v>
      </c>
      <c r="P14" s="174">
        <f t="shared" ref="P14:U68" si="7">J14/(SUM($J14:$O14))</f>
        <v>0.27180783817951959</v>
      </c>
      <c r="Q14" s="151">
        <f t="shared" si="0"/>
        <v>6.4686051411715129E-2</v>
      </c>
      <c r="R14" s="151">
        <f t="shared" si="0"/>
        <v>8.1331647703329124E-2</v>
      </c>
      <c r="S14" s="151">
        <f t="shared" si="0"/>
        <v>5.4150863885377161E-2</v>
      </c>
      <c r="T14" s="151">
        <f t="shared" si="0"/>
        <v>0.48251158870627897</v>
      </c>
      <c r="U14" s="151">
        <f t="shared" si="0"/>
        <v>4.5512010113780026E-2</v>
      </c>
      <c r="V14" s="398">
        <v>0.73670668953687812</v>
      </c>
      <c r="W14" s="438">
        <v>23.121404603806599</v>
      </c>
      <c r="X14" s="796">
        <v>29.845159729503902</v>
      </c>
      <c r="Y14" s="839">
        <v>36.011475507501302</v>
      </c>
      <c r="Z14" s="645"/>
      <c r="AA14" s="797">
        <v>0.36478877146265015</v>
      </c>
      <c r="AB14" s="146">
        <f t="shared" si="1"/>
        <v>0.27488425925925924</v>
      </c>
      <c r="AC14" s="146">
        <f t="shared" si="2"/>
        <v>36.033519553072622</v>
      </c>
      <c r="AD14" s="146">
        <f t="shared" si="3"/>
        <v>1.5019455252918288</v>
      </c>
      <c r="AE14" s="146">
        <f t="shared" si="4"/>
        <v>8.6193136472466084E-2</v>
      </c>
      <c r="AF14" s="146">
        <f t="shared" si="5"/>
        <v>2.5018963337547406</v>
      </c>
      <c r="AG14" s="146">
        <f t="shared" si="6"/>
        <v>2.8246218471324456</v>
      </c>
      <c r="AH14" s="173">
        <f t="shared" ref="AH14:AH77" si="8">AG14-AF14</f>
        <v>0.32272551337770494</v>
      </c>
    </row>
    <row r="15" spans="1:34">
      <c r="A15" s="798" t="s">
        <v>610</v>
      </c>
      <c r="B15" s="799">
        <v>97</v>
      </c>
      <c r="C15" s="799">
        <v>1</v>
      </c>
      <c r="D15" s="799">
        <v>100</v>
      </c>
      <c r="E15" s="799">
        <v>103</v>
      </c>
      <c r="F15" s="800">
        <v>911.22</v>
      </c>
      <c r="G15" s="801">
        <v>47.630271520000001</v>
      </c>
      <c r="H15" s="800"/>
      <c r="I15" s="800"/>
      <c r="J15" s="156">
        <v>13000000</v>
      </c>
      <c r="K15" s="157">
        <v>3280000</v>
      </c>
      <c r="L15" s="157">
        <v>4350000</v>
      </c>
      <c r="M15" s="157">
        <v>2860000</v>
      </c>
      <c r="N15" s="157">
        <v>25700000</v>
      </c>
      <c r="O15" s="158">
        <v>2280000</v>
      </c>
      <c r="P15" s="174">
        <f t="shared" si="7"/>
        <v>0.25257431513503009</v>
      </c>
      <c r="Q15" s="151">
        <f t="shared" si="0"/>
        <v>6.3726442587915294E-2</v>
      </c>
      <c r="R15" s="151">
        <f t="shared" si="0"/>
        <v>8.4515251602875457E-2</v>
      </c>
      <c r="S15" s="151">
        <f t="shared" si="0"/>
        <v>5.5566349329706624E-2</v>
      </c>
      <c r="T15" s="151">
        <f t="shared" si="0"/>
        <v>0.49931999222848261</v>
      </c>
      <c r="U15" s="151">
        <f t="shared" si="0"/>
        <v>4.42976491159899E-2</v>
      </c>
      <c r="V15" s="398">
        <v>0.74314800313234142</v>
      </c>
      <c r="W15" s="438">
        <v>23.462379294590999</v>
      </c>
      <c r="X15" s="796">
        <v>30.210442132525301</v>
      </c>
      <c r="Y15" s="839">
        <v>36.400990741070402</v>
      </c>
      <c r="Z15" s="645"/>
      <c r="AA15" s="797">
        <v>0.34680391409327743</v>
      </c>
      <c r="AB15" s="146">
        <f t="shared" si="1"/>
        <v>0.2726800103977125</v>
      </c>
      <c r="AC15" s="146">
        <f t="shared" si="2"/>
        <v>33.591731266149871</v>
      </c>
      <c r="AD15" s="146">
        <f t="shared" si="3"/>
        <v>1.520979020979021</v>
      </c>
      <c r="AE15" s="146">
        <f t="shared" si="4"/>
        <v>8.1486776268763397E-2</v>
      </c>
      <c r="AF15" s="146">
        <f t="shared" si="5"/>
        <v>2.5739265591606761</v>
      </c>
      <c r="AG15" s="146">
        <f t="shared" si="6"/>
        <v>2.8513089667259246</v>
      </c>
      <c r="AH15" s="166">
        <f t="shared" si="8"/>
        <v>0.27738240756524846</v>
      </c>
    </row>
    <row r="16" spans="1:34">
      <c r="A16" s="798" t="s">
        <v>610</v>
      </c>
      <c r="B16" s="799">
        <v>98</v>
      </c>
      <c r="C16" s="799">
        <v>1</v>
      </c>
      <c r="D16" s="799">
        <v>20</v>
      </c>
      <c r="E16" s="799">
        <v>23</v>
      </c>
      <c r="F16" s="800">
        <v>920.02</v>
      </c>
      <c r="G16" s="801">
        <v>47.969189290000003</v>
      </c>
      <c r="H16" s="800">
        <v>49.056200434010655</v>
      </c>
      <c r="I16" s="800"/>
      <c r="J16" s="156">
        <v>16300000</v>
      </c>
      <c r="K16" s="157">
        <v>3970000</v>
      </c>
      <c r="L16" s="157">
        <v>4830000</v>
      </c>
      <c r="M16" s="157">
        <v>2930000</v>
      </c>
      <c r="N16" s="157">
        <v>31900000</v>
      </c>
      <c r="O16" s="158">
        <v>2790000</v>
      </c>
      <c r="P16" s="174">
        <f t="shared" si="7"/>
        <v>0.25988520408163263</v>
      </c>
      <c r="Q16" s="151">
        <f t="shared" si="0"/>
        <v>6.329719387755102E-2</v>
      </c>
      <c r="R16" s="151">
        <f t="shared" si="0"/>
        <v>7.7008928571428575E-2</v>
      </c>
      <c r="S16" s="151">
        <f t="shared" si="0"/>
        <v>4.6715561224489797E-2</v>
      </c>
      <c r="T16" s="151">
        <f t="shared" si="0"/>
        <v>0.50860969387755106</v>
      </c>
      <c r="U16" s="151">
        <f t="shared" si="0"/>
        <v>4.4483418367346941E-2</v>
      </c>
      <c r="V16" s="398">
        <v>0.72658402203856753</v>
      </c>
      <c r="W16" s="438">
        <v>22.571092546722301</v>
      </c>
      <c r="X16" s="796">
        <v>29.284069113126499</v>
      </c>
      <c r="Y16" s="839">
        <v>35.347912885039698</v>
      </c>
      <c r="Z16" s="645"/>
      <c r="AA16" s="797">
        <v>0.30983751974210855</v>
      </c>
      <c r="AB16" s="146">
        <f t="shared" si="1"/>
        <v>0.25269280482550627</v>
      </c>
      <c r="AC16" s="146">
        <f t="shared" si="2"/>
        <v>33.81742738589211</v>
      </c>
      <c r="AD16" s="146">
        <f t="shared" si="3"/>
        <v>1.6484641638225257</v>
      </c>
      <c r="AE16" s="146">
        <f t="shared" si="4"/>
        <v>8.0426635918132025E-2</v>
      </c>
      <c r="AF16" s="146">
        <f t="shared" si="5"/>
        <v>2.5698341836734699</v>
      </c>
      <c r="AG16" s="146">
        <f t="shared" si="6"/>
        <v>2.7832391154216847</v>
      </c>
      <c r="AH16" s="166">
        <f t="shared" si="8"/>
        <v>0.21340493174821473</v>
      </c>
    </row>
    <row r="17" spans="1:34">
      <c r="A17" s="798" t="s">
        <v>610</v>
      </c>
      <c r="B17" s="799">
        <v>98</v>
      </c>
      <c r="C17" s="799">
        <v>2</v>
      </c>
      <c r="D17" s="799">
        <v>40</v>
      </c>
      <c r="E17" s="799">
        <v>43</v>
      </c>
      <c r="F17" s="800">
        <v>921.37</v>
      </c>
      <c r="G17" s="801">
        <v>48.02213622</v>
      </c>
      <c r="H17" s="800">
        <v>49.122781613730524</v>
      </c>
      <c r="I17" s="800" t="s">
        <v>36</v>
      </c>
      <c r="J17" s="156">
        <v>11900000</v>
      </c>
      <c r="K17" s="157">
        <v>3280000</v>
      </c>
      <c r="L17" s="157">
        <v>4660000</v>
      </c>
      <c r="M17" s="157">
        <v>2700000</v>
      </c>
      <c r="N17" s="157">
        <v>26400000</v>
      </c>
      <c r="O17" s="158">
        <v>3110000</v>
      </c>
      <c r="P17" s="174">
        <f t="shared" si="7"/>
        <v>0.22862632084534101</v>
      </c>
      <c r="Q17" s="151">
        <f t="shared" si="0"/>
        <v>6.3016330451488953E-2</v>
      </c>
      <c r="R17" s="151">
        <f t="shared" si="0"/>
        <v>8.9529298751200775E-2</v>
      </c>
      <c r="S17" s="151">
        <f t="shared" si="0"/>
        <v>5.1873198847262249E-2</v>
      </c>
      <c r="T17" s="151">
        <f t="shared" si="0"/>
        <v>0.50720461095100866</v>
      </c>
      <c r="U17" s="151">
        <f t="shared" si="0"/>
        <v>5.975024015369837E-2</v>
      </c>
      <c r="V17" s="441">
        <v>0.76145454545454549</v>
      </c>
      <c r="W17" s="840">
        <v>24.436601328781101</v>
      </c>
      <c r="X17" s="802">
        <v>31.218424817183301</v>
      </c>
      <c r="Y17" s="841">
        <v>37.6696518096782</v>
      </c>
      <c r="Z17" s="645"/>
      <c r="AA17" s="797">
        <v>0.30105107092743111</v>
      </c>
      <c r="AB17" s="146">
        <f t="shared" si="1"/>
        <v>0.26500622665006229</v>
      </c>
      <c r="AC17" s="146">
        <f t="shared" si="2"/>
        <v>31.070496083550914</v>
      </c>
      <c r="AD17" s="146">
        <f t="shared" si="3"/>
        <v>1.7259259259259261</v>
      </c>
      <c r="AE17" s="146">
        <f t="shared" si="4"/>
        <v>0.10538800406641817</v>
      </c>
      <c r="AF17" s="146">
        <f t="shared" si="5"/>
        <v>2.6655139289145051</v>
      </c>
      <c r="AG17" s="146">
        <f t="shared" si="6"/>
        <v>2.9286592423140494</v>
      </c>
      <c r="AH17" s="166">
        <f t="shared" si="8"/>
        <v>0.26314531339954428</v>
      </c>
    </row>
    <row r="18" spans="1:34">
      <c r="A18" s="792" t="s">
        <v>610</v>
      </c>
      <c r="B18" s="793">
        <v>99</v>
      </c>
      <c r="C18" s="793">
        <v>1</v>
      </c>
      <c r="D18" s="793">
        <v>62</v>
      </c>
      <c r="E18" s="793">
        <v>65</v>
      </c>
      <c r="F18" s="794">
        <v>930.07</v>
      </c>
      <c r="G18" s="795">
        <v>48.372291019999999</v>
      </c>
      <c r="H18" s="794">
        <v>49.551860327480775</v>
      </c>
      <c r="I18" s="800" t="s">
        <v>36</v>
      </c>
      <c r="J18" s="156">
        <v>9330000</v>
      </c>
      <c r="K18" s="157">
        <v>2530000</v>
      </c>
      <c r="L18" s="157">
        <v>3540000</v>
      </c>
      <c r="M18" s="157">
        <v>2540000</v>
      </c>
      <c r="N18" s="157">
        <v>19000000</v>
      </c>
      <c r="O18" s="158">
        <v>1950000</v>
      </c>
      <c r="P18" s="174">
        <f t="shared" si="7"/>
        <v>0.23990743121625097</v>
      </c>
      <c r="Q18" s="151">
        <f t="shared" si="0"/>
        <v>6.5055284134739003E-2</v>
      </c>
      <c r="R18" s="151">
        <f t="shared" si="0"/>
        <v>9.1025970686551813E-2</v>
      </c>
      <c r="S18" s="151">
        <f t="shared" si="0"/>
        <v>6.5312419645152997E-2</v>
      </c>
      <c r="T18" s="151">
        <f t="shared" si="0"/>
        <v>0.48855746978657755</v>
      </c>
      <c r="U18" s="151">
        <f t="shared" si="0"/>
        <v>5.0141424530727695E-2</v>
      </c>
      <c r="V18" s="441">
        <v>0.76041666666666663</v>
      </c>
      <c r="W18" s="840">
        <v>24.379559290473601</v>
      </c>
      <c r="X18" s="802">
        <v>31.169544192937501</v>
      </c>
      <c r="Y18" s="841">
        <v>37.579806244682402</v>
      </c>
      <c r="Z18" s="645"/>
      <c r="AA18" s="797">
        <v>0.37835361863630412</v>
      </c>
      <c r="AB18" s="146">
        <f t="shared" si="1"/>
        <v>0.29127198917456021</v>
      </c>
      <c r="AC18" s="146">
        <f t="shared" si="2"/>
        <v>32.933286268972815</v>
      </c>
      <c r="AD18" s="146">
        <f t="shared" si="3"/>
        <v>1.3937007874015748</v>
      </c>
      <c r="AE18" s="146">
        <f t="shared" si="4"/>
        <v>9.3078758949880672E-2</v>
      </c>
      <c r="AF18" s="146">
        <f t="shared" si="5"/>
        <v>2.5978400617125224</v>
      </c>
      <c r="AG18" s="146">
        <f t="shared" si="6"/>
        <v>2.9242144097222225</v>
      </c>
      <c r="AH18" s="173">
        <f t="shared" si="8"/>
        <v>0.32637434800970011</v>
      </c>
    </row>
    <row r="19" spans="1:34">
      <c r="A19" s="798" t="s">
        <v>610</v>
      </c>
      <c r="B19" s="799">
        <v>99</v>
      </c>
      <c r="C19" s="799">
        <v>1</v>
      </c>
      <c r="D19" s="799">
        <v>102</v>
      </c>
      <c r="E19" s="799">
        <v>105</v>
      </c>
      <c r="F19" s="800">
        <v>930.44</v>
      </c>
      <c r="G19" s="801">
        <v>48.387182660000001</v>
      </c>
      <c r="H19" s="800">
        <v>49.570108502663253</v>
      </c>
      <c r="I19" s="800" t="s">
        <v>36</v>
      </c>
      <c r="J19" s="156">
        <v>5460000</v>
      </c>
      <c r="K19" s="157">
        <v>1550000</v>
      </c>
      <c r="L19" s="157">
        <v>2070000</v>
      </c>
      <c r="M19" s="157">
        <v>1270000</v>
      </c>
      <c r="N19" s="157">
        <v>15700000</v>
      </c>
      <c r="O19" s="158">
        <v>1450000</v>
      </c>
      <c r="P19" s="174">
        <f t="shared" si="7"/>
        <v>0.19854545454545455</v>
      </c>
      <c r="Q19" s="151">
        <f t="shared" si="0"/>
        <v>5.6363636363636366E-2</v>
      </c>
      <c r="R19" s="151">
        <f t="shared" si="0"/>
        <v>7.5272727272727269E-2</v>
      </c>
      <c r="S19" s="151">
        <f t="shared" si="0"/>
        <v>4.6181818181818185E-2</v>
      </c>
      <c r="T19" s="151">
        <f t="shared" si="0"/>
        <v>0.57090909090909092</v>
      </c>
      <c r="U19" s="151">
        <f t="shared" si="0"/>
        <v>5.2727272727272727E-2</v>
      </c>
      <c r="V19" s="441">
        <v>0.75552050473186116</v>
      </c>
      <c r="W19" s="840">
        <v>24.201928753523401</v>
      </c>
      <c r="X19" s="802">
        <v>30.967779616695498</v>
      </c>
      <c r="Y19" s="841">
        <v>37.3452326574848</v>
      </c>
      <c r="Z19" s="645"/>
      <c r="AA19" s="797">
        <v>0.24577248270561106</v>
      </c>
      <c r="AB19" s="146">
        <f t="shared" si="1"/>
        <v>0.22186932849364793</v>
      </c>
      <c r="AC19" s="146">
        <f t="shared" si="2"/>
        <v>25.803402646502839</v>
      </c>
      <c r="AD19" s="146">
        <f t="shared" si="3"/>
        <v>1.6299212598425195</v>
      </c>
      <c r="AE19" s="146">
        <f t="shared" si="4"/>
        <v>8.4548104956268216E-2</v>
      </c>
      <c r="AF19" s="146">
        <f t="shared" si="5"/>
        <v>2.84</v>
      </c>
      <c r="AG19" s="146">
        <f t="shared" si="6"/>
        <v>2.9033425051498174</v>
      </c>
      <c r="AH19" s="166">
        <f t="shared" si="8"/>
        <v>6.3342505149817541E-2</v>
      </c>
    </row>
    <row r="20" spans="1:34">
      <c r="A20" s="798" t="s">
        <v>610</v>
      </c>
      <c r="B20" s="799">
        <v>99</v>
      </c>
      <c r="C20" s="799">
        <v>2</v>
      </c>
      <c r="D20" s="799">
        <v>20</v>
      </c>
      <c r="E20" s="799">
        <v>23</v>
      </c>
      <c r="F20" s="800">
        <v>931.1</v>
      </c>
      <c r="G20" s="801">
        <v>48.41374613</v>
      </c>
      <c r="H20" s="800">
        <v>49.602659301637409</v>
      </c>
      <c r="I20" s="800" t="s">
        <v>36</v>
      </c>
      <c r="J20" s="156">
        <v>5690000</v>
      </c>
      <c r="K20" s="157">
        <v>1420000</v>
      </c>
      <c r="L20" s="157">
        <v>1800000</v>
      </c>
      <c r="M20" s="157">
        <v>1090000</v>
      </c>
      <c r="N20" s="157">
        <v>11300000</v>
      </c>
      <c r="O20" s="158">
        <v>1080000</v>
      </c>
      <c r="P20" s="174">
        <f t="shared" si="7"/>
        <v>0.25424486148346737</v>
      </c>
      <c r="Q20" s="151">
        <f t="shared" si="0"/>
        <v>6.3449508489722972E-2</v>
      </c>
      <c r="R20" s="151">
        <f t="shared" si="0"/>
        <v>8.0428954423592491E-2</v>
      </c>
      <c r="S20" s="151">
        <f t="shared" si="0"/>
        <v>4.8704200178731012E-2</v>
      </c>
      <c r="T20" s="151">
        <f t="shared" si="0"/>
        <v>0.50491510277033069</v>
      </c>
      <c r="U20" s="151">
        <f t="shared" si="0"/>
        <v>4.8257372654155493E-2</v>
      </c>
      <c r="V20" s="441">
        <v>0.73654916512059365</v>
      </c>
      <c r="W20" s="840">
        <v>23.135436910449101</v>
      </c>
      <c r="X20" s="802">
        <v>29.862617578396101</v>
      </c>
      <c r="Y20" s="841">
        <v>35.978719289379299</v>
      </c>
      <c r="Z20" s="645"/>
      <c r="AA20" s="797">
        <v>0.32054596837231675</v>
      </c>
      <c r="AB20" s="146">
        <f t="shared" si="1"/>
        <v>0.25823846614739365</v>
      </c>
      <c r="AC20" s="146">
        <f t="shared" si="2"/>
        <v>33.490288404944081</v>
      </c>
      <c r="AD20" s="146">
        <f t="shared" si="3"/>
        <v>1.6513761467889907</v>
      </c>
      <c r="AE20" s="146">
        <f t="shared" si="4"/>
        <v>8.7237479806138912E-2</v>
      </c>
      <c r="AF20" s="146">
        <f t="shared" si="5"/>
        <v>2.5831099195710459</v>
      </c>
      <c r="AG20" s="146">
        <f t="shared" si="6"/>
        <v>2.8239726560214233</v>
      </c>
      <c r="AH20" s="166">
        <f t="shared" si="8"/>
        <v>0.24086273645037748</v>
      </c>
    </row>
    <row r="21" spans="1:34">
      <c r="A21" s="798" t="s">
        <v>610</v>
      </c>
      <c r="B21" s="799">
        <v>99</v>
      </c>
      <c r="C21" s="799">
        <v>2</v>
      </c>
      <c r="D21" s="799">
        <v>85</v>
      </c>
      <c r="E21" s="799">
        <v>87</v>
      </c>
      <c r="F21" s="800">
        <v>931.75</v>
      </c>
      <c r="G21" s="801">
        <v>48.439907120000001</v>
      </c>
      <c r="H21" s="800">
        <v>49.634716906687714</v>
      </c>
      <c r="I21" s="800" t="s">
        <v>36</v>
      </c>
      <c r="J21" s="156">
        <v>10500000</v>
      </c>
      <c r="K21" s="157">
        <v>3180000</v>
      </c>
      <c r="L21" s="157">
        <v>4700000</v>
      </c>
      <c r="M21" s="157">
        <v>3040000</v>
      </c>
      <c r="N21" s="157">
        <v>28700000</v>
      </c>
      <c r="O21" s="158">
        <v>3450000</v>
      </c>
      <c r="P21" s="174">
        <f t="shared" si="7"/>
        <v>0.19600522680604815</v>
      </c>
      <c r="Q21" s="151">
        <f t="shared" si="0"/>
        <v>5.9361582975546015E-2</v>
      </c>
      <c r="R21" s="151">
        <f t="shared" si="0"/>
        <v>8.7735672951278695E-2</v>
      </c>
      <c r="S21" s="151">
        <f t="shared" si="0"/>
        <v>5.6748179951465375E-2</v>
      </c>
      <c r="T21" s="151">
        <f t="shared" si="0"/>
        <v>0.53574761993653164</v>
      </c>
      <c r="U21" s="151">
        <f t="shared" si="0"/>
        <v>6.4401717379130113E-2</v>
      </c>
      <c r="V21" s="441">
        <v>0.77870563674321502</v>
      </c>
      <c r="W21" s="840">
        <v>25.354315821063299</v>
      </c>
      <c r="X21" s="802">
        <v>32.281795099270902</v>
      </c>
      <c r="Y21" s="841">
        <v>38.902443206232398</v>
      </c>
      <c r="Z21" s="645"/>
      <c r="AA21" s="797">
        <v>0.260595130748422</v>
      </c>
      <c r="AB21" s="146">
        <f t="shared" si="1"/>
        <v>0.25354074762015322</v>
      </c>
      <c r="AC21" s="146">
        <f t="shared" si="2"/>
        <v>26.785714285714285</v>
      </c>
      <c r="AD21" s="146">
        <f t="shared" si="3"/>
        <v>1.5460526315789471</v>
      </c>
      <c r="AE21" s="146">
        <f t="shared" si="4"/>
        <v>0.10730948678071539</v>
      </c>
      <c r="AF21" s="146">
        <f t="shared" si="5"/>
        <v>2.8056748179951465</v>
      </c>
      <c r="AG21" s="146">
        <f t="shared" si="6"/>
        <v>3.003586455777302</v>
      </c>
      <c r="AH21" s="166">
        <f t="shared" si="8"/>
        <v>0.19791163778215548</v>
      </c>
    </row>
    <row r="22" spans="1:34">
      <c r="A22" s="798" t="s">
        <v>610</v>
      </c>
      <c r="B22" s="799">
        <v>99</v>
      </c>
      <c r="C22" s="799">
        <v>3</v>
      </c>
      <c r="D22" s="799">
        <v>20</v>
      </c>
      <c r="E22" s="799">
        <v>23</v>
      </c>
      <c r="F22" s="800">
        <v>932.3</v>
      </c>
      <c r="G22" s="801">
        <v>48.462043340000001</v>
      </c>
      <c r="H22" s="800">
        <v>49.661842572499509</v>
      </c>
      <c r="I22" s="800" t="s">
        <v>36</v>
      </c>
      <c r="J22" s="156">
        <v>4510000</v>
      </c>
      <c r="K22" s="157">
        <v>1410000</v>
      </c>
      <c r="L22" s="157">
        <v>2110000</v>
      </c>
      <c r="M22" s="157">
        <v>1260000</v>
      </c>
      <c r="N22" s="157">
        <v>14700000</v>
      </c>
      <c r="O22" s="158">
        <v>1730000</v>
      </c>
      <c r="P22" s="174">
        <f t="shared" si="7"/>
        <v>0.17534992223950233</v>
      </c>
      <c r="Q22" s="151">
        <f t="shared" si="0"/>
        <v>5.4821150855365472E-2</v>
      </c>
      <c r="R22" s="151">
        <f t="shared" si="0"/>
        <v>8.2037325038880254E-2</v>
      </c>
      <c r="S22" s="151">
        <f t="shared" si="0"/>
        <v>4.8989113530326596E-2</v>
      </c>
      <c r="T22" s="151">
        <f t="shared" si="0"/>
        <v>0.57153965785381022</v>
      </c>
      <c r="U22" s="151">
        <f t="shared" si="0"/>
        <v>6.726283048211508E-2</v>
      </c>
      <c r="V22" s="441">
        <v>0.78341013824884798</v>
      </c>
      <c r="W22" s="840">
        <v>25.609910681155299</v>
      </c>
      <c r="X22" s="802">
        <v>32.526760591167701</v>
      </c>
      <c r="Y22" s="841">
        <v>39.185158179830196</v>
      </c>
      <c r="Z22" s="645"/>
      <c r="AA22" s="797">
        <v>0.23489304117004112</v>
      </c>
      <c r="AB22" s="146">
        <f t="shared" si="1"/>
        <v>0.22536539368222536</v>
      </c>
      <c r="AC22" s="146">
        <f t="shared" si="2"/>
        <v>23.477355543987507</v>
      </c>
      <c r="AD22" s="146">
        <f t="shared" si="3"/>
        <v>1.6746031746031746</v>
      </c>
      <c r="AE22" s="146">
        <f t="shared" si="4"/>
        <v>0.10529519172245891</v>
      </c>
      <c r="AF22" s="146">
        <f t="shared" si="5"/>
        <v>2.9210730948678076</v>
      </c>
      <c r="AG22" s="146">
        <f t="shared" si="6"/>
        <v>3.0243625899891695</v>
      </c>
      <c r="AH22" s="166">
        <f t="shared" si="8"/>
        <v>0.10328949512136187</v>
      </c>
    </row>
    <row r="23" spans="1:34">
      <c r="A23" s="798" t="s">
        <v>610</v>
      </c>
      <c r="B23" s="799">
        <v>99</v>
      </c>
      <c r="C23" s="799">
        <v>3</v>
      </c>
      <c r="D23" s="799">
        <v>60</v>
      </c>
      <c r="E23" s="799">
        <v>63</v>
      </c>
      <c r="F23" s="800">
        <v>932.7</v>
      </c>
      <c r="G23" s="801">
        <v>48.478142409999997</v>
      </c>
      <c r="H23" s="800">
        <v>49.68157032945355</v>
      </c>
      <c r="I23" s="800" t="s">
        <v>36</v>
      </c>
      <c r="J23" s="156">
        <v>26900000</v>
      </c>
      <c r="K23" s="157">
        <v>7710000</v>
      </c>
      <c r="L23" s="157">
        <v>10400000</v>
      </c>
      <c r="M23" s="157">
        <v>8040000</v>
      </c>
      <c r="N23" s="157">
        <v>56800000</v>
      </c>
      <c r="O23" s="158">
        <v>5170000</v>
      </c>
      <c r="P23" s="174">
        <f t="shared" si="7"/>
        <v>0.23387237002260478</v>
      </c>
      <c r="Q23" s="151">
        <f t="shared" si="0"/>
        <v>6.7031820552947319E-2</v>
      </c>
      <c r="R23" s="151">
        <f t="shared" si="0"/>
        <v>9.0419057555207794E-2</v>
      </c>
      <c r="S23" s="151">
        <f t="shared" si="0"/>
        <v>6.9900886802295253E-2</v>
      </c>
      <c r="T23" s="151">
        <f t="shared" si="0"/>
        <v>0.49382716049382713</v>
      </c>
      <c r="U23" s="151">
        <f t="shared" si="0"/>
        <v>4.4948704573117719E-2</v>
      </c>
      <c r="V23" s="441">
        <v>0.75383141762452111</v>
      </c>
      <c r="W23" s="840">
        <v>24.067880784806601</v>
      </c>
      <c r="X23" s="802">
        <v>30.8225138986848</v>
      </c>
      <c r="Y23" s="841">
        <v>37.148861917083799</v>
      </c>
      <c r="Z23" s="645"/>
      <c r="AA23" s="797">
        <v>0.32292287519370605</v>
      </c>
      <c r="AB23" s="146">
        <f t="shared" si="1"/>
        <v>0.29675442578302313</v>
      </c>
      <c r="AC23" s="146">
        <f t="shared" si="2"/>
        <v>32.13859020310634</v>
      </c>
      <c r="AD23" s="146">
        <f t="shared" si="3"/>
        <v>1.2935323383084578</v>
      </c>
      <c r="AE23" s="146">
        <f t="shared" si="4"/>
        <v>8.3427464902372114E-2</v>
      </c>
      <c r="AF23" s="146">
        <f t="shared" si="5"/>
        <v>2.612676056338028</v>
      </c>
      <c r="AG23" s="146">
        <f t="shared" si="6"/>
        <v>2.8961790050057985</v>
      </c>
      <c r="AH23" s="166">
        <f t="shared" si="8"/>
        <v>0.28350294866777048</v>
      </c>
    </row>
    <row r="24" spans="1:34">
      <c r="A24" s="798" t="s">
        <v>610</v>
      </c>
      <c r="B24" s="799">
        <v>100</v>
      </c>
      <c r="C24" s="799">
        <v>1</v>
      </c>
      <c r="D24" s="799">
        <v>10</v>
      </c>
      <c r="E24" s="799">
        <v>13</v>
      </c>
      <c r="F24" s="800">
        <v>939.22</v>
      </c>
      <c r="G24" s="801">
        <v>48.740557279999997</v>
      </c>
      <c r="H24" s="800">
        <v>50.003132767804303</v>
      </c>
      <c r="I24" s="800" t="s">
        <v>36</v>
      </c>
      <c r="J24" s="156">
        <v>6730000</v>
      </c>
      <c r="K24" s="157">
        <v>1640000</v>
      </c>
      <c r="L24" s="157">
        <v>2040000</v>
      </c>
      <c r="M24" s="157">
        <v>1280000</v>
      </c>
      <c r="N24" s="157">
        <v>12800000</v>
      </c>
      <c r="O24" s="158">
        <v>1050000</v>
      </c>
      <c r="P24" s="174">
        <f t="shared" si="7"/>
        <v>0.26350822239624117</v>
      </c>
      <c r="Q24" s="151">
        <f t="shared" si="0"/>
        <v>6.4212999216914646E-2</v>
      </c>
      <c r="R24" s="151">
        <f t="shared" si="0"/>
        <v>7.9874706342991389E-2</v>
      </c>
      <c r="S24" s="151">
        <f t="shared" si="0"/>
        <v>5.0117462803445575E-2</v>
      </c>
      <c r="T24" s="151">
        <f t="shared" si="0"/>
        <v>0.50117462803445578</v>
      </c>
      <c r="U24" s="151">
        <f t="shared" si="0"/>
        <v>4.1111981205951449E-2</v>
      </c>
      <c r="V24" s="441">
        <v>0.72712146422628943</v>
      </c>
      <c r="W24" s="840">
        <v>22.6200988699044</v>
      </c>
      <c r="X24" s="802">
        <v>29.279194589020101</v>
      </c>
      <c r="Y24" s="841">
        <v>35.332549538045001</v>
      </c>
      <c r="Z24" s="645"/>
      <c r="AA24" s="797">
        <v>0.31914893617021278</v>
      </c>
      <c r="AB24" s="146">
        <f t="shared" si="1"/>
        <v>0.26368952684742153</v>
      </c>
      <c r="AC24" s="146">
        <f t="shared" si="2"/>
        <v>34.459805427547359</v>
      </c>
      <c r="AD24" s="146">
        <f t="shared" si="3"/>
        <v>1.59375</v>
      </c>
      <c r="AE24" s="146">
        <f t="shared" si="4"/>
        <v>7.5812274368231042E-2</v>
      </c>
      <c r="AF24" s="146">
        <f t="shared" si="5"/>
        <v>2.5434612372748635</v>
      </c>
      <c r="AG24" s="146">
        <f t="shared" si="6"/>
        <v>2.7854191433578528</v>
      </c>
      <c r="AH24" s="166">
        <f t="shared" si="8"/>
        <v>0.24195790608298928</v>
      </c>
    </row>
    <row r="25" spans="1:34">
      <c r="A25" s="798" t="s">
        <v>610</v>
      </c>
      <c r="B25" s="799">
        <v>100</v>
      </c>
      <c r="C25" s="799">
        <v>1</v>
      </c>
      <c r="D25" s="799">
        <v>24</v>
      </c>
      <c r="E25" s="799">
        <v>27</v>
      </c>
      <c r="F25" s="800">
        <v>939.36</v>
      </c>
      <c r="G25" s="801">
        <v>48.746191949999996</v>
      </c>
      <c r="H25" s="800">
        <v>50.01003748273822</v>
      </c>
      <c r="I25" s="800" t="s">
        <v>36</v>
      </c>
      <c r="J25" s="156">
        <v>13000000</v>
      </c>
      <c r="K25" s="157">
        <v>3180000</v>
      </c>
      <c r="L25" s="157">
        <v>3930000</v>
      </c>
      <c r="M25" s="157">
        <v>2470000</v>
      </c>
      <c r="N25" s="157">
        <v>24700000</v>
      </c>
      <c r="O25" s="158">
        <v>2100000</v>
      </c>
      <c r="P25" s="174">
        <f t="shared" si="7"/>
        <v>0.26326447954637505</v>
      </c>
      <c r="Q25" s="151">
        <f t="shared" si="0"/>
        <v>6.4398541919805583E-2</v>
      </c>
      <c r="R25" s="151">
        <f t="shared" si="0"/>
        <v>7.9586877278250298E-2</v>
      </c>
      <c r="S25" s="151">
        <f t="shared" si="0"/>
        <v>5.0020251113811261E-2</v>
      </c>
      <c r="T25" s="151">
        <f t="shared" si="0"/>
        <v>0.50020251113811265</v>
      </c>
      <c r="U25" s="151">
        <f t="shared" si="0"/>
        <v>4.25273390036452E-2</v>
      </c>
      <c r="V25" s="441">
        <v>0.72773972602739723</v>
      </c>
      <c r="W25" s="840">
        <v>22.653607458633701</v>
      </c>
      <c r="X25" s="802">
        <v>29.3367777857002</v>
      </c>
      <c r="Y25" s="841">
        <v>35.416316565716897</v>
      </c>
      <c r="Z25" s="645"/>
      <c r="AA25" s="797">
        <v>0.32234080496035555</v>
      </c>
      <c r="AB25" s="146">
        <f t="shared" si="1"/>
        <v>0.26333150082462886</v>
      </c>
      <c r="AC25" s="146">
        <f t="shared" si="2"/>
        <v>34.482758620689651</v>
      </c>
      <c r="AD25" s="146">
        <f t="shared" si="3"/>
        <v>1.5910931174089067</v>
      </c>
      <c r="AE25" s="146">
        <f t="shared" si="4"/>
        <v>7.8358208955223871E-2</v>
      </c>
      <c r="AF25" s="146">
        <f t="shared" si="5"/>
        <v>2.5445524503847716</v>
      </c>
      <c r="AG25" s="146">
        <f t="shared" si="6"/>
        <v>2.7879293723024956</v>
      </c>
      <c r="AH25" s="166">
        <f t="shared" si="8"/>
        <v>0.24337692191772398</v>
      </c>
    </row>
    <row r="26" spans="1:34">
      <c r="A26" s="798" t="s">
        <v>610</v>
      </c>
      <c r="B26" s="799">
        <v>100</v>
      </c>
      <c r="C26" s="799">
        <v>1</v>
      </c>
      <c r="D26" s="799">
        <v>84</v>
      </c>
      <c r="E26" s="799">
        <v>87</v>
      </c>
      <c r="F26" s="800">
        <v>939.96</v>
      </c>
      <c r="G26" s="801">
        <v>48.770340560000001</v>
      </c>
      <c r="H26" s="800">
        <v>50.039629118169266</v>
      </c>
      <c r="I26" s="800" t="s">
        <v>36</v>
      </c>
      <c r="J26" s="156">
        <v>28100000</v>
      </c>
      <c r="K26" s="157">
        <v>8230000</v>
      </c>
      <c r="L26" s="157">
        <v>11300000</v>
      </c>
      <c r="M26" s="157">
        <v>9260000</v>
      </c>
      <c r="N26" s="157">
        <v>69600000</v>
      </c>
      <c r="O26" s="158">
        <v>5940000</v>
      </c>
      <c r="P26" s="174">
        <f t="shared" si="7"/>
        <v>0.21218757079211659</v>
      </c>
      <c r="Q26" s="151">
        <f>K29/(SUM($J26:$O26))</f>
        <v>1.2912482065997131E-3</v>
      </c>
      <c r="R26" s="151">
        <f t="shared" si="0"/>
        <v>8.5328097863021979E-2</v>
      </c>
      <c r="S26" s="151">
        <f t="shared" si="0"/>
        <v>6.992373329306048E-2</v>
      </c>
      <c r="T26" s="151">
        <f t="shared" si="0"/>
        <v>0.52556067356339198</v>
      </c>
      <c r="U26" s="151">
        <f t="shared" si="0"/>
        <v>4.4853885071358457E-2</v>
      </c>
      <c r="V26" s="441">
        <v>0.76302908148574722</v>
      </c>
      <c r="W26" s="840">
        <v>24.4616078973757</v>
      </c>
      <c r="X26" s="802">
        <v>31.3546934635607</v>
      </c>
      <c r="Y26" s="841">
        <v>37.740588179160099</v>
      </c>
      <c r="Z26" s="645"/>
      <c r="AA26" s="797">
        <v>0.30780706116360018</v>
      </c>
      <c r="AB26" s="146">
        <f t="shared" si="1"/>
        <v>0.21534002970780403</v>
      </c>
      <c r="AC26" s="146">
        <f t="shared" si="2"/>
        <v>28.761514841351076</v>
      </c>
      <c r="AD26" s="146">
        <f t="shared" si="3"/>
        <v>1.2203023758099354</v>
      </c>
      <c r="AE26" s="146">
        <f t="shared" si="4"/>
        <v>7.8633836378077845E-2</v>
      </c>
      <c r="AF26" s="146">
        <f t="shared" si="5"/>
        <v>2.83595854339034</v>
      </c>
      <c r="AG26" s="146">
        <f t="shared" si="6"/>
        <v>2.9354160261766786</v>
      </c>
      <c r="AH26" s="166">
        <f t="shared" si="8"/>
        <v>9.9457482786338591E-2</v>
      </c>
    </row>
    <row r="27" spans="1:34">
      <c r="A27" s="798" t="s">
        <v>610</v>
      </c>
      <c r="B27" s="799">
        <v>100</v>
      </c>
      <c r="C27" s="799">
        <v>1</v>
      </c>
      <c r="D27" s="799">
        <v>104</v>
      </c>
      <c r="E27" s="799">
        <v>107</v>
      </c>
      <c r="F27" s="800">
        <v>940.16</v>
      </c>
      <c r="G27" s="801">
        <v>48.778390090000002</v>
      </c>
      <c r="H27" s="800">
        <v>50.049492996646286</v>
      </c>
      <c r="I27" s="800" t="s">
        <v>36</v>
      </c>
      <c r="J27" s="156">
        <v>19700000</v>
      </c>
      <c r="K27" s="157">
        <v>6330000</v>
      </c>
      <c r="L27" s="157">
        <v>9250000</v>
      </c>
      <c r="M27" s="157">
        <v>7430000</v>
      </c>
      <c r="N27" s="157">
        <v>53900000</v>
      </c>
      <c r="O27" s="158">
        <v>4020000</v>
      </c>
      <c r="P27" s="174">
        <f t="shared" si="7"/>
        <v>0.19576666997913147</v>
      </c>
      <c r="Q27" s="151">
        <f t="shared" si="0"/>
        <v>6.2903706648116869E-2</v>
      </c>
      <c r="R27" s="151">
        <f t="shared" si="0"/>
        <v>9.1920898340455137E-2</v>
      </c>
      <c r="S27" s="151">
        <f t="shared" si="0"/>
        <v>7.3834840504819643E-2</v>
      </c>
      <c r="T27" s="151">
        <f t="shared" si="0"/>
        <v>0.53562555897843589</v>
      </c>
      <c r="U27" s="151">
        <f t="shared" si="0"/>
        <v>3.9948325549041042E-2</v>
      </c>
      <c r="V27" s="441">
        <v>0.76581576026637066</v>
      </c>
      <c r="W27" s="840">
        <v>24.671444711694502</v>
      </c>
      <c r="X27" s="802">
        <v>31.516900752535701</v>
      </c>
      <c r="Y27" s="841">
        <v>37.974147223564799</v>
      </c>
      <c r="Z27" s="645"/>
      <c r="AA27" s="797">
        <v>0.29190751445086704</v>
      </c>
      <c r="AB27" s="146">
        <f t="shared" si="1"/>
        <v>0.28431978252811069</v>
      </c>
      <c r="AC27" s="146">
        <f t="shared" si="2"/>
        <v>26.766304347826086</v>
      </c>
      <c r="AD27" s="146">
        <f t="shared" si="3"/>
        <v>1.2449528936742933</v>
      </c>
      <c r="AE27" s="146">
        <f t="shared" si="4"/>
        <v>6.9406077348066295E-2</v>
      </c>
      <c r="AF27" s="146">
        <f t="shared" si="5"/>
        <v>2.7705455629533939</v>
      </c>
      <c r="AG27" s="146">
        <f t="shared" si="6"/>
        <v>2.9474148097871273</v>
      </c>
      <c r="AH27" s="166">
        <f t="shared" si="8"/>
        <v>0.1768692468337334</v>
      </c>
    </row>
    <row r="28" spans="1:34">
      <c r="A28" s="798" t="s">
        <v>610</v>
      </c>
      <c r="B28" s="803">
        <v>101</v>
      </c>
      <c r="C28" s="803">
        <v>1</v>
      </c>
      <c r="D28" s="803">
        <v>15</v>
      </c>
      <c r="E28" s="803">
        <v>16</v>
      </c>
      <c r="F28" s="800">
        <v>948.96</v>
      </c>
      <c r="G28" s="801">
        <v>51.514347829999998</v>
      </c>
      <c r="H28" s="800">
        <v>50.48350364963504</v>
      </c>
      <c r="I28" s="800" t="s">
        <v>36</v>
      </c>
      <c r="J28" s="804">
        <v>254000</v>
      </c>
      <c r="K28" s="805">
        <v>34300</v>
      </c>
      <c r="L28" s="805">
        <v>35300</v>
      </c>
      <c r="M28" s="805">
        <v>20000</v>
      </c>
      <c r="N28" s="805">
        <v>421000</v>
      </c>
      <c r="O28" s="806">
        <v>27800</v>
      </c>
      <c r="P28" s="174">
        <f t="shared" si="7"/>
        <v>0.32054517920242304</v>
      </c>
      <c r="Q28" s="151">
        <f t="shared" si="0"/>
        <v>4.3286219081272087E-2</v>
      </c>
      <c r="R28" s="151">
        <f t="shared" si="0"/>
        <v>4.4548207975769812E-2</v>
      </c>
      <c r="S28" s="151">
        <f t="shared" si="0"/>
        <v>2.523977788995457E-2</v>
      </c>
      <c r="T28" s="151">
        <f t="shared" si="0"/>
        <v>0.53129732458354362</v>
      </c>
      <c r="U28" s="151">
        <f t="shared" si="0"/>
        <v>3.5083291267036854E-2</v>
      </c>
      <c r="V28" s="441">
        <v>0.70783645655877347</v>
      </c>
      <c r="W28" s="840">
        <v>21.545736737475998</v>
      </c>
      <c r="X28" s="802">
        <v>28.155354876175998</v>
      </c>
      <c r="Y28" s="841">
        <v>34.090694782846597</v>
      </c>
      <c r="Z28" s="645"/>
      <c r="AA28" s="797">
        <v>0.21249532360643472</v>
      </c>
      <c r="AB28" s="146">
        <f t="shared" si="1"/>
        <v>0.16641901931649331</v>
      </c>
      <c r="AC28" s="146">
        <f t="shared" si="2"/>
        <v>37.629629629629626</v>
      </c>
      <c r="AD28" s="146">
        <f t="shared" si="3"/>
        <v>1.7649999999999999</v>
      </c>
      <c r="AE28" s="146">
        <f t="shared" si="4"/>
        <v>6.1942959001782545E-2</v>
      </c>
      <c r="AF28" s="146">
        <f t="shared" si="5"/>
        <v>2.4736244321049972</v>
      </c>
      <c r="AG28" s="146">
        <f t="shared" si="6"/>
        <v>2.7083936599055631</v>
      </c>
      <c r="AH28" s="166">
        <f t="shared" si="8"/>
        <v>0.23476922780056597</v>
      </c>
    </row>
    <row r="29" spans="1:34">
      <c r="A29" s="798" t="s">
        <v>610</v>
      </c>
      <c r="B29" s="803">
        <v>101</v>
      </c>
      <c r="C29" s="803">
        <v>1</v>
      </c>
      <c r="D29" s="807">
        <v>25</v>
      </c>
      <c r="E29" s="807">
        <v>27</v>
      </c>
      <c r="F29" s="800">
        <v>949.06</v>
      </c>
      <c r="G29" s="801">
        <v>51.534844720000002</v>
      </c>
      <c r="H29" s="800">
        <v>50.488435588873543</v>
      </c>
      <c r="I29" s="800" t="s">
        <v>36</v>
      </c>
      <c r="J29" s="808">
        <v>459000</v>
      </c>
      <c r="K29" s="809">
        <v>171000</v>
      </c>
      <c r="L29" s="809">
        <v>240000</v>
      </c>
      <c r="M29" s="809">
        <v>136000</v>
      </c>
      <c r="N29" s="809">
        <v>1600000</v>
      </c>
      <c r="O29" s="810">
        <v>222000</v>
      </c>
      <c r="P29" s="174">
        <f>J29/(SUM($J29:$O29))</f>
        <v>0.1623055162659123</v>
      </c>
      <c r="Q29" s="151">
        <f t="shared" si="0"/>
        <v>6.0466760961810466E-2</v>
      </c>
      <c r="R29" s="151">
        <f>L29/(SUM($J29:$O29))</f>
        <v>8.4865629420084868E-2</v>
      </c>
      <c r="S29" s="151">
        <f>M29/(SUM($J29:$O29))</f>
        <v>4.8090523338048093E-2</v>
      </c>
      <c r="T29" s="151">
        <f>N29/(SUM($J29:$O29))</f>
        <v>0.56577086280056577</v>
      </c>
      <c r="U29" s="151">
        <f>O29/(SUM($J29:$O29))</f>
        <v>7.8500707213578505E-2</v>
      </c>
      <c r="V29" s="441">
        <v>0.77763328998699599</v>
      </c>
      <c r="W29" s="840">
        <v>25.261169496638399</v>
      </c>
      <c r="X29" s="802">
        <v>32.248280867078101</v>
      </c>
      <c r="Y29" s="841">
        <v>38.860263755051101</v>
      </c>
      <c r="Z29" s="645"/>
      <c r="AA29" s="159">
        <v>0.34571031324118756</v>
      </c>
      <c r="AB29" s="146">
        <f t="shared" si="1"/>
        <v>0.23089911355002107</v>
      </c>
      <c r="AC29" s="146">
        <f t="shared" si="2"/>
        <v>22.292374939290919</v>
      </c>
      <c r="AD29" s="146">
        <f t="shared" si="3"/>
        <v>1.7647058823529411</v>
      </c>
      <c r="AE29" s="146">
        <f t="shared" si="4"/>
        <v>0.12184412733260154</v>
      </c>
      <c r="AF29" s="146">
        <f t="shared" si="5"/>
        <v>2.9515558698727014</v>
      </c>
      <c r="AG29" s="146">
        <f t="shared" si="6"/>
        <v>2.9988712985807311</v>
      </c>
      <c r="AH29" s="166">
        <f t="shared" si="8"/>
        <v>4.7315428708029739E-2</v>
      </c>
    </row>
    <row r="30" spans="1:34">
      <c r="A30" s="798" t="s">
        <v>610</v>
      </c>
      <c r="B30" s="803">
        <v>101</v>
      </c>
      <c r="C30" s="803">
        <v>1</v>
      </c>
      <c r="D30" s="803">
        <v>35</v>
      </c>
      <c r="E30" s="803">
        <v>37</v>
      </c>
      <c r="F30" s="800">
        <v>949.16</v>
      </c>
      <c r="G30" s="801">
        <v>51.555341609999999</v>
      </c>
      <c r="H30" s="800">
        <v>50.493367528112053</v>
      </c>
      <c r="I30" s="800" t="s">
        <v>36</v>
      </c>
      <c r="J30" s="804">
        <v>332000</v>
      </c>
      <c r="K30" s="805">
        <v>119000</v>
      </c>
      <c r="L30" s="805">
        <v>193000</v>
      </c>
      <c r="M30" s="805">
        <v>106000</v>
      </c>
      <c r="N30" s="805">
        <v>1210000</v>
      </c>
      <c r="O30" s="806">
        <v>173000</v>
      </c>
      <c r="P30" s="174">
        <f t="shared" si="7"/>
        <v>0.15564932020628222</v>
      </c>
      <c r="Q30" s="151">
        <f t="shared" ref="Q30" si="9">K30/(SUM($J30:$O30))</f>
        <v>5.5789967182372245E-2</v>
      </c>
      <c r="R30" s="151">
        <f t="shared" si="7"/>
        <v>9.0482887951242388E-2</v>
      </c>
      <c r="S30" s="151">
        <f t="shared" si="7"/>
        <v>4.9695264885138306E-2</v>
      </c>
      <c r="T30" s="151">
        <f t="shared" si="7"/>
        <v>0.56727613689639012</v>
      </c>
      <c r="U30" s="151">
        <f t="shared" si="7"/>
        <v>8.110642287857478E-2</v>
      </c>
      <c r="V30" s="441">
        <v>0.79864636209813877</v>
      </c>
      <c r="W30" s="840">
        <v>26.479810470749801</v>
      </c>
      <c r="X30" s="802">
        <v>33.4657013862276</v>
      </c>
      <c r="Y30" s="841">
        <v>40.285044573044999</v>
      </c>
      <c r="Z30" s="645"/>
      <c r="AA30" s="797">
        <v>0.30793868679935943</v>
      </c>
      <c r="AB30" s="146">
        <f t="shared" si="1"/>
        <v>0.23209328151027203</v>
      </c>
      <c r="AC30" s="146">
        <f t="shared" si="2"/>
        <v>21.530479896238649</v>
      </c>
      <c r="AD30" s="146">
        <f t="shared" si="3"/>
        <v>1.820754716981132</v>
      </c>
      <c r="AE30" s="146">
        <f t="shared" si="4"/>
        <v>0.12509038322487348</v>
      </c>
      <c r="AF30" s="146">
        <f t="shared" si="5"/>
        <v>2.9793717768401313</v>
      </c>
      <c r="AG30" s="146">
        <f t="shared" si="6"/>
        <v>3.092657860003837</v>
      </c>
      <c r="AH30" s="166">
        <f t="shared" si="8"/>
        <v>0.1132860831637057</v>
      </c>
    </row>
    <row r="31" spans="1:34">
      <c r="A31" s="798" t="s">
        <v>610</v>
      </c>
      <c r="B31" s="803">
        <v>101</v>
      </c>
      <c r="C31" s="803">
        <v>1</v>
      </c>
      <c r="D31" s="803">
        <v>45</v>
      </c>
      <c r="E31" s="803">
        <v>47</v>
      </c>
      <c r="F31" s="800">
        <v>949.26</v>
      </c>
      <c r="G31" s="801">
        <v>51.575838509999997</v>
      </c>
      <c r="H31" s="800">
        <v>50.498299467350563</v>
      </c>
      <c r="I31" s="800" t="s">
        <v>36</v>
      </c>
      <c r="J31" s="804">
        <v>304000</v>
      </c>
      <c r="K31" s="805">
        <v>45400</v>
      </c>
      <c r="L31" s="805">
        <v>51800</v>
      </c>
      <c r="M31" s="805">
        <v>29300</v>
      </c>
      <c r="N31" s="805">
        <v>595000</v>
      </c>
      <c r="O31" s="806">
        <v>50900</v>
      </c>
      <c r="P31" s="174">
        <f t="shared" si="7"/>
        <v>0.2824228911185433</v>
      </c>
      <c r="Q31" s="151">
        <f t="shared" si="7"/>
        <v>4.2177629134150872E-2</v>
      </c>
      <c r="R31" s="151">
        <f t="shared" si="7"/>
        <v>4.8123374210330735E-2</v>
      </c>
      <c r="S31" s="151">
        <f t="shared" si="7"/>
        <v>2.7220364176885916E-2</v>
      </c>
      <c r="T31" s="151">
        <f t="shared" si="7"/>
        <v>0.5527684875510962</v>
      </c>
      <c r="U31" s="151">
        <f t="shared" si="7"/>
        <v>4.7287253808992936E-2</v>
      </c>
      <c r="V31" s="441">
        <v>0.74408117249154448</v>
      </c>
      <c r="W31" s="840">
        <v>23.4929518911602</v>
      </c>
      <c r="X31" s="802">
        <v>30.264754721934601</v>
      </c>
      <c r="Y31" s="841">
        <v>36.474097861212101</v>
      </c>
      <c r="Z31" s="645"/>
      <c r="AA31" s="797">
        <v>0.21997902464604091</v>
      </c>
      <c r="AB31" s="146">
        <f t="shared" si="1"/>
        <v>0.16377524598653548</v>
      </c>
      <c r="AC31" s="146">
        <f t="shared" si="2"/>
        <v>33.815350389321473</v>
      </c>
      <c r="AD31" s="146">
        <f t="shared" si="3"/>
        <v>1.7679180887372015</v>
      </c>
      <c r="AE31" s="146">
        <f t="shared" si="4"/>
        <v>7.8804768540021677E-2</v>
      </c>
      <c r="AF31" s="146">
        <f t="shared" si="5"/>
        <v>2.620308435525827</v>
      </c>
      <c r="AG31" s="146">
        <f t="shared" si="6"/>
        <v>2.8551980441527309</v>
      </c>
      <c r="AH31" s="166">
        <f t="shared" si="8"/>
        <v>0.23488960862690389</v>
      </c>
    </row>
    <row r="32" spans="1:34">
      <c r="A32" s="798" t="s">
        <v>610</v>
      </c>
      <c r="B32" s="803">
        <v>101</v>
      </c>
      <c r="C32" s="803">
        <v>1</v>
      </c>
      <c r="D32" s="807">
        <v>55</v>
      </c>
      <c r="E32" s="807">
        <v>57</v>
      </c>
      <c r="F32" s="800">
        <v>949.36</v>
      </c>
      <c r="G32" s="801">
        <v>51.596335400000001</v>
      </c>
      <c r="H32" s="800">
        <v>50.503231406589073</v>
      </c>
      <c r="I32" s="800" t="s">
        <v>36</v>
      </c>
      <c r="J32" s="808">
        <v>361000</v>
      </c>
      <c r="K32" s="809">
        <v>142000</v>
      </c>
      <c r="L32" s="809">
        <v>213000</v>
      </c>
      <c r="M32" s="809">
        <v>123000</v>
      </c>
      <c r="N32" s="809">
        <v>1370000</v>
      </c>
      <c r="O32" s="810">
        <v>221000</v>
      </c>
      <c r="P32" s="174">
        <f t="shared" si="7"/>
        <v>0.148559670781893</v>
      </c>
      <c r="Q32" s="151">
        <f t="shared" si="7"/>
        <v>5.8436213991769549E-2</v>
      </c>
      <c r="R32" s="151">
        <f t="shared" si="7"/>
        <v>8.7654320987654327E-2</v>
      </c>
      <c r="S32" s="151">
        <f t="shared" si="7"/>
        <v>5.0617283950617285E-2</v>
      </c>
      <c r="T32" s="151">
        <f t="shared" si="7"/>
        <v>0.56378600823045266</v>
      </c>
      <c r="U32" s="151">
        <f t="shared" si="7"/>
        <v>9.0946502057613163E-2</v>
      </c>
      <c r="V32" s="441">
        <v>0.79685264663805433</v>
      </c>
      <c r="W32" s="840">
        <v>26.368995394930302</v>
      </c>
      <c r="X32" s="802">
        <v>33.3550086964987</v>
      </c>
      <c r="Y32" s="841">
        <v>40.126027399139097</v>
      </c>
      <c r="Z32" s="645"/>
      <c r="AA32" s="159">
        <v>0.33633677275589791</v>
      </c>
      <c r="AB32" s="146">
        <f t="shared" si="1"/>
        <v>0.23102948284195265</v>
      </c>
      <c r="AC32" s="146">
        <f t="shared" si="2"/>
        <v>20.854997111496242</v>
      </c>
      <c r="AD32" s="146">
        <f t="shared" si="3"/>
        <v>1.7317073170731707</v>
      </c>
      <c r="AE32" s="146">
        <f t="shared" si="4"/>
        <v>0.13890634820867379</v>
      </c>
      <c r="AF32" s="146">
        <f t="shared" si="5"/>
        <v>3.0045267489711938</v>
      </c>
      <c r="AG32" s="146">
        <f t="shared" si="6"/>
        <v>3.084537608396217</v>
      </c>
      <c r="AH32" s="166">
        <f t="shared" si="8"/>
        <v>8.0010859425023284E-2</v>
      </c>
    </row>
    <row r="33" spans="1:34">
      <c r="A33" s="798" t="s">
        <v>610</v>
      </c>
      <c r="B33" s="803">
        <v>101</v>
      </c>
      <c r="C33" s="803">
        <v>1</v>
      </c>
      <c r="D33" s="803">
        <v>65</v>
      </c>
      <c r="E33" s="803">
        <v>67</v>
      </c>
      <c r="F33" s="800">
        <v>949.46</v>
      </c>
      <c r="G33" s="801">
        <v>51.616832299999999</v>
      </c>
      <c r="H33" s="800">
        <v>50.508163345827583</v>
      </c>
      <c r="I33" s="800" t="s">
        <v>36</v>
      </c>
      <c r="J33" s="804">
        <v>234000</v>
      </c>
      <c r="K33" s="805">
        <v>80700</v>
      </c>
      <c r="L33" s="805">
        <v>125000</v>
      </c>
      <c r="M33" s="805">
        <v>69000</v>
      </c>
      <c r="N33" s="805">
        <v>850000</v>
      </c>
      <c r="O33" s="806">
        <v>120000</v>
      </c>
      <c r="P33" s="174">
        <f t="shared" si="7"/>
        <v>0.15824710894704808</v>
      </c>
      <c r="Q33" s="151">
        <f t="shared" si="7"/>
        <v>5.4574964495840941E-2</v>
      </c>
      <c r="R33" s="151">
        <f t="shared" si="7"/>
        <v>8.4533712044363288E-2</v>
      </c>
      <c r="S33" s="151">
        <f t="shared" si="7"/>
        <v>4.666260904848854E-2</v>
      </c>
      <c r="T33" s="151">
        <f t="shared" si="7"/>
        <v>0.5748292419016704</v>
      </c>
      <c r="U33" s="151">
        <f t="shared" si="7"/>
        <v>8.1152363562588758E-2</v>
      </c>
      <c r="V33" s="441">
        <v>0.79554091715226749</v>
      </c>
      <c r="W33" s="840">
        <v>26.267518694835999</v>
      </c>
      <c r="X33" s="802">
        <v>33.272017437238603</v>
      </c>
      <c r="Y33" s="841">
        <v>40.007744499443596</v>
      </c>
      <c r="Z33" s="645"/>
      <c r="AA33" s="797">
        <v>0.32912391475927388</v>
      </c>
      <c r="AB33" s="146">
        <f t="shared" si="1"/>
        <v>0.22069574997991484</v>
      </c>
      <c r="AC33" s="146">
        <f t="shared" si="2"/>
        <v>21.58671586715867</v>
      </c>
      <c r="AD33" s="146">
        <f t="shared" si="3"/>
        <v>1.8115942028985506</v>
      </c>
      <c r="AE33" s="146">
        <f t="shared" si="4"/>
        <v>0.12371134020618557</v>
      </c>
      <c r="AF33" s="146">
        <f t="shared" si="5"/>
        <v>2.9875566375870695</v>
      </c>
      <c r="AG33" s="146">
        <f t="shared" si="6"/>
        <v>3.0786128586594774</v>
      </c>
      <c r="AH33" s="166">
        <f t="shared" si="8"/>
        <v>9.1056221072407961E-2</v>
      </c>
    </row>
    <row r="34" spans="1:34">
      <c r="A34" s="798" t="s">
        <v>610</v>
      </c>
      <c r="B34" s="803">
        <v>101</v>
      </c>
      <c r="C34" s="803">
        <v>1</v>
      </c>
      <c r="D34" s="803">
        <v>75</v>
      </c>
      <c r="E34" s="803">
        <v>77</v>
      </c>
      <c r="F34" s="800">
        <v>949.56</v>
      </c>
      <c r="G34" s="801">
        <v>51.637329190000003</v>
      </c>
      <c r="H34" s="800">
        <v>50.513095285066086</v>
      </c>
      <c r="I34" s="800" t="s">
        <v>36</v>
      </c>
      <c r="J34" s="804">
        <v>44100</v>
      </c>
      <c r="K34" s="805">
        <v>7700</v>
      </c>
      <c r="L34" s="805">
        <v>9680</v>
      </c>
      <c r="M34" s="805">
        <v>5050</v>
      </c>
      <c r="N34" s="805">
        <v>83300</v>
      </c>
      <c r="O34" s="806">
        <v>8650</v>
      </c>
      <c r="P34" s="174">
        <f t="shared" si="7"/>
        <v>0.2782685512367491</v>
      </c>
      <c r="Q34" s="151">
        <f t="shared" si="7"/>
        <v>4.8586572438162542E-2</v>
      </c>
      <c r="R34" s="151">
        <f t="shared" si="7"/>
        <v>6.1080262493690057E-2</v>
      </c>
      <c r="S34" s="151">
        <f t="shared" si="7"/>
        <v>3.1865219586067646E-2</v>
      </c>
      <c r="T34" s="151">
        <f t="shared" si="7"/>
        <v>0.52561837455830385</v>
      </c>
      <c r="U34" s="151">
        <f t="shared" si="7"/>
        <v>5.4581019687026756E-2</v>
      </c>
      <c r="V34" s="441">
        <v>0.75225225225225223</v>
      </c>
      <c r="W34" s="840">
        <v>23.974394124034401</v>
      </c>
      <c r="X34" s="802">
        <v>30.730692715740901</v>
      </c>
      <c r="Y34" s="841">
        <v>36.9927159908625</v>
      </c>
      <c r="Z34" s="645"/>
      <c r="AA34" s="797">
        <v>0.35834232013557232</v>
      </c>
      <c r="AB34" s="146">
        <f t="shared" si="1"/>
        <v>0.19610071690855047</v>
      </c>
      <c r="AC34" s="146">
        <f t="shared" si="2"/>
        <v>34.615384615384613</v>
      </c>
      <c r="AD34" s="146">
        <f t="shared" si="3"/>
        <v>1.9168316831683168</v>
      </c>
      <c r="AE34" s="146">
        <f t="shared" si="4"/>
        <v>9.4072865687873847E-2</v>
      </c>
      <c r="AF34" s="146">
        <f t="shared" si="5"/>
        <v>2.5871403331650686</v>
      </c>
      <c r="AG34" s="146">
        <f t="shared" si="6"/>
        <v>2.8894988231474716</v>
      </c>
      <c r="AH34" s="166">
        <f t="shared" si="8"/>
        <v>0.302358489982403</v>
      </c>
    </row>
    <row r="35" spans="1:34">
      <c r="A35" s="798" t="s">
        <v>610</v>
      </c>
      <c r="B35" s="803">
        <v>101</v>
      </c>
      <c r="C35" s="803">
        <v>1</v>
      </c>
      <c r="D35" s="807">
        <v>85</v>
      </c>
      <c r="E35" s="807">
        <v>87</v>
      </c>
      <c r="F35" s="800">
        <v>949.66</v>
      </c>
      <c r="G35" s="801">
        <v>51.65782609</v>
      </c>
      <c r="H35" s="800">
        <v>50.518027224304596</v>
      </c>
      <c r="I35" s="800" t="s">
        <v>36</v>
      </c>
      <c r="J35" s="808">
        <v>1090000</v>
      </c>
      <c r="K35" s="809">
        <v>354000</v>
      </c>
      <c r="L35" s="809">
        <v>564000</v>
      </c>
      <c r="M35" s="809">
        <v>318000</v>
      </c>
      <c r="N35" s="809">
        <v>3560000</v>
      </c>
      <c r="O35" s="810">
        <v>547000</v>
      </c>
      <c r="P35" s="174">
        <f t="shared" si="7"/>
        <v>0.16943883102751439</v>
      </c>
      <c r="Q35" s="151">
        <f t="shared" si="7"/>
        <v>5.5028757966734031E-2</v>
      </c>
      <c r="R35" s="151">
        <f t="shared" si="7"/>
        <v>8.7672936421576253E-2</v>
      </c>
      <c r="S35" s="151">
        <f t="shared" si="7"/>
        <v>4.9432613088761075E-2</v>
      </c>
      <c r="T35" s="151">
        <f t="shared" si="7"/>
        <v>0.55339654904399194</v>
      </c>
      <c r="U35" s="151">
        <f t="shared" si="7"/>
        <v>8.5030312451422355E-2</v>
      </c>
      <c r="V35" s="441">
        <v>0.80145821648906324</v>
      </c>
      <c r="W35" s="840">
        <v>26.5305540183729</v>
      </c>
      <c r="X35" s="802">
        <v>33.550591536606802</v>
      </c>
      <c r="Y35" s="841">
        <v>40.403605703504901</v>
      </c>
      <c r="Z35" s="645"/>
      <c r="AA35" s="159">
        <v>0.29637315940310305</v>
      </c>
      <c r="AB35" s="146">
        <f t="shared" si="1"/>
        <v>0.23133071308253789</v>
      </c>
      <c r="AC35" s="146">
        <f t="shared" si="2"/>
        <v>23.440860215053764</v>
      </c>
      <c r="AD35" s="146">
        <f t="shared" si="3"/>
        <v>1.7735849056603774</v>
      </c>
      <c r="AE35" s="146">
        <f t="shared" si="4"/>
        <v>0.1331872412953494</v>
      </c>
      <c r="AF35" s="146">
        <f t="shared" si="5"/>
        <v>2.9323799160578261</v>
      </c>
      <c r="AG35" s="146">
        <f t="shared" si="6"/>
        <v>3.1054302789258177</v>
      </c>
      <c r="AH35" s="166">
        <f t="shared" si="8"/>
        <v>0.17305036286799158</v>
      </c>
    </row>
    <row r="36" spans="1:34">
      <c r="A36" s="798" t="s">
        <v>610</v>
      </c>
      <c r="B36" s="803">
        <v>101</v>
      </c>
      <c r="C36" s="803">
        <v>1</v>
      </c>
      <c r="D36" s="803">
        <v>95</v>
      </c>
      <c r="E36" s="803">
        <v>97</v>
      </c>
      <c r="F36" s="800">
        <v>949.76</v>
      </c>
      <c r="G36" s="801">
        <v>51.678322979999997</v>
      </c>
      <c r="H36" s="800">
        <v>50.528920353982329</v>
      </c>
      <c r="I36" s="800" t="s">
        <v>36</v>
      </c>
      <c r="J36" s="804">
        <v>256000</v>
      </c>
      <c r="K36" s="805">
        <v>92800</v>
      </c>
      <c r="L36" s="805">
        <v>151000</v>
      </c>
      <c r="M36" s="805">
        <v>77100</v>
      </c>
      <c r="N36" s="805">
        <v>915000</v>
      </c>
      <c r="O36" s="806">
        <v>136000</v>
      </c>
      <c r="P36" s="174">
        <f t="shared" si="7"/>
        <v>0.15725781681921494</v>
      </c>
      <c r="Q36" s="151">
        <f t="shared" si="7"/>
        <v>5.7005958596965417E-2</v>
      </c>
      <c r="R36" s="151">
        <f t="shared" si="7"/>
        <v>9.2757540389458812E-2</v>
      </c>
      <c r="S36" s="151">
        <f t="shared" si="7"/>
        <v>4.7361631549849501E-2</v>
      </c>
      <c r="T36" s="151">
        <f t="shared" si="7"/>
        <v>0.56207383745930339</v>
      </c>
      <c r="U36" s="151">
        <f t="shared" si="7"/>
        <v>8.3543215185207936E-2</v>
      </c>
      <c r="V36" s="441">
        <v>0.7968920989275553</v>
      </c>
      <c r="W36" s="840">
        <v>26.355131050345801</v>
      </c>
      <c r="X36" s="802">
        <v>33.312414672382701</v>
      </c>
      <c r="Y36" s="842">
        <v>40.119714429631301</v>
      </c>
      <c r="Z36" s="645"/>
      <c r="AA36" s="797">
        <v>0.31501721814642908</v>
      </c>
      <c r="AB36" s="146">
        <f t="shared" si="1"/>
        <v>0.23390917705372113</v>
      </c>
      <c r="AC36" s="146">
        <f t="shared" si="2"/>
        <v>21.861656703672075</v>
      </c>
      <c r="AD36" s="146">
        <f t="shared" si="3"/>
        <v>1.9584954604409857</v>
      </c>
      <c r="AE36" s="146">
        <f t="shared" si="4"/>
        <v>0.12940057088487156</v>
      </c>
      <c r="AF36" s="146">
        <f t="shared" si="5"/>
        <v>2.967074144603477</v>
      </c>
      <c r="AG36" s="146">
        <f t="shared" si="6"/>
        <v>3.0847159813718887</v>
      </c>
      <c r="AH36" s="166">
        <f t="shared" si="8"/>
        <v>0.11764183676841178</v>
      </c>
    </row>
    <row r="37" spans="1:34">
      <c r="A37" s="798" t="s">
        <v>610</v>
      </c>
      <c r="B37" s="803">
        <v>101</v>
      </c>
      <c r="C37" s="803">
        <v>1</v>
      </c>
      <c r="D37" s="807">
        <v>115</v>
      </c>
      <c r="E37" s="807">
        <v>116</v>
      </c>
      <c r="F37" s="800">
        <v>949.95500000000004</v>
      </c>
      <c r="G37" s="801">
        <v>51.718291929999999</v>
      </c>
      <c r="H37" s="800">
        <v>50.557911504424794</v>
      </c>
      <c r="I37" s="800" t="s">
        <v>36</v>
      </c>
      <c r="J37" s="808">
        <v>1360000</v>
      </c>
      <c r="K37" s="809">
        <v>512000</v>
      </c>
      <c r="L37" s="809">
        <v>824000</v>
      </c>
      <c r="M37" s="809">
        <v>456000</v>
      </c>
      <c r="N37" s="809">
        <v>5230000</v>
      </c>
      <c r="O37" s="810">
        <v>862000</v>
      </c>
      <c r="P37" s="174">
        <f t="shared" si="7"/>
        <v>0.14712245781047165</v>
      </c>
      <c r="Q37" s="151">
        <f t="shared" si="7"/>
        <v>5.5387278234530504E-2</v>
      </c>
      <c r="R37" s="151">
        <f t="shared" si="7"/>
        <v>8.9138900908697527E-2</v>
      </c>
      <c r="S37" s="151">
        <f t="shared" si="7"/>
        <v>4.9329294677628734E-2</v>
      </c>
      <c r="T37" s="151">
        <f t="shared" si="7"/>
        <v>0.56577239290350501</v>
      </c>
      <c r="U37" s="151">
        <f t="shared" si="7"/>
        <v>9.324967546516659E-2</v>
      </c>
      <c r="V37" s="441">
        <v>0.80708364732479276</v>
      </c>
      <c r="W37" s="840">
        <v>26.786943889346698</v>
      </c>
      <c r="X37" s="802">
        <v>33.910730588749402</v>
      </c>
      <c r="Y37" s="842">
        <v>40.888671539324598</v>
      </c>
      <c r="Z37" s="645"/>
      <c r="AA37" s="159">
        <v>0.25319853781128626</v>
      </c>
      <c r="AB37" s="146">
        <f t="shared" si="1"/>
        <v>0.22729578893962452</v>
      </c>
      <c r="AC37" s="146">
        <f t="shared" si="2"/>
        <v>20.637329286798177</v>
      </c>
      <c r="AD37" s="146">
        <f t="shared" si="3"/>
        <v>1.807017543859649</v>
      </c>
      <c r="AE37" s="146">
        <f t="shared" si="4"/>
        <v>0.14149704530531843</v>
      </c>
      <c r="AF37" s="146">
        <f t="shared" si="5"/>
        <v>3.0177412375594983</v>
      </c>
      <c r="AG37" s="146">
        <f t="shared" si="6"/>
        <v>3.1311405173064895</v>
      </c>
      <c r="AH37" s="166">
        <f t="shared" si="8"/>
        <v>0.11339927974699116</v>
      </c>
    </row>
    <row r="38" spans="1:34">
      <c r="A38" s="798" t="s">
        <v>610</v>
      </c>
      <c r="B38" s="803">
        <v>101</v>
      </c>
      <c r="C38" s="803">
        <v>1</v>
      </c>
      <c r="D38" s="803">
        <v>125</v>
      </c>
      <c r="E38" s="803">
        <v>126</v>
      </c>
      <c r="F38" s="800">
        <v>950.05499999999995</v>
      </c>
      <c r="G38" s="801">
        <v>51.738788820000003</v>
      </c>
      <c r="H38" s="800">
        <v>50.572778761061954</v>
      </c>
      <c r="I38" s="800" t="s">
        <v>36</v>
      </c>
      <c r="J38" s="804">
        <v>407000</v>
      </c>
      <c r="K38" s="805">
        <v>133000</v>
      </c>
      <c r="L38" s="805">
        <v>209000</v>
      </c>
      <c r="M38" s="805">
        <v>106000</v>
      </c>
      <c r="N38" s="805">
        <v>1250000</v>
      </c>
      <c r="O38" s="806">
        <v>186000</v>
      </c>
      <c r="P38" s="174">
        <f t="shared" si="7"/>
        <v>0.17765168048886948</v>
      </c>
      <c r="Q38" s="151">
        <f t="shared" si="7"/>
        <v>5.8053251855085114E-2</v>
      </c>
      <c r="R38" s="151">
        <f t="shared" si="7"/>
        <v>9.1226538629419471E-2</v>
      </c>
      <c r="S38" s="151">
        <f t="shared" si="7"/>
        <v>4.6268005237887384E-2</v>
      </c>
      <c r="T38" s="151">
        <f t="shared" si="7"/>
        <v>0.54561326931470977</v>
      </c>
      <c r="U38" s="151">
        <f t="shared" si="7"/>
        <v>8.1187254474028803E-2</v>
      </c>
      <c r="V38" s="441">
        <v>0.79022082018927442</v>
      </c>
      <c r="W38" s="840">
        <v>25.986423656441399</v>
      </c>
      <c r="X38" s="802">
        <v>32.929688545175502</v>
      </c>
      <c r="Y38" s="842">
        <v>39.6227990849615</v>
      </c>
      <c r="Z38" s="645"/>
      <c r="AA38" s="797">
        <v>0.33351106371634232</v>
      </c>
      <c r="AB38" s="146">
        <f t="shared" si="1"/>
        <v>0.23779193205944796</v>
      </c>
      <c r="AC38" s="146">
        <f t="shared" si="2"/>
        <v>24.562462281231138</v>
      </c>
      <c r="AD38" s="146">
        <f t="shared" si="3"/>
        <v>1.9716981132075473</v>
      </c>
      <c r="AE38" s="146">
        <f t="shared" si="4"/>
        <v>0.12952646239554313</v>
      </c>
      <c r="AF38" s="146">
        <f t="shared" si="5"/>
        <v>2.8865124399825408</v>
      </c>
      <c r="AG38" s="146">
        <f t="shared" si="6"/>
        <v>3.0547004647274827</v>
      </c>
      <c r="AH38" s="166">
        <f t="shared" si="8"/>
        <v>0.16818802474494188</v>
      </c>
    </row>
    <row r="39" spans="1:34">
      <c r="A39" s="798" t="s">
        <v>610</v>
      </c>
      <c r="B39" s="803">
        <v>101</v>
      </c>
      <c r="C39" s="803">
        <v>2</v>
      </c>
      <c r="D39" s="803">
        <v>5</v>
      </c>
      <c r="E39" s="803">
        <v>7</v>
      </c>
      <c r="F39" s="800">
        <v>950.36</v>
      </c>
      <c r="G39" s="801">
        <v>51.801304350000002</v>
      </c>
      <c r="H39" s="800">
        <v>50.618123893805318</v>
      </c>
      <c r="I39" s="800" t="s">
        <v>36</v>
      </c>
      <c r="J39" s="804">
        <v>545000</v>
      </c>
      <c r="K39" s="805">
        <v>222000</v>
      </c>
      <c r="L39" s="805">
        <v>343000</v>
      </c>
      <c r="M39" s="805">
        <v>214000</v>
      </c>
      <c r="N39" s="805">
        <v>2130000</v>
      </c>
      <c r="O39" s="806">
        <v>314000</v>
      </c>
      <c r="P39" s="174">
        <f t="shared" si="7"/>
        <v>0.14463906581740976</v>
      </c>
      <c r="Q39" s="151">
        <f t="shared" si="7"/>
        <v>5.89171974522293E-2</v>
      </c>
      <c r="R39" s="151">
        <f t="shared" si="7"/>
        <v>9.1029723991507425E-2</v>
      </c>
      <c r="S39" s="151">
        <f t="shared" si="7"/>
        <v>5.6794055201698515E-2</v>
      </c>
      <c r="T39" s="151">
        <f t="shared" si="7"/>
        <v>0.5652866242038217</v>
      </c>
      <c r="U39" s="151">
        <f t="shared" si="7"/>
        <v>8.3333333333333329E-2</v>
      </c>
      <c r="V39" s="441">
        <v>0.79688929551692589</v>
      </c>
      <c r="W39" s="840">
        <v>26.293628143563598</v>
      </c>
      <c r="X39" s="802">
        <v>33.321710789995699</v>
      </c>
      <c r="Y39" s="842">
        <v>40.134917776157501</v>
      </c>
      <c r="Z39" s="645"/>
      <c r="AA39" s="797">
        <v>0.32989366387717861</v>
      </c>
      <c r="AB39" s="146">
        <f t="shared" si="1"/>
        <v>0.24170027924294132</v>
      </c>
      <c r="AC39" s="146">
        <f t="shared" si="2"/>
        <v>20.373831775700936</v>
      </c>
      <c r="AD39" s="146">
        <f t="shared" si="3"/>
        <v>1.6028037383177569</v>
      </c>
      <c r="AE39" s="146">
        <f t="shared" si="4"/>
        <v>0.12847790507364973</v>
      </c>
      <c r="AF39" s="146">
        <f t="shared" si="5"/>
        <v>3.0058386411889599</v>
      </c>
      <c r="AG39" s="146">
        <f t="shared" si="6"/>
        <v>3.0847033061593825</v>
      </c>
      <c r="AH39" s="166">
        <f t="shared" si="8"/>
        <v>7.8864664970422549E-2</v>
      </c>
    </row>
    <row r="40" spans="1:34">
      <c r="A40" s="798" t="s">
        <v>610</v>
      </c>
      <c r="B40" s="803">
        <v>101</v>
      </c>
      <c r="C40" s="803">
        <v>2</v>
      </c>
      <c r="D40" s="803">
        <v>15</v>
      </c>
      <c r="E40" s="803">
        <v>16</v>
      </c>
      <c r="F40" s="800">
        <v>950.45500000000004</v>
      </c>
      <c r="G40" s="801">
        <v>51.8207764</v>
      </c>
      <c r="H40" s="800">
        <v>50.632247787610652</v>
      </c>
      <c r="I40" s="800" t="s">
        <v>36</v>
      </c>
      <c r="J40" s="804">
        <v>128000</v>
      </c>
      <c r="K40" s="805">
        <v>28900</v>
      </c>
      <c r="L40" s="805">
        <v>39600</v>
      </c>
      <c r="M40" s="805">
        <v>23200</v>
      </c>
      <c r="N40" s="805">
        <v>319000</v>
      </c>
      <c r="O40" s="806">
        <v>38700</v>
      </c>
      <c r="P40" s="174">
        <f t="shared" si="7"/>
        <v>0.22168340838240388</v>
      </c>
      <c r="Q40" s="151">
        <f t="shared" si="7"/>
        <v>5.0051957048839628E-2</v>
      </c>
      <c r="R40" s="151">
        <f t="shared" si="7"/>
        <v>6.8583304468306197E-2</v>
      </c>
      <c r="S40" s="151">
        <f t="shared" si="7"/>
        <v>4.01801177693107E-2</v>
      </c>
      <c r="T40" s="151">
        <f t="shared" si="7"/>
        <v>0.55247661932802217</v>
      </c>
      <c r="U40" s="151">
        <f t="shared" si="7"/>
        <v>6.7024593003117416E-2</v>
      </c>
      <c r="V40" s="441">
        <v>0.77837423312883436</v>
      </c>
      <c r="W40" s="840">
        <v>25.2846210934329</v>
      </c>
      <c r="X40" s="802">
        <v>32.198951877535201</v>
      </c>
      <c r="Y40" s="842">
        <v>38.769418947430403</v>
      </c>
      <c r="Z40" s="645"/>
      <c r="AA40" s="797">
        <v>0.2698558022430762</v>
      </c>
      <c r="AB40" s="146">
        <f t="shared" si="1"/>
        <v>0.20404984423676012</v>
      </c>
      <c r="AC40" s="146">
        <f t="shared" si="2"/>
        <v>28.635346756152124</v>
      </c>
      <c r="AD40" s="146">
        <f t="shared" si="3"/>
        <v>1.7068965517241379</v>
      </c>
      <c r="AE40" s="146">
        <f t="shared" si="4"/>
        <v>0.1081912216941571</v>
      </c>
      <c r="AF40" s="146">
        <f t="shared" si="5"/>
        <v>2.7857637686179428</v>
      </c>
      <c r="AG40" s="146">
        <f t="shared" si="6"/>
        <v>3.0021284438631488</v>
      </c>
      <c r="AH40" s="166">
        <f t="shared" si="8"/>
        <v>0.21636467524520597</v>
      </c>
    </row>
    <row r="41" spans="1:34">
      <c r="A41" s="798" t="s">
        <v>610</v>
      </c>
      <c r="B41" s="803">
        <v>101</v>
      </c>
      <c r="C41" s="803">
        <v>2</v>
      </c>
      <c r="D41" s="807">
        <v>25</v>
      </c>
      <c r="E41" s="807">
        <v>27</v>
      </c>
      <c r="F41" s="800">
        <v>950.56</v>
      </c>
      <c r="G41" s="801">
        <v>51.848888889999998</v>
      </c>
      <c r="H41" s="800">
        <v>50.647858407079667</v>
      </c>
      <c r="I41" s="800" t="s">
        <v>36</v>
      </c>
      <c r="J41" s="808">
        <v>1060000</v>
      </c>
      <c r="K41" s="809">
        <v>426000</v>
      </c>
      <c r="L41" s="809">
        <v>707000</v>
      </c>
      <c r="M41" s="809">
        <v>415000</v>
      </c>
      <c r="N41" s="809">
        <v>4410000</v>
      </c>
      <c r="O41" s="810">
        <v>742000</v>
      </c>
      <c r="P41" s="174">
        <f t="shared" si="7"/>
        <v>0.13659793814432988</v>
      </c>
      <c r="Q41" s="151">
        <f t="shared" si="7"/>
        <v>5.4896907216494845E-2</v>
      </c>
      <c r="R41" s="151">
        <f t="shared" si="7"/>
        <v>9.1108247422680408E-2</v>
      </c>
      <c r="S41" s="151">
        <f t="shared" si="7"/>
        <v>5.3479381443298966E-2</v>
      </c>
      <c r="T41" s="151">
        <f t="shared" si="7"/>
        <v>0.56829896907216493</v>
      </c>
      <c r="U41" s="151">
        <f t="shared" si="7"/>
        <v>9.5618556701030921E-2</v>
      </c>
      <c r="V41" s="441">
        <v>0.81397379912663759</v>
      </c>
      <c r="W41" s="840">
        <v>27.264817043156299</v>
      </c>
      <c r="X41" s="802">
        <v>34.301779739131902</v>
      </c>
      <c r="Y41" s="842">
        <v>41.261458208114298</v>
      </c>
      <c r="Z41" s="645"/>
      <c r="AA41" s="159">
        <v>0.27107438016528923</v>
      </c>
      <c r="AB41" s="146">
        <f t="shared" si="1"/>
        <v>0.23104477611940299</v>
      </c>
      <c r="AC41" s="146">
        <f t="shared" si="2"/>
        <v>19.378427787934186</v>
      </c>
      <c r="AD41" s="146">
        <f t="shared" si="3"/>
        <v>1.7036144578313253</v>
      </c>
      <c r="AE41" s="146">
        <f t="shared" si="4"/>
        <v>0.14402173913043478</v>
      </c>
      <c r="AF41" s="146">
        <f t="shared" si="5"/>
        <v>3.0532216494845366</v>
      </c>
      <c r="AG41" s="146">
        <f t="shared" si="6"/>
        <v>3.1629172822791327</v>
      </c>
      <c r="AH41" s="166">
        <f t="shared" si="8"/>
        <v>0.10969563279459615</v>
      </c>
    </row>
    <row r="42" spans="1:34">
      <c r="A42" s="798" t="s">
        <v>610</v>
      </c>
      <c r="B42" s="803">
        <v>101</v>
      </c>
      <c r="C42" s="803">
        <v>2</v>
      </c>
      <c r="D42" s="803">
        <v>35</v>
      </c>
      <c r="E42" s="803">
        <v>37</v>
      </c>
      <c r="F42" s="800">
        <v>950.66</v>
      </c>
      <c r="G42" s="801">
        <v>51.880370370000001</v>
      </c>
      <c r="H42" s="800">
        <v>50.662725663716827</v>
      </c>
      <c r="I42" s="800" t="s">
        <v>36</v>
      </c>
      <c r="J42" s="804">
        <v>343000</v>
      </c>
      <c r="K42" s="805">
        <v>126000</v>
      </c>
      <c r="L42" s="805">
        <v>190000</v>
      </c>
      <c r="M42" s="805">
        <v>120000</v>
      </c>
      <c r="N42" s="805">
        <v>1280000</v>
      </c>
      <c r="O42" s="806">
        <v>190000</v>
      </c>
      <c r="P42" s="174">
        <f t="shared" si="7"/>
        <v>0.15251222765673633</v>
      </c>
      <c r="Q42" s="151">
        <f t="shared" si="7"/>
        <v>5.6024899955535792E-2</v>
      </c>
      <c r="R42" s="151">
        <f t="shared" si="7"/>
        <v>8.4481991996442865E-2</v>
      </c>
      <c r="S42" s="151">
        <f t="shared" si="7"/>
        <v>5.3357047576700754E-2</v>
      </c>
      <c r="T42" s="151">
        <f t="shared" si="7"/>
        <v>0.56914184081814134</v>
      </c>
      <c r="U42" s="151">
        <f t="shared" si="7"/>
        <v>8.4481991996442865E-2</v>
      </c>
      <c r="V42" s="441">
        <v>0.79872204472843455</v>
      </c>
      <c r="W42" s="840">
        <v>26.460933910930901</v>
      </c>
      <c r="X42" s="802">
        <v>33.468611934969999</v>
      </c>
      <c r="Y42" s="842">
        <v>40.324563763122001</v>
      </c>
      <c r="Z42" s="645"/>
      <c r="AA42" s="797">
        <v>0.38505885178957483</v>
      </c>
      <c r="AB42" s="146">
        <f t="shared" si="1"/>
        <v>0.22875131164742918</v>
      </c>
      <c r="AC42" s="146">
        <f t="shared" si="2"/>
        <v>21.133703019100434</v>
      </c>
      <c r="AD42" s="146">
        <f t="shared" si="3"/>
        <v>1.5833333333333335</v>
      </c>
      <c r="AE42" s="146">
        <f t="shared" si="4"/>
        <v>0.12925170068027211</v>
      </c>
      <c r="AF42" s="146">
        <f t="shared" si="5"/>
        <v>2.9995553579368615</v>
      </c>
      <c r="AG42" s="146">
        <f t="shared" si="6"/>
        <v>3.0930009492798742</v>
      </c>
      <c r="AH42" s="166">
        <f t="shared" si="8"/>
        <v>9.3445591343012779E-2</v>
      </c>
    </row>
    <row r="43" spans="1:34">
      <c r="A43" s="798" t="s">
        <v>610</v>
      </c>
      <c r="B43" s="803">
        <v>101</v>
      </c>
      <c r="C43" s="803">
        <v>2</v>
      </c>
      <c r="D43" s="803">
        <v>45</v>
      </c>
      <c r="E43" s="803">
        <v>47</v>
      </c>
      <c r="F43" s="800">
        <v>950.76</v>
      </c>
      <c r="G43" s="801">
        <v>51.911851849999998</v>
      </c>
      <c r="H43" s="800">
        <v>50.677592920353987</v>
      </c>
      <c r="I43" s="800" t="s">
        <v>36</v>
      </c>
      <c r="J43" s="804">
        <v>117000</v>
      </c>
      <c r="K43" s="805">
        <v>16000</v>
      </c>
      <c r="L43" s="805">
        <v>17800</v>
      </c>
      <c r="M43" s="805">
        <v>10300</v>
      </c>
      <c r="N43" s="805">
        <v>206000</v>
      </c>
      <c r="O43" s="806">
        <v>17000</v>
      </c>
      <c r="P43" s="174">
        <f t="shared" si="7"/>
        <v>0.30460817495443893</v>
      </c>
      <c r="Q43" s="151">
        <f t="shared" si="7"/>
        <v>4.1655818797188229E-2</v>
      </c>
      <c r="R43" s="151">
        <f t="shared" si="7"/>
        <v>4.634209841187191E-2</v>
      </c>
      <c r="S43" s="151">
        <f t="shared" si="7"/>
        <v>2.6815933350689925E-2</v>
      </c>
      <c r="T43" s="151">
        <f t="shared" si="7"/>
        <v>0.53631866701379849</v>
      </c>
      <c r="U43" s="151">
        <f t="shared" si="7"/>
        <v>4.4259307472012496E-2</v>
      </c>
      <c r="V43" s="441">
        <v>0.73813420621931247</v>
      </c>
      <c r="W43" s="840">
        <v>23.1571169550622</v>
      </c>
      <c r="X43" s="802">
        <v>29.916924771153699</v>
      </c>
      <c r="Y43" s="842">
        <v>36.095230280076798</v>
      </c>
      <c r="Z43" s="645"/>
      <c r="AA43" s="797">
        <v>0.2942063247336143</v>
      </c>
      <c r="AB43" s="146">
        <f t="shared" si="1"/>
        <v>0.16510670160988394</v>
      </c>
      <c r="AC43" s="146">
        <f t="shared" si="2"/>
        <v>36.222910216718262</v>
      </c>
      <c r="AD43" s="146">
        <f t="shared" si="3"/>
        <v>1.7281553398058254</v>
      </c>
      <c r="AE43" s="146">
        <f t="shared" si="4"/>
        <v>7.623318385650224E-2</v>
      </c>
      <c r="AF43" s="146">
        <f t="shared" si="5"/>
        <v>2.5370997136162461</v>
      </c>
      <c r="AG43" s="146">
        <f t="shared" si="6"/>
        <v>2.8305124544292974</v>
      </c>
      <c r="AH43" s="166">
        <f t="shared" si="8"/>
        <v>0.29341274081305135</v>
      </c>
    </row>
    <row r="44" spans="1:34">
      <c r="A44" s="798" t="s">
        <v>610</v>
      </c>
      <c r="B44" s="803">
        <v>101</v>
      </c>
      <c r="C44" s="803">
        <v>2</v>
      </c>
      <c r="D44" s="807">
        <v>55</v>
      </c>
      <c r="E44" s="807">
        <v>57</v>
      </c>
      <c r="F44" s="800">
        <v>950.86</v>
      </c>
      <c r="G44" s="801">
        <v>51.943333330000002</v>
      </c>
      <c r="H44" s="800">
        <v>50.692460176991176</v>
      </c>
      <c r="I44" s="800" t="s">
        <v>36</v>
      </c>
      <c r="J44" s="808">
        <v>773000</v>
      </c>
      <c r="K44" s="809">
        <v>281000</v>
      </c>
      <c r="L44" s="809">
        <v>434000</v>
      </c>
      <c r="M44" s="809">
        <v>237000</v>
      </c>
      <c r="N44" s="809">
        <v>2870000</v>
      </c>
      <c r="O44" s="810">
        <v>397000</v>
      </c>
      <c r="P44" s="174">
        <f t="shared" si="7"/>
        <v>0.15484775641025642</v>
      </c>
      <c r="Q44" s="151">
        <f t="shared" si="7"/>
        <v>5.6290064102564104E-2</v>
      </c>
      <c r="R44" s="151">
        <f t="shared" si="7"/>
        <v>8.6939102564102561E-2</v>
      </c>
      <c r="S44" s="151">
        <f t="shared" si="7"/>
        <v>4.7475961538461536E-2</v>
      </c>
      <c r="T44" s="151">
        <f t="shared" si="7"/>
        <v>0.57491987179487181</v>
      </c>
      <c r="U44" s="151">
        <f t="shared" si="7"/>
        <v>7.9527243589743585E-2</v>
      </c>
      <c r="V44" s="441">
        <v>0.79169755374351358</v>
      </c>
      <c r="W44" s="840">
        <v>26.060453404182699</v>
      </c>
      <c r="X44" s="802">
        <v>33.052856410913698</v>
      </c>
      <c r="Y44" s="842">
        <v>39.787798913963101</v>
      </c>
      <c r="Z44" s="645"/>
      <c r="AA44" s="159">
        <v>0.29053469458383802</v>
      </c>
      <c r="AB44" s="146">
        <f t="shared" si="1"/>
        <v>0.22564588765110213</v>
      </c>
      <c r="AC44" s="146">
        <f t="shared" si="2"/>
        <v>21.218775734284932</v>
      </c>
      <c r="AD44" s="146">
        <f t="shared" si="3"/>
        <v>1.8312236286919832</v>
      </c>
      <c r="AE44" s="146">
        <f t="shared" si="4"/>
        <v>0.12151821242730332</v>
      </c>
      <c r="AF44" s="146">
        <f t="shared" si="5"/>
        <v>2.9903846153846154</v>
      </c>
      <c r="AG44" s="146">
        <f t="shared" si="6"/>
        <v>3.061319138740993</v>
      </c>
      <c r="AH44" s="166">
        <f t="shared" si="8"/>
        <v>7.0934523356377621E-2</v>
      </c>
    </row>
    <row r="45" spans="1:34">
      <c r="A45" s="798" t="s">
        <v>610</v>
      </c>
      <c r="B45" s="803">
        <v>101</v>
      </c>
      <c r="C45" s="803">
        <v>2</v>
      </c>
      <c r="D45" s="803">
        <v>65</v>
      </c>
      <c r="E45" s="803">
        <v>67</v>
      </c>
      <c r="F45" s="800">
        <v>950.96</v>
      </c>
      <c r="G45" s="801">
        <v>51.974814809999998</v>
      </c>
      <c r="H45" s="800">
        <v>50.707327433628336</v>
      </c>
      <c r="I45" s="800" t="s">
        <v>36</v>
      </c>
      <c r="J45" s="804">
        <v>668000</v>
      </c>
      <c r="K45" s="805">
        <v>241000</v>
      </c>
      <c r="L45" s="805">
        <v>362000</v>
      </c>
      <c r="M45" s="805">
        <v>192000</v>
      </c>
      <c r="N45" s="805">
        <v>2470000</v>
      </c>
      <c r="O45" s="806">
        <v>340000</v>
      </c>
      <c r="P45" s="174">
        <f t="shared" si="7"/>
        <v>0.15633044699274515</v>
      </c>
      <c r="Q45" s="151">
        <f t="shared" si="7"/>
        <v>5.6400655277322721E-2</v>
      </c>
      <c r="R45" s="151">
        <f t="shared" si="7"/>
        <v>8.4717996723613381E-2</v>
      </c>
      <c r="S45" s="151">
        <f t="shared" si="7"/>
        <v>4.4933302129651298E-2</v>
      </c>
      <c r="T45" s="151">
        <f t="shared" si="7"/>
        <v>0.57804820968874326</v>
      </c>
      <c r="U45" s="151">
        <f t="shared" si="7"/>
        <v>7.956938918792418E-2</v>
      </c>
      <c r="V45" s="441">
        <v>0.7876651982378855</v>
      </c>
      <c r="W45" s="840">
        <v>25.833296117819</v>
      </c>
      <c r="X45" s="802">
        <v>32.784135029272399</v>
      </c>
      <c r="Y45" s="842">
        <v>39.519728930490601</v>
      </c>
      <c r="Z45" s="645"/>
      <c r="AA45" s="797">
        <v>0.3078906074871105</v>
      </c>
      <c r="AB45" s="146">
        <f t="shared" ref="AB45:AB76" si="10">(Q45+R45+S45)/(Q45+R45+S45+T45+U45)</f>
        <v>0.2205270457697642</v>
      </c>
      <c r="AC45" s="146">
        <f t="shared" ref="AC45:AC76" si="11">((P45)/(P45+T45))*100</f>
        <v>21.287444231994904</v>
      </c>
      <c r="AD45" s="146">
        <f t="shared" ref="AD45:AD76" si="12">R45/S45</f>
        <v>1.8854166666666665</v>
      </c>
      <c r="AE45" s="146">
        <f t="shared" ref="AE45:AE76" si="13">(U45/(U45+T45))</f>
        <v>0.12099644128113879</v>
      </c>
      <c r="AF45" s="146">
        <f t="shared" ref="AF45:AF76" si="14">(0*(P45/(SUM(P45:U45)))+(1*(Q45/SUM(P45:U45)))+(2*(R45/SUM(P45:U45)))+(3*(S45/SUM(P45:U45)))+(4*(T45/(SUM(P45:U45)))+(4*(U45/(SUM(P45:U45))))))</f>
        <v>2.9911069506201731</v>
      </c>
      <c r="AG45" s="146">
        <f t="shared" ref="AG45:AG76" si="15">-0.77*V45+3.32*V45^2+1.59</f>
        <v>3.0432804595470513</v>
      </c>
      <c r="AH45" s="166">
        <f t="shared" si="8"/>
        <v>5.217350892687822E-2</v>
      </c>
    </row>
    <row r="46" spans="1:34">
      <c r="A46" s="798" t="s">
        <v>610</v>
      </c>
      <c r="B46" s="803">
        <v>101</v>
      </c>
      <c r="C46" s="803">
        <v>2</v>
      </c>
      <c r="D46" s="807">
        <v>85</v>
      </c>
      <c r="E46" s="807">
        <v>87</v>
      </c>
      <c r="F46" s="800">
        <v>951.16</v>
      </c>
      <c r="G46" s="801">
        <v>52.005819320000001</v>
      </c>
      <c r="H46" s="800">
        <v>50.737061946902656</v>
      </c>
      <c r="I46" s="800" t="s">
        <v>36</v>
      </c>
      <c r="J46" s="808">
        <v>3310000</v>
      </c>
      <c r="K46" s="809">
        <v>1180000</v>
      </c>
      <c r="L46" s="809">
        <v>1880000</v>
      </c>
      <c r="M46" s="809">
        <v>1220000</v>
      </c>
      <c r="N46" s="809">
        <v>10300000</v>
      </c>
      <c r="O46" s="810">
        <v>1550000</v>
      </c>
      <c r="P46" s="174">
        <f t="shared" si="7"/>
        <v>0.17026748971193414</v>
      </c>
      <c r="Q46" s="151">
        <f t="shared" si="7"/>
        <v>6.0699588477366256E-2</v>
      </c>
      <c r="R46" s="151">
        <f t="shared" si="7"/>
        <v>9.6707818930041156E-2</v>
      </c>
      <c r="S46" s="151">
        <f t="shared" si="7"/>
        <v>6.2757201646090541E-2</v>
      </c>
      <c r="T46" s="151">
        <f t="shared" si="7"/>
        <v>0.52983539094650201</v>
      </c>
      <c r="U46" s="151">
        <f t="shared" si="7"/>
        <v>7.9732510288065842E-2</v>
      </c>
      <c r="V46" s="441">
        <v>0.79759862778730706</v>
      </c>
      <c r="W46" s="840">
        <v>26.381533136705102</v>
      </c>
      <c r="X46" s="802">
        <v>33.39136710004</v>
      </c>
      <c r="Y46" s="842">
        <v>40.207385946416103</v>
      </c>
      <c r="Z46" s="645"/>
      <c r="AA46" s="159">
        <v>0.28896865939527822</v>
      </c>
      <c r="AB46" s="146">
        <f t="shared" si="10"/>
        <v>0.26534407935523868</v>
      </c>
      <c r="AC46" s="146">
        <f t="shared" si="11"/>
        <v>24.320352681851578</v>
      </c>
      <c r="AD46" s="146">
        <f t="shared" si="12"/>
        <v>1.540983606557377</v>
      </c>
      <c r="AE46" s="146">
        <f t="shared" si="13"/>
        <v>0.13080168776371309</v>
      </c>
      <c r="AF46" s="146">
        <f t="shared" si="14"/>
        <v>2.880658436213992</v>
      </c>
      <c r="AG46" s="146">
        <f t="shared" si="15"/>
        <v>3.0879121124837816</v>
      </c>
      <c r="AH46" s="166">
        <f t="shared" si="8"/>
        <v>0.20725367626978963</v>
      </c>
    </row>
    <row r="47" spans="1:34">
      <c r="A47" s="798" t="s">
        <v>610</v>
      </c>
      <c r="B47" s="803">
        <v>101</v>
      </c>
      <c r="C47" s="803">
        <v>2</v>
      </c>
      <c r="D47" s="803">
        <v>95</v>
      </c>
      <c r="E47" s="803">
        <v>97</v>
      </c>
      <c r="F47" s="800">
        <v>951.26</v>
      </c>
      <c r="G47" s="801">
        <v>52.010668750000001</v>
      </c>
      <c r="H47" s="800">
        <v>50.751929203539845</v>
      </c>
      <c r="I47" s="800" t="s">
        <v>36</v>
      </c>
      <c r="J47" s="804">
        <v>925000</v>
      </c>
      <c r="K47" s="805">
        <v>332000</v>
      </c>
      <c r="L47" s="805">
        <v>517000</v>
      </c>
      <c r="M47" s="805">
        <v>258000</v>
      </c>
      <c r="N47" s="805">
        <v>3360000</v>
      </c>
      <c r="O47" s="806">
        <v>497000</v>
      </c>
      <c r="P47" s="174">
        <f t="shared" si="7"/>
        <v>0.15707250806588555</v>
      </c>
      <c r="Q47" s="151">
        <f t="shared" si="7"/>
        <v>5.6376294786890817E-2</v>
      </c>
      <c r="R47" s="151">
        <f t="shared" si="7"/>
        <v>8.7790796400067928E-2</v>
      </c>
      <c r="S47" s="151">
        <f t="shared" si="7"/>
        <v>4.3810494141619971E-2</v>
      </c>
      <c r="T47" s="151">
        <f t="shared" si="7"/>
        <v>0.57055527254202754</v>
      </c>
      <c r="U47" s="151">
        <f t="shared" si="7"/>
        <v>8.4394634063508236E-2</v>
      </c>
      <c r="V47" s="441">
        <v>0.79301745635910226</v>
      </c>
      <c r="W47" s="840">
        <v>26.115422440219302</v>
      </c>
      <c r="X47" s="802">
        <v>33.095729327551702</v>
      </c>
      <c r="Y47" s="842">
        <v>39.885518779517703</v>
      </c>
      <c r="Z47" s="645"/>
      <c r="AA47" s="797">
        <v>0.31917652780029176</v>
      </c>
      <c r="AB47" s="146">
        <f t="shared" si="10"/>
        <v>0.22300564061240935</v>
      </c>
      <c r="AC47" s="146">
        <f t="shared" si="11"/>
        <v>21.586931155192531</v>
      </c>
      <c r="AD47" s="146">
        <f t="shared" si="12"/>
        <v>2.0038759689922481</v>
      </c>
      <c r="AE47" s="146">
        <f t="shared" si="13"/>
        <v>0.12885662431941924</v>
      </c>
      <c r="AF47" s="146">
        <f t="shared" si="14"/>
        <v>2.9831889964340297</v>
      </c>
      <c r="AG47" s="146">
        <f t="shared" si="15"/>
        <v>3.0672471564231572</v>
      </c>
      <c r="AH47" s="166">
        <f t="shared" si="8"/>
        <v>8.4058159989127468E-2</v>
      </c>
    </row>
    <row r="48" spans="1:34">
      <c r="A48" s="798" t="s">
        <v>610</v>
      </c>
      <c r="B48" s="803">
        <v>101</v>
      </c>
      <c r="C48" s="803">
        <v>2</v>
      </c>
      <c r="D48" s="807">
        <v>115</v>
      </c>
      <c r="E48" s="807">
        <v>116</v>
      </c>
      <c r="F48" s="800">
        <v>951.45500000000004</v>
      </c>
      <c r="G48" s="801">
        <v>52.020125149999998</v>
      </c>
      <c r="H48" s="800">
        <v>50.78092035398231</v>
      </c>
      <c r="I48" s="800" t="s">
        <v>36</v>
      </c>
      <c r="J48" s="808">
        <v>2450000</v>
      </c>
      <c r="K48" s="809">
        <v>905000</v>
      </c>
      <c r="L48" s="809">
        <v>1420000</v>
      </c>
      <c r="M48" s="809">
        <v>813000</v>
      </c>
      <c r="N48" s="809">
        <v>8900000</v>
      </c>
      <c r="O48" s="810">
        <v>1330000</v>
      </c>
      <c r="P48" s="174">
        <f t="shared" si="7"/>
        <v>0.1548868377797446</v>
      </c>
      <c r="Q48" s="151">
        <f t="shared" si="7"/>
        <v>5.7213301302313821E-2</v>
      </c>
      <c r="R48" s="151">
        <f t="shared" si="7"/>
        <v>8.9771146794790743E-2</v>
      </c>
      <c r="S48" s="151">
        <f t="shared" si="7"/>
        <v>5.1397142495890759E-2</v>
      </c>
      <c r="T48" s="151">
        <f t="shared" si="7"/>
        <v>0.56265014540397018</v>
      </c>
      <c r="U48" s="151">
        <f t="shared" si="7"/>
        <v>8.4081426223289929E-2</v>
      </c>
      <c r="V48" s="441">
        <v>0.79744852282900625</v>
      </c>
      <c r="W48" s="840">
        <v>26.424814015198201</v>
      </c>
      <c r="X48" s="802">
        <v>33.331726578312498</v>
      </c>
      <c r="Y48" s="842">
        <v>40.218657204696001</v>
      </c>
      <c r="Z48" s="645"/>
      <c r="AA48" s="159">
        <v>0.26622145271662956</v>
      </c>
      <c r="AB48" s="146">
        <f t="shared" si="10"/>
        <v>0.23473967684021543</v>
      </c>
      <c r="AC48" s="146">
        <f t="shared" si="11"/>
        <v>21.58590308370044</v>
      </c>
      <c r="AD48" s="146">
        <f t="shared" si="12"/>
        <v>1.7466174661746616</v>
      </c>
      <c r="AE48" s="146">
        <f t="shared" si="13"/>
        <v>0.13000977517106549</v>
      </c>
      <c r="AF48" s="146">
        <f t="shared" si="14"/>
        <v>2.9778733088886082</v>
      </c>
      <c r="AG48" s="146">
        <f t="shared" si="15"/>
        <v>3.0872328040080497</v>
      </c>
      <c r="AH48" s="166">
        <f t="shared" si="8"/>
        <v>0.10935949511944143</v>
      </c>
    </row>
    <row r="49" spans="1:34">
      <c r="A49" s="798" t="s">
        <v>610</v>
      </c>
      <c r="B49" s="803">
        <v>101</v>
      </c>
      <c r="C49" s="803">
        <v>2</v>
      </c>
      <c r="D49" s="803">
        <v>125</v>
      </c>
      <c r="E49" s="803">
        <v>126</v>
      </c>
      <c r="F49" s="800">
        <v>951.55499999999995</v>
      </c>
      <c r="G49" s="801">
        <v>52.024974579999999</v>
      </c>
      <c r="H49" s="800">
        <v>50.79578761061947</v>
      </c>
      <c r="I49" s="800" t="s">
        <v>36</v>
      </c>
      <c r="J49" s="804">
        <v>1520000</v>
      </c>
      <c r="K49" s="805">
        <v>555000</v>
      </c>
      <c r="L49" s="805">
        <v>872000</v>
      </c>
      <c r="M49" s="805">
        <v>482000</v>
      </c>
      <c r="N49" s="805">
        <v>5550000</v>
      </c>
      <c r="O49" s="806">
        <v>804000</v>
      </c>
      <c r="P49" s="174">
        <f t="shared" si="7"/>
        <v>0.15537156291526116</v>
      </c>
      <c r="Q49" s="151">
        <f t="shared" si="7"/>
        <v>5.6731064090769702E-2</v>
      </c>
      <c r="R49" s="151">
        <f t="shared" si="7"/>
        <v>8.9134212409281405E-2</v>
      </c>
      <c r="S49" s="151">
        <f t="shared" si="7"/>
        <v>4.9269140345497293E-2</v>
      </c>
      <c r="T49" s="151">
        <f t="shared" si="7"/>
        <v>0.56731064090769701</v>
      </c>
      <c r="U49" s="151">
        <f t="shared" si="7"/>
        <v>8.2183379331493403E-2</v>
      </c>
      <c r="V49" s="441">
        <v>0.79542941393291555</v>
      </c>
      <c r="W49" s="840">
        <v>26.170089759805801</v>
      </c>
      <c r="X49" s="802">
        <v>33.2435911479566</v>
      </c>
      <c r="Y49" s="842">
        <v>40.007232162151901</v>
      </c>
      <c r="Z49" s="645"/>
      <c r="AA49" s="797">
        <v>0.30499899819675413</v>
      </c>
      <c r="AB49" s="146">
        <f t="shared" si="10"/>
        <v>0.23102989229093548</v>
      </c>
      <c r="AC49" s="146">
        <f t="shared" si="11"/>
        <v>21.499292786421499</v>
      </c>
      <c r="AD49" s="146">
        <f t="shared" si="12"/>
        <v>1.809128630705394</v>
      </c>
      <c r="AE49" s="146">
        <f t="shared" si="13"/>
        <v>0.12653446647780925</v>
      </c>
      <c r="AF49" s="146">
        <f t="shared" si="14"/>
        <v>2.9807829909025862</v>
      </c>
      <c r="AG49" s="146">
        <f t="shared" si="15"/>
        <v>3.0781097537365314</v>
      </c>
      <c r="AH49" s="166">
        <f t="shared" si="8"/>
        <v>9.7326762833945146E-2</v>
      </c>
    </row>
    <row r="50" spans="1:34">
      <c r="A50" s="798" t="s">
        <v>610</v>
      </c>
      <c r="B50" s="807">
        <v>102</v>
      </c>
      <c r="C50" s="803">
        <v>1</v>
      </c>
      <c r="D50" s="803">
        <v>15</v>
      </c>
      <c r="E50" s="803">
        <v>16</v>
      </c>
      <c r="F50" s="800">
        <v>958.55499999999995</v>
      </c>
      <c r="G50" s="801">
        <v>52.364434879999997</v>
      </c>
      <c r="H50" s="800">
        <v>51.83649557522125</v>
      </c>
      <c r="I50" s="800" t="s">
        <v>36</v>
      </c>
      <c r="J50" s="804">
        <v>416000</v>
      </c>
      <c r="K50" s="805">
        <v>146000</v>
      </c>
      <c r="L50" s="805">
        <v>221000</v>
      </c>
      <c r="M50" s="805">
        <v>137000</v>
      </c>
      <c r="N50" s="805">
        <v>1420000</v>
      </c>
      <c r="O50" s="806">
        <v>195000</v>
      </c>
      <c r="P50" s="174">
        <f t="shared" si="7"/>
        <v>0.1641025641025641</v>
      </c>
      <c r="Q50" s="151">
        <f t="shared" si="7"/>
        <v>5.7593688362919129E-2</v>
      </c>
      <c r="R50" s="151">
        <f t="shared" si="7"/>
        <v>8.7179487179487175E-2</v>
      </c>
      <c r="S50" s="151">
        <f t="shared" si="7"/>
        <v>5.4043392504930968E-2</v>
      </c>
      <c r="T50" s="151">
        <f t="shared" si="7"/>
        <v>0.56015779092702167</v>
      </c>
      <c r="U50" s="151">
        <f t="shared" si="7"/>
        <v>7.6923076923076927E-2</v>
      </c>
      <c r="V50" s="441">
        <v>0.79113018597997131</v>
      </c>
      <c r="W50" s="840">
        <v>26.014018861494201</v>
      </c>
      <c r="X50" s="802">
        <v>33.0054503549865</v>
      </c>
      <c r="Y50" s="842">
        <v>39.737075461163698</v>
      </c>
      <c r="Z50" s="645"/>
      <c r="AA50" s="797">
        <v>0.38919476944253267</v>
      </c>
      <c r="AB50" s="146">
        <f t="shared" si="10"/>
        <v>0.23784804152902314</v>
      </c>
      <c r="AC50" s="146">
        <f t="shared" si="11"/>
        <v>22.657952069716778</v>
      </c>
      <c r="AD50" s="146">
        <f t="shared" si="12"/>
        <v>1.6131386861313868</v>
      </c>
      <c r="AE50" s="146">
        <f t="shared" si="13"/>
        <v>0.12074303405572757</v>
      </c>
      <c r="AF50" s="146">
        <f t="shared" si="14"/>
        <v>2.9424063116370807</v>
      </c>
      <c r="AG50" s="146">
        <f t="shared" si="15"/>
        <v>3.0587745010755194</v>
      </c>
      <c r="AH50" s="166">
        <f t="shared" si="8"/>
        <v>0.11636818943843874</v>
      </c>
    </row>
    <row r="51" spans="1:34">
      <c r="A51" s="798" t="s">
        <v>610</v>
      </c>
      <c r="B51" s="807">
        <v>102</v>
      </c>
      <c r="C51" s="803">
        <v>1</v>
      </c>
      <c r="D51" s="803">
        <v>35</v>
      </c>
      <c r="E51" s="807">
        <v>37</v>
      </c>
      <c r="F51" s="800">
        <v>958.76</v>
      </c>
      <c r="G51" s="801">
        <v>52.374376220000002</v>
      </c>
      <c r="H51" s="800">
        <v>51.866973451327453</v>
      </c>
      <c r="I51" s="800" t="s">
        <v>36</v>
      </c>
      <c r="J51" s="808">
        <v>381000</v>
      </c>
      <c r="K51" s="809">
        <v>136000</v>
      </c>
      <c r="L51" s="809">
        <v>217000</v>
      </c>
      <c r="M51" s="809">
        <v>124000</v>
      </c>
      <c r="N51" s="809">
        <v>1460000</v>
      </c>
      <c r="O51" s="810">
        <v>211000</v>
      </c>
      <c r="P51" s="174">
        <f t="shared" si="7"/>
        <v>0.15065243179122181</v>
      </c>
      <c r="Q51" s="151">
        <f t="shared" si="7"/>
        <v>5.3776196124950576E-2</v>
      </c>
      <c r="R51" s="151">
        <f t="shared" si="7"/>
        <v>8.580466587584025E-2</v>
      </c>
      <c r="S51" s="151">
        <f t="shared" si="7"/>
        <v>4.9031237643337285E-2</v>
      </c>
      <c r="T51" s="151">
        <f t="shared" si="7"/>
        <v>0.57730328192961644</v>
      </c>
      <c r="U51" s="151">
        <f t="shared" si="7"/>
        <v>8.3432186635033614E-2</v>
      </c>
      <c r="V51" s="441">
        <v>0.80232558139534882</v>
      </c>
      <c r="W51" s="840">
        <v>26.596495534797601</v>
      </c>
      <c r="X51" s="802">
        <v>33.611109789934602</v>
      </c>
      <c r="Y51" s="842">
        <v>40.509326336496201</v>
      </c>
      <c r="Z51" s="645"/>
      <c r="AA51" s="159">
        <v>0.33816863100634631</v>
      </c>
      <c r="AB51" s="146">
        <f t="shared" si="10"/>
        <v>0.22206703910614528</v>
      </c>
      <c r="AC51" s="146">
        <f t="shared" si="11"/>
        <v>20.695274307441608</v>
      </c>
      <c r="AD51" s="146">
        <f t="shared" si="12"/>
        <v>1.75</v>
      </c>
      <c r="AE51" s="146">
        <f t="shared" si="13"/>
        <v>0.12627169359664872</v>
      </c>
      <c r="AF51" s="146">
        <f t="shared" si="14"/>
        <v>3.015421115065243</v>
      </c>
      <c r="AG51" s="146">
        <f t="shared" si="15"/>
        <v>3.1093807463493777</v>
      </c>
      <c r="AH51" s="166">
        <f t="shared" si="8"/>
        <v>9.3959631284134648E-2</v>
      </c>
    </row>
    <row r="52" spans="1:34">
      <c r="A52" s="798" t="s">
        <v>610</v>
      </c>
      <c r="B52" s="807">
        <v>102</v>
      </c>
      <c r="C52" s="807">
        <v>1</v>
      </c>
      <c r="D52" s="807">
        <v>45</v>
      </c>
      <c r="E52" s="803">
        <v>47</v>
      </c>
      <c r="F52" s="800">
        <v>958.86</v>
      </c>
      <c r="G52" s="801">
        <v>52.379225660000003</v>
      </c>
      <c r="H52" s="800">
        <v>51.881840707964614</v>
      </c>
      <c r="I52" s="800" t="s">
        <v>36</v>
      </c>
      <c r="J52" s="804">
        <v>399000</v>
      </c>
      <c r="K52" s="805">
        <v>132000</v>
      </c>
      <c r="L52" s="805">
        <v>209000</v>
      </c>
      <c r="M52" s="805">
        <v>115000</v>
      </c>
      <c r="N52" s="805">
        <v>1410000</v>
      </c>
      <c r="O52" s="806">
        <v>187000</v>
      </c>
      <c r="P52" s="174">
        <f t="shared" si="7"/>
        <v>0.16272430668841761</v>
      </c>
      <c r="Q52" s="151">
        <f t="shared" si="7"/>
        <v>5.3833605220228384E-2</v>
      </c>
      <c r="R52" s="151">
        <f t="shared" si="7"/>
        <v>8.523654159869494E-2</v>
      </c>
      <c r="S52" s="151">
        <f t="shared" si="7"/>
        <v>4.6900489396411095E-2</v>
      </c>
      <c r="T52" s="151">
        <f t="shared" si="7"/>
        <v>0.57504078303425776</v>
      </c>
      <c r="U52" s="151">
        <f t="shared" si="7"/>
        <v>7.6264274061990212E-2</v>
      </c>
      <c r="V52" s="441">
        <v>0.79471228615863143</v>
      </c>
      <c r="W52" s="840">
        <v>26.228701762800998</v>
      </c>
      <c r="X52" s="802">
        <v>33.218528377122297</v>
      </c>
      <c r="Y52" s="842">
        <v>40.013469783603199</v>
      </c>
      <c r="Z52" s="645"/>
      <c r="AA52" s="797">
        <v>0.36317239510410548</v>
      </c>
      <c r="AB52" s="146">
        <f t="shared" si="10"/>
        <v>0.22211397954213347</v>
      </c>
      <c r="AC52" s="146">
        <f t="shared" si="11"/>
        <v>22.056384742951906</v>
      </c>
      <c r="AD52" s="146">
        <f t="shared" si="12"/>
        <v>1.817391304347826</v>
      </c>
      <c r="AE52" s="146">
        <f t="shared" si="13"/>
        <v>0.11709455228553538</v>
      </c>
      <c r="AF52" s="146">
        <f t="shared" si="14"/>
        <v>2.9702283849918434</v>
      </c>
      <c r="AG52" s="146">
        <f t="shared" si="15"/>
        <v>3.0748760306591625</v>
      </c>
      <c r="AH52" s="166">
        <f t="shared" si="8"/>
        <v>0.1046476456673191</v>
      </c>
    </row>
    <row r="53" spans="1:34">
      <c r="A53" s="798" t="s">
        <v>610</v>
      </c>
      <c r="B53" s="807">
        <v>102</v>
      </c>
      <c r="C53" s="803">
        <v>1</v>
      </c>
      <c r="D53" s="803">
        <v>55</v>
      </c>
      <c r="E53" s="803">
        <v>57</v>
      </c>
      <c r="F53" s="800">
        <v>958.96</v>
      </c>
      <c r="G53" s="801">
        <v>52.384075090000003</v>
      </c>
      <c r="H53" s="800">
        <v>51.896707964601774</v>
      </c>
      <c r="I53" s="800" t="s">
        <v>36</v>
      </c>
      <c r="J53" s="804">
        <v>51500</v>
      </c>
      <c r="K53" s="805">
        <v>13500</v>
      </c>
      <c r="L53" s="805">
        <v>19300</v>
      </c>
      <c r="M53" s="805">
        <v>11800</v>
      </c>
      <c r="N53" s="805">
        <v>141000</v>
      </c>
      <c r="O53" s="806">
        <v>18100</v>
      </c>
      <c r="P53" s="174">
        <f t="shared" si="7"/>
        <v>0.20180250783699061</v>
      </c>
      <c r="Q53" s="151">
        <f t="shared" si="7"/>
        <v>5.2899686520376174E-2</v>
      </c>
      <c r="R53" s="151">
        <f t="shared" si="7"/>
        <v>7.5626959247648909E-2</v>
      </c>
      <c r="S53" s="151">
        <f t="shared" si="7"/>
        <v>4.6238244514106581E-2</v>
      </c>
      <c r="T53" s="151">
        <f t="shared" si="7"/>
        <v>0.55250783699059558</v>
      </c>
      <c r="U53" s="151">
        <f t="shared" si="7"/>
        <v>7.0924764890282127E-2</v>
      </c>
      <c r="V53" s="441">
        <v>0.78468899521531099</v>
      </c>
      <c r="W53" s="840">
        <v>25.6816002406288</v>
      </c>
      <c r="X53" s="802">
        <v>32.629275156096099</v>
      </c>
      <c r="Y53" s="842">
        <v>39.328590513920503</v>
      </c>
      <c r="Z53" s="645"/>
      <c r="AA53" s="797">
        <v>0.31877476084645862</v>
      </c>
      <c r="AB53" s="146">
        <f t="shared" si="10"/>
        <v>0.2189494354442808</v>
      </c>
      <c r="AC53" s="146">
        <f t="shared" si="11"/>
        <v>26.753246753246756</v>
      </c>
      <c r="AD53" s="146">
        <f t="shared" si="12"/>
        <v>1.6355932203389831</v>
      </c>
      <c r="AE53" s="146">
        <f t="shared" si="13"/>
        <v>0.11376492771841609</v>
      </c>
      <c r="AF53" s="146">
        <f t="shared" si="14"/>
        <v>2.836598746081505</v>
      </c>
      <c r="AG53" s="146">
        <f t="shared" si="15"/>
        <v>3.0300357134680982</v>
      </c>
      <c r="AH53" s="166">
        <f t="shared" si="8"/>
        <v>0.19343696738659322</v>
      </c>
    </row>
    <row r="54" spans="1:34">
      <c r="A54" s="798" t="s">
        <v>610</v>
      </c>
      <c r="B54" s="803">
        <v>103</v>
      </c>
      <c r="C54" s="807">
        <v>1</v>
      </c>
      <c r="D54" s="803">
        <v>5</v>
      </c>
      <c r="E54" s="803">
        <v>7</v>
      </c>
      <c r="F54" s="800">
        <v>968.06</v>
      </c>
      <c r="G54" s="801">
        <v>52.749203389999998</v>
      </c>
      <c r="H54" s="800">
        <v>52.750351864406774</v>
      </c>
      <c r="I54" s="800" t="s">
        <v>36</v>
      </c>
      <c r="J54" s="804">
        <v>298000</v>
      </c>
      <c r="K54" s="805">
        <v>109000</v>
      </c>
      <c r="L54" s="805">
        <v>178000</v>
      </c>
      <c r="M54" s="805">
        <v>105000</v>
      </c>
      <c r="N54" s="805">
        <v>1120000</v>
      </c>
      <c r="O54" s="806">
        <v>170000</v>
      </c>
      <c r="P54" s="174">
        <f t="shared" si="7"/>
        <v>0.1505050505050505</v>
      </c>
      <c r="Q54" s="151">
        <f t="shared" si="7"/>
        <v>5.5050505050505051E-2</v>
      </c>
      <c r="R54" s="151">
        <f t="shared" si="7"/>
        <v>8.9898989898989895E-2</v>
      </c>
      <c r="S54" s="151">
        <f t="shared" si="7"/>
        <v>5.3030303030303032E-2</v>
      </c>
      <c r="T54" s="151">
        <f t="shared" si="7"/>
        <v>0.56565656565656564</v>
      </c>
      <c r="U54" s="151">
        <f t="shared" si="7"/>
        <v>8.5858585858585856E-2</v>
      </c>
      <c r="V54" s="441">
        <v>0.80604982206405684</v>
      </c>
      <c r="W54" s="840">
        <v>26.832161547075</v>
      </c>
      <c r="X54" s="802">
        <v>33.858007832741301</v>
      </c>
      <c r="Y54" s="842">
        <v>40.737443791029897</v>
      </c>
      <c r="Z54" s="645"/>
      <c r="AA54" s="797">
        <v>0.30244145490782259</v>
      </c>
      <c r="AB54" s="146">
        <f t="shared" si="10"/>
        <v>0.23305588585017833</v>
      </c>
      <c r="AC54" s="146">
        <f t="shared" si="11"/>
        <v>21.015514809590975</v>
      </c>
      <c r="AD54" s="146">
        <f t="shared" si="12"/>
        <v>1.6952380952380952</v>
      </c>
      <c r="AE54" s="146">
        <f t="shared" si="13"/>
        <v>0.13178294573643412</v>
      </c>
      <c r="AF54" s="146">
        <f t="shared" si="14"/>
        <v>3</v>
      </c>
      <c r="AG54" s="146">
        <f t="shared" si="15"/>
        <v>3.1263998049670088</v>
      </c>
      <c r="AH54" s="166">
        <f t="shared" si="8"/>
        <v>0.12639980496700876</v>
      </c>
    </row>
    <row r="55" spans="1:34">
      <c r="A55" s="798" t="s">
        <v>610</v>
      </c>
      <c r="B55" s="803">
        <v>103</v>
      </c>
      <c r="C55" s="807">
        <v>1</v>
      </c>
      <c r="D55" s="803">
        <v>25</v>
      </c>
      <c r="E55" s="803">
        <v>27</v>
      </c>
      <c r="F55" s="800">
        <v>968.26</v>
      </c>
      <c r="G55" s="801">
        <v>52.755305079999999</v>
      </c>
      <c r="H55" s="800">
        <v>52.756507796610165</v>
      </c>
      <c r="I55" s="800" t="s">
        <v>36</v>
      </c>
      <c r="J55" s="804">
        <v>320000</v>
      </c>
      <c r="K55" s="805">
        <v>114000</v>
      </c>
      <c r="L55" s="805">
        <v>187000</v>
      </c>
      <c r="M55" s="805">
        <v>108000</v>
      </c>
      <c r="N55" s="805">
        <v>1240000</v>
      </c>
      <c r="O55" s="806">
        <v>193000</v>
      </c>
      <c r="P55" s="174">
        <f t="shared" si="7"/>
        <v>0.14801110083256244</v>
      </c>
      <c r="Q55" s="151">
        <f t="shared" si="7"/>
        <v>5.2728954671600367E-2</v>
      </c>
      <c r="R55" s="151">
        <f t="shared" si="7"/>
        <v>8.6493987049028678E-2</v>
      </c>
      <c r="S55" s="151">
        <f t="shared" si="7"/>
        <v>4.9953746530989822E-2</v>
      </c>
      <c r="T55" s="151">
        <f t="shared" si="7"/>
        <v>0.57354301572617949</v>
      </c>
      <c r="U55" s="151">
        <f t="shared" si="7"/>
        <v>8.9269195189639217E-2</v>
      </c>
      <c r="V55" s="441">
        <v>0.81063122923588038</v>
      </c>
      <c r="W55" s="840">
        <v>27.0477609659442</v>
      </c>
      <c r="X55" s="802">
        <v>34.142225098710099</v>
      </c>
      <c r="Y55" s="842">
        <v>41.129307832279501</v>
      </c>
      <c r="Z55" s="645"/>
      <c r="AA55" s="797">
        <v>0.28784746152079027</v>
      </c>
      <c r="AB55" s="146">
        <f t="shared" si="10"/>
        <v>0.22204125950054288</v>
      </c>
      <c r="AC55" s="146">
        <f t="shared" si="11"/>
        <v>20.512820512820511</v>
      </c>
      <c r="AD55" s="146">
        <f t="shared" si="12"/>
        <v>1.7314814814814816</v>
      </c>
      <c r="AE55" s="146">
        <f t="shared" si="13"/>
        <v>0.13468248429867408</v>
      </c>
      <c r="AF55" s="146">
        <f t="shared" si="14"/>
        <v>3.026827012025902</v>
      </c>
      <c r="AG55" s="146">
        <f t="shared" si="15"/>
        <v>3.1474622796657874</v>
      </c>
      <c r="AH55" s="166">
        <f t="shared" si="8"/>
        <v>0.12063526763988541</v>
      </c>
    </row>
    <row r="56" spans="1:34">
      <c r="A56" s="798" t="s">
        <v>610</v>
      </c>
      <c r="B56" s="803">
        <v>103</v>
      </c>
      <c r="C56" s="803">
        <v>1</v>
      </c>
      <c r="D56" s="803">
        <v>35</v>
      </c>
      <c r="E56" s="803">
        <v>37</v>
      </c>
      <c r="F56" s="800">
        <v>968.36</v>
      </c>
      <c r="G56" s="801">
        <v>52.75835593</v>
      </c>
      <c r="H56" s="800">
        <v>52.759585762711865</v>
      </c>
      <c r="I56" s="800" t="s">
        <v>36</v>
      </c>
      <c r="J56" s="804">
        <v>44400</v>
      </c>
      <c r="K56" s="805">
        <v>15700</v>
      </c>
      <c r="L56" s="805">
        <v>27600</v>
      </c>
      <c r="M56" s="805">
        <v>16400</v>
      </c>
      <c r="N56" s="805">
        <v>191000</v>
      </c>
      <c r="O56" s="806">
        <v>29900</v>
      </c>
      <c r="P56" s="174">
        <f t="shared" si="7"/>
        <v>0.13661538461538461</v>
      </c>
      <c r="Q56" s="151">
        <f t="shared" si="7"/>
        <v>4.8307692307692308E-2</v>
      </c>
      <c r="R56" s="151">
        <f t="shared" si="7"/>
        <v>8.4923076923076921E-2</v>
      </c>
      <c r="S56" s="151">
        <f t="shared" si="7"/>
        <v>5.046153846153846E-2</v>
      </c>
      <c r="T56" s="151">
        <f t="shared" si="7"/>
        <v>0.58769230769230774</v>
      </c>
      <c r="U56" s="151">
        <f t="shared" si="7"/>
        <v>9.1999999999999998E-2</v>
      </c>
      <c r="V56" s="441">
        <v>0.8247767857142857</v>
      </c>
      <c r="W56" s="840">
        <v>27.807424053186001</v>
      </c>
      <c r="X56" s="802">
        <v>34.952383687864597</v>
      </c>
      <c r="Y56" s="842">
        <v>42.142378329304499</v>
      </c>
      <c r="Z56" s="645"/>
      <c r="AA56" s="797">
        <v>0.28678117998506347</v>
      </c>
      <c r="AB56" s="146">
        <f t="shared" si="10"/>
        <v>0.21275837491090521</v>
      </c>
      <c r="AC56" s="146">
        <f t="shared" si="11"/>
        <v>18.861512319456246</v>
      </c>
      <c r="AD56" s="146">
        <f t="shared" si="12"/>
        <v>1.6829268292682926</v>
      </c>
      <c r="AE56" s="146">
        <f t="shared" si="13"/>
        <v>0.13535536441828883</v>
      </c>
      <c r="AF56" s="146">
        <f t="shared" si="14"/>
        <v>3.0883076923076924</v>
      </c>
      <c r="AG56" s="146">
        <f t="shared" si="15"/>
        <v>3.2133742725605865</v>
      </c>
      <c r="AH56" s="166">
        <f t="shared" si="8"/>
        <v>0.12506658025289408</v>
      </c>
    </row>
    <row r="57" spans="1:34">
      <c r="A57" s="798" t="s">
        <v>610</v>
      </c>
      <c r="B57" s="803">
        <v>103</v>
      </c>
      <c r="C57" s="807">
        <v>1</v>
      </c>
      <c r="D57" s="807">
        <v>45</v>
      </c>
      <c r="E57" s="807">
        <v>47</v>
      </c>
      <c r="F57" s="800">
        <v>968.46</v>
      </c>
      <c r="G57" s="801">
        <v>52.761406780000002</v>
      </c>
      <c r="H57" s="800">
        <v>52.762663728813557</v>
      </c>
      <c r="I57" s="800" t="s">
        <v>36</v>
      </c>
      <c r="J57" s="808">
        <v>154000</v>
      </c>
      <c r="K57" s="809">
        <v>51400</v>
      </c>
      <c r="L57" s="809">
        <v>90800</v>
      </c>
      <c r="M57" s="809">
        <v>45800</v>
      </c>
      <c r="N57" s="809">
        <v>517000</v>
      </c>
      <c r="O57" s="810">
        <v>87500</v>
      </c>
      <c r="P57" s="174">
        <f t="shared" si="7"/>
        <v>0.16270470153195984</v>
      </c>
      <c r="Q57" s="151">
        <f t="shared" si="7"/>
        <v>5.4305335446381407E-2</v>
      </c>
      <c r="R57" s="151">
        <f t="shared" si="7"/>
        <v>9.5932382461701007E-2</v>
      </c>
      <c r="S57" s="151">
        <f t="shared" si="7"/>
        <v>4.8388800845219231E-2</v>
      </c>
      <c r="T57" s="151">
        <f t="shared" si="7"/>
        <v>0.54622292657157945</v>
      </c>
      <c r="U57" s="151">
        <f t="shared" si="7"/>
        <v>9.2445853143159007E-2</v>
      </c>
      <c r="V57" s="441">
        <v>0.81343012704174222</v>
      </c>
      <c r="W57" s="840">
        <v>27.181490576155699</v>
      </c>
      <c r="X57" s="802">
        <v>34.246495473092502</v>
      </c>
      <c r="Y57" s="842">
        <v>41.253095433875004</v>
      </c>
      <c r="Z57" s="645"/>
      <c r="AA57" s="159">
        <v>0.38517523100524442</v>
      </c>
      <c r="AB57" s="146">
        <f t="shared" si="10"/>
        <v>0.23722397476340698</v>
      </c>
      <c r="AC57" s="146">
        <f t="shared" si="11"/>
        <v>22.950819672131146</v>
      </c>
      <c r="AD57" s="146">
        <f t="shared" si="12"/>
        <v>1.982532751091703</v>
      </c>
      <c r="AE57" s="146">
        <f t="shared" si="13"/>
        <v>0.14474772539288669</v>
      </c>
      <c r="AF57" s="146">
        <f t="shared" si="14"/>
        <v>2.9460116217643955</v>
      </c>
      <c r="AG57" s="146">
        <f t="shared" si="15"/>
        <v>3.1603984598206196</v>
      </c>
      <c r="AH57" s="166">
        <f t="shared" si="8"/>
        <v>0.21438683805622416</v>
      </c>
    </row>
    <row r="58" spans="1:34">
      <c r="A58" s="798" t="s">
        <v>610</v>
      </c>
      <c r="B58" s="803">
        <v>103</v>
      </c>
      <c r="C58" s="803">
        <v>1</v>
      </c>
      <c r="D58" s="803">
        <v>55</v>
      </c>
      <c r="E58" s="803">
        <v>57</v>
      </c>
      <c r="F58" s="800">
        <v>968.56</v>
      </c>
      <c r="G58" s="801">
        <v>52.764457630000003</v>
      </c>
      <c r="H58" s="800">
        <v>52.765741694915249</v>
      </c>
      <c r="I58" s="800" t="s">
        <v>36</v>
      </c>
      <c r="J58" s="804">
        <v>125000</v>
      </c>
      <c r="K58" s="805">
        <v>44000</v>
      </c>
      <c r="L58" s="805">
        <v>70100</v>
      </c>
      <c r="M58" s="805">
        <v>40300</v>
      </c>
      <c r="N58" s="805">
        <v>451000</v>
      </c>
      <c r="O58" s="806">
        <v>73700</v>
      </c>
      <c r="P58" s="174">
        <f t="shared" si="7"/>
        <v>0.15545330182813083</v>
      </c>
      <c r="Q58" s="151">
        <f t="shared" si="7"/>
        <v>5.4719562243502051E-2</v>
      </c>
      <c r="R58" s="151">
        <f t="shared" si="7"/>
        <v>8.7178211665215763E-2</v>
      </c>
      <c r="S58" s="151">
        <f t="shared" si="7"/>
        <v>5.0118144509389381E-2</v>
      </c>
      <c r="T58" s="151">
        <f t="shared" si="7"/>
        <v>0.560875512995896</v>
      </c>
      <c r="U58" s="151">
        <f t="shared" si="7"/>
        <v>9.1655266757865936E-2</v>
      </c>
      <c r="V58" s="441">
        <v>0.80710214818062254</v>
      </c>
      <c r="W58" s="840">
        <v>26.8667643857444</v>
      </c>
      <c r="X58" s="802">
        <v>33.887095587552302</v>
      </c>
      <c r="Y58" s="842">
        <v>40.797859005621298</v>
      </c>
      <c r="Z58" s="645"/>
      <c r="AA58" s="797">
        <v>0.37432368691212786</v>
      </c>
      <c r="AB58" s="146">
        <f t="shared" si="10"/>
        <v>0.22735974083345609</v>
      </c>
      <c r="AC58" s="146">
        <f t="shared" si="11"/>
        <v>21.701388888888893</v>
      </c>
      <c r="AD58" s="146">
        <f t="shared" si="12"/>
        <v>1.7394540942928038</v>
      </c>
      <c r="AE58" s="146">
        <f t="shared" si="13"/>
        <v>0.14046121593291405</v>
      </c>
      <c r="AF58" s="146">
        <f t="shared" si="14"/>
        <v>2.9895535381171494</v>
      </c>
      <c r="AG58" s="146">
        <f t="shared" si="15"/>
        <v>3.1312254195255358</v>
      </c>
      <c r="AH58" s="166">
        <f t="shared" si="8"/>
        <v>0.14167188140838638</v>
      </c>
    </row>
    <row r="59" spans="1:34">
      <c r="A59" s="798" t="s">
        <v>610</v>
      </c>
      <c r="B59" s="803">
        <v>103</v>
      </c>
      <c r="C59" s="807">
        <v>1</v>
      </c>
      <c r="D59" s="803">
        <v>85</v>
      </c>
      <c r="E59" s="803">
        <v>87</v>
      </c>
      <c r="F59" s="800">
        <v>968.86</v>
      </c>
      <c r="G59" s="801">
        <v>52.773610169999998</v>
      </c>
      <c r="H59" s="800">
        <v>52.774975593220333</v>
      </c>
      <c r="I59" s="800" t="s">
        <v>36</v>
      </c>
      <c r="J59" s="811">
        <v>203000</v>
      </c>
      <c r="K59" s="812">
        <v>70300</v>
      </c>
      <c r="L59" s="812">
        <v>123000</v>
      </c>
      <c r="M59" s="812">
        <v>65400</v>
      </c>
      <c r="N59" s="812">
        <v>945000</v>
      </c>
      <c r="O59" s="813">
        <v>170000</v>
      </c>
      <c r="P59" s="174">
        <f t="shared" si="7"/>
        <v>0.12874992072049216</v>
      </c>
      <c r="Q59" s="151">
        <f t="shared" si="7"/>
        <v>4.4586795205175368E-2</v>
      </c>
      <c r="R59" s="151">
        <f t="shared" si="7"/>
        <v>7.8011035707490323E-2</v>
      </c>
      <c r="S59" s="151">
        <f t="shared" si="7"/>
        <v>4.1479038498129006E-2</v>
      </c>
      <c r="T59" s="151">
        <f t="shared" si="7"/>
        <v>0.59935307921608427</v>
      </c>
      <c r="U59" s="151">
        <f t="shared" si="7"/>
        <v>0.10782013065262891</v>
      </c>
      <c r="V59" s="441">
        <v>0.83601586190809418</v>
      </c>
      <c r="W59" s="840">
        <v>28.269936876648199</v>
      </c>
      <c r="X59" s="802">
        <v>35.606920834025999</v>
      </c>
      <c r="Y59" s="842">
        <v>42.919418413676802</v>
      </c>
      <c r="Z59" s="645"/>
      <c r="AA59" s="814">
        <v>0.28673862178277604</v>
      </c>
      <c r="AB59" s="146">
        <f t="shared" si="10"/>
        <v>0.18832350586008587</v>
      </c>
      <c r="AC59" s="146">
        <f t="shared" si="11"/>
        <v>17.68292682926829</v>
      </c>
      <c r="AD59" s="146">
        <f t="shared" si="12"/>
        <v>1.8807339449541283</v>
      </c>
      <c r="AE59" s="146">
        <f t="shared" si="13"/>
        <v>0.15246636771300448</v>
      </c>
      <c r="AF59" s="146">
        <f t="shared" si="14"/>
        <v>3.1537388215893953</v>
      </c>
      <c r="AG59" s="146">
        <f t="shared" si="15"/>
        <v>3.266690557252387</v>
      </c>
      <c r="AH59" s="166">
        <f t="shared" si="8"/>
        <v>0.11295173566299166</v>
      </c>
    </row>
    <row r="60" spans="1:34">
      <c r="A60" s="798" t="s">
        <v>610</v>
      </c>
      <c r="B60" s="803">
        <v>103</v>
      </c>
      <c r="C60" s="803">
        <v>1</v>
      </c>
      <c r="D60" s="803">
        <v>95</v>
      </c>
      <c r="E60" s="803">
        <v>97</v>
      </c>
      <c r="F60" s="800">
        <v>968.96</v>
      </c>
      <c r="G60" s="801">
        <v>52.776661019999999</v>
      </c>
      <c r="H60" s="800">
        <v>52.778053559322032</v>
      </c>
      <c r="I60" s="800" t="s">
        <v>36</v>
      </c>
      <c r="J60" s="804">
        <v>21700</v>
      </c>
      <c r="K60" s="805">
        <v>6940</v>
      </c>
      <c r="L60" s="805">
        <v>10100</v>
      </c>
      <c r="M60" s="805">
        <v>6410</v>
      </c>
      <c r="N60" s="805">
        <v>76800</v>
      </c>
      <c r="O60" s="806">
        <v>13000</v>
      </c>
      <c r="P60" s="174">
        <f t="shared" si="7"/>
        <v>0.16080029640607632</v>
      </c>
      <c r="Q60" s="151">
        <f t="shared" si="7"/>
        <v>5.1426454242311966E-2</v>
      </c>
      <c r="R60" s="151">
        <f t="shared" si="7"/>
        <v>7.4842534271952574E-2</v>
      </c>
      <c r="S60" s="151">
        <f t="shared" si="7"/>
        <v>4.7499073731011483E-2</v>
      </c>
      <c r="T60" s="151">
        <f t="shared" si="7"/>
        <v>0.56909966654316413</v>
      </c>
      <c r="U60" s="151">
        <f t="shared" si="7"/>
        <v>9.6331974805483514E-2</v>
      </c>
      <c r="V60" s="441">
        <v>0.80960219478737994</v>
      </c>
      <c r="W60" s="840">
        <v>26.936870271520402</v>
      </c>
      <c r="X60" s="802">
        <v>34.085872446900602</v>
      </c>
      <c r="Y60" s="842">
        <v>41.027775534690299</v>
      </c>
      <c r="Z60" s="645"/>
      <c r="AA60" s="797">
        <v>0.21712538226299694</v>
      </c>
      <c r="AB60" s="146">
        <f t="shared" si="10"/>
        <v>0.20706401766004415</v>
      </c>
      <c r="AC60" s="146">
        <f t="shared" si="11"/>
        <v>22.030456852791879</v>
      </c>
      <c r="AD60" s="146">
        <f t="shared" si="12"/>
        <v>1.5756630265210609</v>
      </c>
      <c r="AE60" s="146">
        <f t="shared" si="13"/>
        <v>0.1447661469933185</v>
      </c>
      <c r="AF60" s="146">
        <f t="shared" si="14"/>
        <v>3.0053353093738426</v>
      </c>
      <c r="AG60" s="146">
        <f t="shared" si="15"/>
        <v>3.1427192798447994</v>
      </c>
      <c r="AH60" s="166">
        <f t="shared" si="8"/>
        <v>0.13738397047095674</v>
      </c>
    </row>
    <row r="61" spans="1:34">
      <c r="A61" s="798" t="s">
        <v>610</v>
      </c>
      <c r="B61" s="803">
        <v>103</v>
      </c>
      <c r="C61" s="807">
        <v>1</v>
      </c>
      <c r="D61" s="807">
        <v>105</v>
      </c>
      <c r="E61" s="807">
        <v>107</v>
      </c>
      <c r="F61" s="800">
        <v>969.06</v>
      </c>
      <c r="G61" s="801">
        <v>52.779711859999999</v>
      </c>
      <c r="H61" s="800">
        <v>52.781131525423724</v>
      </c>
      <c r="I61" s="800" t="s">
        <v>36</v>
      </c>
      <c r="J61" s="808">
        <v>119000</v>
      </c>
      <c r="K61" s="809">
        <v>42000</v>
      </c>
      <c r="L61" s="809">
        <v>77100</v>
      </c>
      <c r="M61" s="809">
        <v>38400</v>
      </c>
      <c r="N61" s="809">
        <v>582000</v>
      </c>
      <c r="O61" s="810">
        <v>62000</v>
      </c>
      <c r="P61" s="174">
        <f t="shared" si="7"/>
        <v>0.12927756653992395</v>
      </c>
      <c r="Q61" s="151">
        <f t="shared" si="7"/>
        <v>4.5627376425855515E-2</v>
      </c>
      <c r="R61" s="151">
        <f t="shared" si="7"/>
        <v>8.3758826724606189E-2</v>
      </c>
      <c r="S61" s="151">
        <f t="shared" si="7"/>
        <v>4.171645844649647E-2</v>
      </c>
      <c r="T61" s="151">
        <f t="shared" si="7"/>
        <v>0.63226507332971216</v>
      </c>
      <c r="U61" s="151">
        <f t="shared" si="7"/>
        <v>6.7354698533405755E-2</v>
      </c>
      <c r="V61" s="441">
        <v>0.80865603644646922</v>
      </c>
      <c r="W61" s="840">
        <v>27.002671461101599</v>
      </c>
      <c r="X61" s="802">
        <v>34.016864650410199</v>
      </c>
      <c r="Y61" s="842">
        <v>41.0488632533743</v>
      </c>
      <c r="Z61" s="645"/>
      <c r="AA61" s="159">
        <v>0.29496420307938315</v>
      </c>
      <c r="AB61" s="146">
        <f t="shared" si="10"/>
        <v>0.1965065502183406</v>
      </c>
      <c r="AC61" s="146">
        <f t="shared" si="11"/>
        <v>16.975748930099858</v>
      </c>
      <c r="AD61" s="146">
        <f t="shared" si="12"/>
        <v>2.0078125</v>
      </c>
      <c r="AE61" s="146">
        <f t="shared" si="13"/>
        <v>9.627329192546584E-2</v>
      </c>
      <c r="AF61" s="146">
        <f t="shared" si="14"/>
        <v>3.1367734926670288</v>
      </c>
      <c r="AG61" s="146">
        <f t="shared" si="15"/>
        <v>3.1383644750701789</v>
      </c>
      <c r="AH61" s="166">
        <f t="shared" si="8"/>
        <v>1.5909824031501429E-3</v>
      </c>
    </row>
    <row r="62" spans="1:34">
      <c r="A62" s="798" t="s">
        <v>610</v>
      </c>
      <c r="B62" s="803">
        <v>103</v>
      </c>
      <c r="C62" s="803">
        <v>1</v>
      </c>
      <c r="D62" s="803">
        <v>115</v>
      </c>
      <c r="E62" s="803">
        <v>116</v>
      </c>
      <c r="F62" s="800">
        <v>969.15499999999997</v>
      </c>
      <c r="G62" s="801">
        <v>52.782610169999998</v>
      </c>
      <c r="H62" s="800">
        <v>52.78405559322033</v>
      </c>
      <c r="I62" s="800" t="s">
        <v>36</v>
      </c>
      <c r="J62" s="811">
        <v>117000</v>
      </c>
      <c r="K62" s="812">
        <v>21400</v>
      </c>
      <c r="L62" s="812">
        <v>28800</v>
      </c>
      <c r="M62" s="812">
        <v>14300</v>
      </c>
      <c r="N62" s="812">
        <v>266000</v>
      </c>
      <c r="O62" s="813">
        <v>33600</v>
      </c>
      <c r="P62" s="174">
        <f t="shared" si="7"/>
        <v>0.24319268343379755</v>
      </c>
      <c r="Q62" s="151">
        <f t="shared" si="7"/>
        <v>4.4481396799002287E-2</v>
      </c>
      <c r="R62" s="151">
        <f t="shared" si="7"/>
        <v>5.9862814383704013E-2</v>
      </c>
      <c r="S62" s="151">
        <f t="shared" si="7"/>
        <v>2.9723550197464144E-2</v>
      </c>
      <c r="T62" s="151">
        <f t="shared" si="7"/>
        <v>0.55289960507171065</v>
      </c>
      <c r="U62" s="151">
        <f t="shared" si="7"/>
        <v>6.9839950114321342E-2</v>
      </c>
      <c r="V62" s="441">
        <v>0.78185524974515797</v>
      </c>
      <c r="W62" s="840">
        <v>25.545498545909901</v>
      </c>
      <c r="X62" s="802">
        <v>32.456799839155202</v>
      </c>
      <c r="Y62" s="842">
        <v>39.1172791954519</v>
      </c>
      <c r="Z62" s="645"/>
      <c r="AA62" s="814">
        <v>0.20395032171180608</v>
      </c>
      <c r="AB62" s="146">
        <f t="shared" si="10"/>
        <v>0.17714913485306236</v>
      </c>
      <c r="AC62" s="146">
        <f t="shared" si="11"/>
        <v>30.548302872062667</v>
      </c>
      <c r="AD62" s="146">
        <f t="shared" si="12"/>
        <v>2.0139860139860142</v>
      </c>
      <c r="AE62" s="146">
        <f t="shared" si="13"/>
        <v>0.11214953271028037</v>
      </c>
      <c r="AF62" s="146">
        <f t="shared" si="14"/>
        <v>2.744335896902931</v>
      </c>
      <c r="AG62" s="146">
        <f t="shared" si="15"/>
        <v>3.0174795944557187</v>
      </c>
      <c r="AH62" s="166">
        <f t="shared" si="8"/>
        <v>0.27314369755278767</v>
      </c>
    </row>
    <row r="63" spans="1:34">
      <c r="A63" s="798" t="s">
        <v>610</v>
      </c>
      <c r="B63" s="803">
        <v>103</v>
      </c>
      <c r="C63" s="807">
        <v>2</v>
      </c>
      <c r="D63" s="803">
        <v>5</v>
      </c>
      <c r="E63" s="803">
        <v>7</v>
      </c>
      <c r="F63" s="800">
        <v>969.56</v>
      </c>
      <c r="G63" s="801">
        <v>52.794966100000003</v>
      </c>
      <c r="H63" s="800">
        <v>52.7965213559322</v>
      </c>
      <c r="I63" s="800" t="s">
        <v>36</v>
      </c>
      <c r="J63" s="804">
        <v>21100</v>
      </c>
      <c r="K63" s="805">
        <v>7510</v>
      </c>
      <c r="L63" s="805">
        <v>13100</v>
      </c>
      <c r="M63" s="805">
        <v>8230</v>
      </c>
      <c r="N63" s="805">
        <v>84100</v>
      </c>
      <c r="O63" s="806">
        <v>13200</v>
      </c>
      <c r="P63" s="174">
        <f t="shared" si="7"/>
        <v>0.14330345014941592</v>
      </c>
      <c r="Q63" s="151">
        <f t="shared" si="7"/>
        <v>5.1005161640858464E-2</v>
      </c>
      <c r="R63" s="151">
        <f t="shared" si="7"/>
        <v>8.8970388481390925E-2</v>
      </c>
      <c r="S63" s="151">
        <f t="shared" si="7"/>
        <v>5.5895137190980715E-2</v>
      </c>
      <c r="T63" s="151">
        <f t="shared" si="7"/>
        <v>0.57117631078511277</v>
      </c>
      <c r="U63" s="151">
        <f t="shared" si="7"/>
        <v>8.9649551752241236E-2</v>
      </c>
      <c r="V63" s="441">
        <v>0.82136060894386309</v>
      </c>
      <c r="W63" s="840">
        <v>27.610498099784799</v>
      </c>
      <c r="X63" s="802">
        <v>34.725608485121199</v>
      </c>
      <c r="Y63" s="842">
        <v>41.852224911402899</v>
      </c>
      <c r="Z63" s="645"/>
      <c r="AA63" s="797">
        <v>0.32067851373182554</v>
      </c>
      <c r="AB63" s="146">
        <f t="shared" si="10"/>
        <v>0.22863485016648169</v>
      </c>
      <c r="AC63" s="146">
        <f t="shared" si="11"/>
        <v>20.057034220532319</v>
      </c>
      <c r="AD63" s="146">
        <f t="shared" si="12"/>
        <v>1.591737545565006</v>
      </c>
      <c r="AE63" s="146">
        <f t="shared" si="13"/>
        <v>0.13566289825282629</v>
      </c>
      <c r="AF63" s="146">
        <f t="shared" si="14"/>
        <v>3.0399348003259985</v>
      </c>
      <c r="AG63" s="146">
        <f t="shared" si="15"/>
        <v>3.197334720863009</v>
      </c>
      <c r="AH63" s="166">
        <f t="shared" si="8"/>
        <v>0.15739992053701046</v>
      </c>
    </row>
    <row r="64" spans="1:34">
      <c r="A64" s="798" t="s">
        <v>610</v>
      </c>
      <c r="B64" s="803">
        <v>103</v>
      </c>
      <c r="C64" s="807">
        <v>2</v>
      </c>
      <c r="D64" s="807">
        <v>15</v>
      </c>
      <c r="E64" s="807">
        <v>16</v>
      </c>
      <c r="F64" s="800">
        <v>969.65499999999997</v>
      </c>
      <c r="G64" s="801">
        <v>52.797864410000003</v>
      </c>
      <c r="H64" s="800">
        <v>52.799445423728812</v>
      </c>
      <c r="I64" s="800" t="s">
        <v>36</v>
      </c>
      <c r="J64" s="808">
        <v>672000</v>
      </c>
      <c r="K64" s="809">
        <v>244000</v>
      </c>
      <c r="L64" s="809">
        <v>412000</v>
      </c>
      <c r="M64" s="809">
        <v>258000</v>
      </c>
      <c r="N64" s="809">
        <v>2590000</v>
      </c>
      <c r="O64" s="810">
        <v>406000</v>
      </c>
      <c r="P64" s="174">
        <f t="shared" si="7"/>
        <v>0.14666084679179398</v>
      </c>
      <c r="Q64" s="151">
        <f t="shared" si="7"/>
        <v>5.3251855085115672E-2</v>
      </c>
      <c r="R64" s="151">
        <f t="shared" si="7"/>
        <v>8.9917066783064159E-2</v>
      </c>
      <c r="S64" s="151">
        <f t="shared" si="7"/>
        <v>5.6307289393278045E-2</v>
      </c>
      <c r="T64" s="151">
        <f t="shared" si="7"/>
        <v>0.56525534701003932</v>
      </c>
      <c r="U64" s="151">
        <f t="shared" si="7"/>
        <v>8.8607594936708861E-2</v>
      </c>
      <c r="V64" s="441">
        <v>0.81515151515151518</v>
      </c>
      <c r="W64" s="840">
        <v>27.234088588051801</v>
      </c>
      <c r="X64" s="802">
        <v>34.365649389972099</v>
      </c>
      <c r="Y64" s="842">
        <v>41.432316122734903</v>
      </c>
      <c r="Z64" s="645"/>
      <c r="AA64" s="159">
        <v>0.2989579104073623</v>
      </c>
      <c r="AB64" s="146">
        <f t="shared" si="10"/>
        <v>0.23375959079283884</v>
      </c>
      <c r="AC64" s="146">
        <f t="shared" si="11"/>
        <v>20.600858369098713</v>
      </c>
      <c r="AD64" s="146">
        <f t="shared" si="12"/>
        <v>1.5968992248062015</v>
      </c>
      <c r="AE64" s="146">
        <f t="shared" si="13"/>
        <v>0.13551401869158877</v>
      </c>
      <c r="AF64" s="146">
        <f t="shared" si="14"/>
        <v>3.0174596246180707</v>
      </c>
      <c r="AG64" s="146">
        <f t="shared" si="15"/>
        <v>3.1683803489439848</v>
      </c>
      <c r="AH64" s="166">
        <f t="shared" si="8"/>
        <v>0.15092072432591408</v>
      </c>
    </row>
    <row r="65" spans="1:34">
      <c r="A65" s="798" t="s">
        <v>610</v>
      </c>
      <c r="B65" s="803">
        <v>103</v>
      </c>
      <c r="C65" s="807">
        <v>2</v>
      </c>
      <c r="D65" s="803">
        <v>25</v>
      </c>
      <c r="E65" s="803">
        <v>27</v>
      </c>
      <c r="F65" s="800">
        <v>969.76</v>
      </c>
      <c r="G65" s="801">
        <v>52.801067799999998</v>
      </c>
      <c r="H65" s="800">
        <v>52.802677288135584</v>
      </c>
      <c r="I65" s="800" t="s">
        <v>36</v>
      </c>
      <c r="J65" s="804">
        <v>263000</v>
      </c>
      <c r="K65" s="805">
        <v>89700</v>
      </c>
      <c r="L65" s="805">
        <v>156000</v>
      </c>
      <c r="M65" s="805">
        <v>93500</v>
      </c>
      <c r="N65" s="805">
        <v>1090000</v>
      </c>
      <c r="O65" s="806">
        <v>169000</v>
      </c>
      <c r="P65" s="174">
        <f t="shared" si="7"/>
        <v>0.14130668385987535</v>
      </c>
      <c r="Q65" s="151">
        <f t="shared" si="7"/>
        <v>4.8194713088330107E-2</v>
      </c>
      <c r="R65" s="151">
        <f t="shared" si="7"/>
        <v>8.3816892327530632E-2</v>
      </c>
      <c r="S65" s="151">
        <f t="shared" si="7"/>
        <v>5.0236406619385346E-2</v>
      </c>
      <c r="T65" s="151">
        <f t="shared" si="7"/>
        <v>0.58564367075005375</v>
      </c>
      <c r="U65" s="151">
        <f t="shared" si="7"/>
        <v>9.0801633354824843E-2</v>
      </c>
      <c r="V65" s="441">
        <v>0.82349468713105067</v>
      </c>
      <c r="W65" s="840">
        <v>27.706947213766998</v>
      </c>
      <c r="X65" s="802">
        <v>34.833819846150803</v>
      </c>
      <c r="Y65" s="842">
        <v>42.058702229690297</v>
      </c>
      <c r="Z65" s="645"/>
      <c r="AA65" s="797">
        <v>0.30657166486417708</v>
      </c>
      <c r="AB65" s="146">
        <f t="shared" si="10"/>
        <v>0.21223876861469154</v>
      </c>
      <c r="AC65" s="146">
        <f t="shared" si="11"/>
        <v>19.438285291943831</v>
      </c>
      <c r="AD65" s="146">
        <f t="shared" si="12"/>
        <v>1.6684491978609626</v>
      </c>
      <c r="AE65" s="146">
        <f t="shared" si="13"/>
        <v>0.13423351866560762</v>
      </c>
      <c r="AF65" s="146">
        <f t="shared" si="14"/>
        <v>3.0723189340210615</v>
      </c>
      <c r="AG65" s="146">
        <f t="shared" si="15"/>
        <v>3.2073455100228738</v>
      </c>
      <c r="AH65" s="166">
        <f t="shared" si="8"/>
        <v>0.13502657600181234</v>
      </c>
    </row>
    <row r="66" spans="1:34">
      <c r="A66" s="798" t="s">
        <v>610</v>
      </c>
      <c r="B66" s="803">
        <v>103</v>
      </c>
      <c r="C66" s="807">
        <v>2</v>
      </c>
      <c r="D66" s="803">
        <v>35</v>
      </c>
      <c r="E66" s="803">
        <v>37</v>
      </c>
      <c r="F66" s="800">
        <v>969.86</v>
      </c>
      <c r="G66" s="801">
        <v>52.804118639999999</v>
      </c>
      <c r="H66" s="800">
        <v>52.805755254237283</v>
      </c>
      <c r="I66" s="800" t="s">
        <v>36</v>
      </c>
      <c r="J66" s="804">
        <v>61900</v>
      </c>
      <c r="K66" s="805">
        <v>17500</v>
      </c>
      <c r="L66" s="805">
        <v>27000</v>
      </c>
      <c r="M66" s="805">
        <v>16300</v>
      </c>
      <c r="N66" s="805">
        <v>196000</v>
      </c>
      <c r="O66" s="806">
        <v>29800</v>
      </c>
      <c r="P66" s="174">
        <f t="shared" si="7"/>
        <v>0.1776183644189383</v>
      </c>
      <c r="Q66" s="151">
        <f t="shared" si="7"/>
        <v>5.0215208034433287E-2</v>
      </c>
      <c r="R66" s="151">
        <f t="shared" si="7"/>
        <v>7.7474892395982778E-2</v>
      </c>
      <c r="S66" s="151">
        <f t="shared" si="7"/>
        <v>4.6771879483500714E-2</v>
      </c>
      <c r="T66" s="151">
        <f t="shared" si="7"/>
        <v>0.56241032998565277</v>
      </c>
      <c r="U66" s="151">
        <f t="shared" si="7"/>
        <v>8.550932568149211E-2</v>
      </c>
      <c r="V66" s="441">
        <v>0.80684326710816778</v>
      </c>
      <c r="W66" s="840">
        <v>26.853579200579201</v>
      </c>
      <c r="X66" s="802">
        <v>33.912459284283401</v>
      </c>
      <c r="Y66" s="842">
        <v>40.849232207199101</v>
      </c>
      <c r="Z66" s="645"/>
      <c r="AA66" s="797">
        <v>0.26556001049199984</v>
      </c>
      <c r="AB66" s="146">
        <f t="shared" si="10"/>
        <v>0.212142358688067</v>
      </c>
      <c r="AC66" s="146">
        <f t="shared" si="11"/>
        <v>24.001550988755334</v>
      </c>
      <c r="AD66" s="146">
        <f t="shared" si="12"/>
        <v>1.656441717791411</v>
      </c>
      <c r="AE66" s="146">
        <f t="shared" si="13"/>
        <v>0.13197519929140833</v>
      </c>
      <c r="AF66" s="146">
        <f t="shared" si="14"/>
        <v>2.9371592539454809</v>
      </c>
      <c r="AG66" s="146">
        <f t="shared" si="15"/>
        <v>3.1300375958169475</v>
      </c>
      <c r="AH66" s="166">
        <f t="shared" si="8"/>
        <v>0.19287834187146657</v>
      </c>
    </row>
    <row r="67" spans="1:34">
      <c r="A67" s="798" t="s">
        <v>610</v>
      </c>
      <c r="B67" s="803">
        <v>103</v>
      </c>
      <c r="C67" s="807">
        <v>2</v>
      </c>
      <c r="D67" s="807">
        <v>45</v>
      </c>
      <c r="E67" s="807">
        <v>47</v>
      </c>
      <c r="F67" s="800">
        <v>969.96</v>
      </c>
      <c r="G67" s="801">
        <v>52.80716949</v>
      </c>
      <c r="H67" s="800">
        <v>52.808833220338983</v>
      </c>
      <c r="I67" s="800" t="s">
        <v>36</v>
      </c>
      <c r="J67" s="808">
        <v>417000</v>
      </c>
      <c r="K67" s="809">
        <v>155000</v>
      </c>
      <c r="L67" s="809">
        <v>254000</v>
      </c>
      <c r="M67" s="809">
        <v>138000</v>
      </c>
      <c r="N67" s="809">
        <v>1700000</v>
      </c>
      <c r="O67" s="810">
        <v>271000</v>
      </c>
      <c r="P67" s="174">
        <f t="shared" si="7"/>
        <v>0.14207836456558773</v>
      </c>
      <c r="Q67" s="151">
        <f t="shared" si="7"/>
        <v>5.2810902896081771E-2</v>
      </c>
      <c r="R67" s="151">
        <f t="shared" si="7"/>
        <v>8.6541737649063033E-2</v>
      </c>
      <c r="S67" s="151">
        <f t="shared" si="7"/>
        <v>4.7018739352640546E-2</v>
      </c>
      <c r="T67" s="151">
        <f t="shared" si="7"/>
        <v>0.57921635434412266</v>
      </c>
      <c r="U67" s="151">
        <f t="shared" si="7"/>
        <v>9.2333901192504259E-2</v>
      </c>
      <c r="V67" s="441">
        <v>0.81051344743276277</v>
      </c>
      <c r="W67" s="840">
        <v>27.078844523555102</v>
      </c>
      <c r="X67" s="802">
        <v>34.157608894954897</v>
      </c>
      <c r="Y67" s="842">
        <v>41.067619332134299</v>
      </c>
      <c r="Z67" s="645"/>
      <c r="AA67" s="159">
        <v>0.30911159879704136</v>
      </c>
      <c r="AB67" s="146">
        <f t="shared" si="10"/>
        <v>0.21723590150913424</v>
      </c>
      <c r="AC67" s="146">
        <f t="shared" si="11"/>
        <v>19.697685403873404</v>
      </c>
      <c r="AD67" s="146">
        <f t="shared" si="12"/>
        <v>1.8405797101449275</v>
      </c>
      <c r="AE67" s="146">
        <f t="shared" si="13"/>
        <v>0.13749365804160324</v>
      </c>
      <c r="AF67" s="146">
        <f t="shared" si="14"/>
        <v>3.0531516183986374</v>
      </c>
      <c r="AG67" s="146">
        <f t="shared" si="15"/>
        <v>3.1469190463949879</v>
      </c>
      <c r="AH67" s="166">
        <f t="shared" si="8"/>
        <v>9.3767427996350516E-2</v>
      </c>
    </row>
    <row r="68" spans="1:34">
      <c r="A68" s="798" t="s">
        <v>610</v>
      </c>
      <c r="B68" s="803">
        <v>103</v>
      </c>
      <c r="C68" s="807">
        <v>2</v>
      </c>
      <c r="D68" s="799">
        <v>54</v>
      </c>
      <c r="E68" s="799">
        <v>56</v>
      </c>
      <c r="F68" s="800">
        <v>970.05</v>
      </c>
      <c r="G68" s="801">
        <v>52.809915250000003</v>
      </c>
      <c r="H68" s="800">
        <v>52.811603389830502</v>
      </c>
      <c r="I68" s="800" t="s">
        <v>36</v>
      </c>
      <c r="J68" s="815">
        <v>313000</v>
      </c>
      <c r="K68" s="816">
        <v>116000</v>
      </c>
      <c r="L68" s="816">
        <v>184000</v>
      </c>
      <c r="M68" s="816">
        <v>107000</v>
      </c>
      <c r="N68" s="816">
        <v>1250000</v>
      </c>
      <c r="O68" s="817">
        <v>199000</v>
      </c>
      <c r="P68" s="174">
        <f t="shared" si="7"/>
        <v>0.14430613185799906</v>
      </c>
      <c r="Q68" s="151">
        <f t="shared" si="7"/>
        <v>5.3480866758875055E-2</v>
      </c>
      <c r="R68" s="151">
        <f t="shared" si="7"/>
        <v>8.4831719686491475E-2</v>
      </c>
      <c r="S68" s="151">
        <f t="shared" si="7"/>
        <v>4.933148916551406E-2</v>
      </c>
      <c r="T68" s="151">
        <f t="shared" si="7"/>
        <v>0.57630244352236049</v>
      </c>
      <c r="U68" s="151">
        <f t="shared" si="7"/>
        <v>9.174734900875979E-2</v>
      </c>
      <c r="V68" s="441">
        <v>0.8085808580858086</v>
      </c>
      <c r="W68" s="840">
        <v>26.955695694540101</v>
      </c>
      <c r="X68" s="802">
        <v>34.043162034267901</v>
      </c>
      <c r="Y68" s="842">
        <v>40.962950395560803</v>
      </c>
      <c r="Z68" s="645"/>
      <c r="AA68" s="814">
        <v>0.31846682296494194</v>
      </c>
      <c r="AB68" s="146">
        <f t="shared" si="10"/>
        <v>0.21928879310344829</v>
      </c>
      <c r="AC68" s="146">
        <f t="shared" si="11"/>
        <v>20.025591810620604</v>
      </c>
      <c r="AD68" s="146">
        <f t="shared" si="12"/>
        <v>1.7196261682242993</v>
      </c>
      <c r="AE68" s="146">
        <f t="shared" si="13"/>
        <v>0.13733609385783299</v>
      </c>
      <c r="AF68" s="146">
        <f t="shared" si="14"/>
        <v>3.0433379437528818</v>
      </c>
      <c r="AG68" s="146">
        <f t="shared" si="15"/>
        <v>3.1380187127623653</v>
      </c>
      <c r="AH68" s="166">
        <f t="shared" si="8"/>
        <v>9.4680769009483523E-2</v>
      </c>
    </row>
    <row r="69" spans="1:34">
      <c r="A69" s="798" t="s">
        <v>610</v>
      </c>
      <c r="B69" s="803">
        <v>103</v>
      </c>
      <c r="C69" s="807">
        <v>2</v>
      </c>
      <c r="D69" s="807">
        <v>75</v>
      </c>
      <c r="E69" s="807">
        <v>77</v>
      </c>
      <c r="F69" s="800">
        <v>970.26</v>
      </c>
      <c r="G69" s="801">
        <v>52.816322030000002</v>
      </c>
      <c r="H69" s="800">
        <v>52.818067118644066</v>
      </c>
      <c r="I69" s="800" t="s">
        <v>36</v>
      </c>
      <c r="J69" s="808">
        <v>358000</v>
      </c>
      <c r="K69" s="809">
        <v>133000</v>
      </c>
      <c r="L69" s="809">
        <v>213000</v>
      </c>
      <c r="M69" s="809">
        <v>125000</v>
      </c>
      <c r="N69" s="809">
        <v>1390000</v>
      </c>
      <c r="O69" s="810">
        <v>216000</v>
      </c>
      <c r="P69" s="174">
        <f t="shared" ref="P69:U111" si="16">J69/(SUM($J69:$O69))</f>
        <v>0.14702258726899384</v>
      </c>
      <c r="Q69" s="151">
        <f t="shared" si="16"/>
        <v>5.4620123203285423E-2</v>
      </c>
      <c r="R69" s="151">
        <f t="shared" si="16"/>
        <v>8.747433264887064E-2</v>
      </c>
      <c r="S69" s="151">
        <f t="shared" si="16"/>
        <v>5.1334702258726897E-2</v>
      </c>
      <c r="T69" s="151">
        <f t="shared" si="16"/>
        <v>0.57084188911704314</v>
      </c>
      <c r="U69" s="151">
        <f t="shared" si="16"/>
        <v>8.8706365503080087E-2</v>
      </c>
      <c r="V69" s="441">
        <v>0.80640465793304217</v>
      </c>
      <c r="W69" s="840">
        <v>26.756121207197101</v>
      </c>
      <c r="X69" s="802">
        <v>33.871791774465599</v>
      </c>
      <c r="Y69" s="842">
        <v>40.788137631270203</v>
      </c>
      <c r="Z69" s="645"/>
      <c r="AA69" s="159">
        <v>0.36703096539162111</v>
      </c>
      <c r="AB69" s="146">
        <f t="shared" si="10"/>
        <v>0.22676937891189214</v>
      </c>
      <c r="AC69" s="146">
        <f t="shared" si="11"/>
        <v>20.480549199084667</v>
      </c>
      <c r="AD69" s="146">
        <f t="shared" si="12"/>
        <v>1.7040000000000002</v>
      </c>
      <c r="AE69" s="146">
        <f t="shared" si="13"/>
        <v>0.13449564134495642</v>
      </c>
      <c r="AF69" s="146">
        <f t="shared" si="14"/>
        <v>3.0217659137577004</v>
      </c>
      <c r="AG69" s="146">
        <f t="shared" si="15"/>
        <v>3.1280261415474317</v>
      </c>
      <c r="AH69" s="166">
        <f t="shared" si="8"/>
        <v>0.10626022778973132</v>
      </c>
    </row>
    <row r="70" spans="1:34">
      <c r="A70" s="798" t="s">
        <v>610</v>
      </c>
      <c r="B70" s="803">
        <v>103</v>
      </c>
      <c r="C70" s="807">
        <v>2</v>
      </c>
      <c r="D70" s="803">
        <v>85</v>
      </c>
      <c r="E70" s="803">
        <v>87</v>
      </c>
      <c r="F70" s="800">
        <v>970.36</v>
      </c>
      <c r="G70" s="801">
        <v>52.819372880000003</v>
      </c>
      <c r="H70" s="800">
        <v>52.821145084745758</v>
      </c>
      <c r="I70" s="800" t="s">
        <v>36</v>
      </c>
      <c r="J70" s="804">
        <v>491000</v>
      </c>
      <c r="K70" s="805">
        <v>185000</v>
      </c>
      <c r="L70" s="805">
        <v>327000</v>
      </c>
      <c r="M70" s="805">
        <v>215000</v>
      </c>
      <c r="N70" s="805">
        <v>2060000</v>
      </c>
      <c r="O70" s="806">
        <v>358000</v>
      </c>
      <c r="P70" s="174">
        <f t="shared" si="16"/>
        <v>0.13503850385038504</v>
      </c>
      <c r="Q70" s="151">
        <f t="shared" si="16"/>
        <v>5.0880088008800881E-2</v>
      </c>
      <c r="R70" s="151">
        <f t="shared" si="16"/>
        <v>8.993399339933994E-2</v>
      </c>
      <c r="S70" s="151">
        <f t="shared" si="16"/>
        <v>5.9130913091309134E-2</v>
      </c>
      <c r="T70" s="151">
        <f t="shared" si="16"/>
        <v>0.56655665566556657</v>
      </c>
      <c r="U70" s="151">
        <f t="shared" si="16"/>
        <v>9.8459845984598462E-2</v>
      </c>
      <c r="V70" s="441">
        <v>0.82949308755760354</v>
      </c>
      <c r="W70" s="840">
        <v>27.959825212430001</v>
      </c>
      <c r="X70" s="802">
        <v>35.202885141805197</v>
      </c>
      <c r="Y70" s="842">
        <v>42.387393521768303</v>
      </c>
      <c r="Z70" s="645"/>
      <c r="AA70" s="797">
        <v>0.33751406978613924</v>
      </c>
      <c r="AB70" s="146">
        <f t="shared" si="10"/>
        <v>0.23116057233704293</v>
      </c>
      <c r="AC70" s="146">
        <f t="shared" si="11"/>
        <v>19.247353978831828</v>
      </c>
      <c r="AD70" s="146">
        <f t="shared" si="12"/>
        <v>1.5209302325581395</v>
      </c>
      <c r="AE70" s="146">
        <f t="shared" si="13"/>
        <v>0.14805624483043839</v>
      </c>
      <c r="AF70" s="146">
        <f t="shared" si="14"/>
        <v>3.0682068206820681</v>
      </c>
      <c r="AG70" s="146">
        <f t="shared" si="15"/>
        <v>3.2356454798360543</v>
      </c>
      <c r="AH70" s="166">
        <f t="shared" si="8"/>
        <v>0.16743865915398626</v>
      </c>
    </row>
    <row r="71" spans="1:34">
      <c r="A71" s="798" t="s">
        <v>610</v>
      </c>
      <c r="B71" s="803">
        <v>103</v>
      </c>
      <c r="C71" s="807">
        <v>2</v>
      </c>
      <c r="D71" s="803">
        <v>95</v>
      </c>
      <c r="E71" s="803">
        <v>97</v>
      </c>
      <c r="F71" s="800">
        <v>970.46</v>
      </c>
      <c r="G71" s="801">
        <v>52.822423729999997</v>
      </c>
      <c r="H71" s="800">
        <v>52.824223050847451</v>
      </c>
      <c r="I71" s="800" t="s">
        <v>36</v>
      </c>
      <c r="J71" s="804">
        <v>36000</v>
      </c>
      <c r="K71" s="805">
        <v>13500</v>
      </c>
      <c r="L71" s="805">
        <v>22100</v>
      </c>
      <c r="M71" s="805">
        <v>14000</v>
      </c>
      <c r="N71" s="805">
        <v>154000</v>
      </c>
      <c r="O71" s="806">
        <v>23800</v>
      </c>
      <c r="P71" s="174">
        <f t="shared" si="16"/>
        <v>0.1366742596810934</v>
      </c>
      <c r="Q71" s="151">
        <f t="shared" si="16"/>
        <v>5.125284738041002E-2</v>
      </c>
      <c r="R71" s="151">
        <f t="shared" si="16"/>
        <v>8.3902809415337884E-2</v>
      </c>
      <c r="S71" s="151">
        <f t="shared" si="16"/>
        <v>5.3151100987091873E-2</v>
      </c>
      <c r="T71" s="151">
        <f t="shared" si="16"/>
        <v>0.58466211085801068</v>
      </c>
      <c r="U71" s="151">
        <f t="shared" si="16"/>
        <v>9.0356871678056186E-2</v>
      </c>
      <c r="V71" s="441">
        <v>0.81607629427792916</v>
      </c>
      <c r="W71" s="840">
        <v>27.332348371526699</v>
      </c>
      <c r="X71" s="802">
        <v>34.415871188997698</v>
      </c>
      <c r="Y71" s="842">
        <v>41.430549988380299</v>
      </c>
      <c r="Z71" s="645"/>
      <c r="AA71" s="797">
        <v>0.31825224666873259</v>
      </c>
      <c r="AB71" s="146">
        <f t="shared" si="10"/>
        <v>0.21811785400175901</v>
      </c>
      <c r="AC71" s="146">
        <f t="shared" si="11"/>
        <v>18.947368421052634</v>
      </c>
      <c r="AD71" s="146">
        <f t="shared" si="12"/>
        <v>1.5785714285714285</v>
      </c>
      <c r="AE71" s="146">
        <f t="shared" si="13"/>
        <v>0.13385826771653542</v>
      </c>
      <c r="AF71" s="146">
        <f t="shared" si="14"/>
        <v>3.0785876993166288</v>
      </c>
      <c r="AG71" s="146">
        <f t="shared" si="15"/>
        <v>3.1726765734395537</v>
      </c>
      <c r="AH71" s="166">
        <f t="shared" si="8"/>
        <v>9.4088874122924882E-2</v>
      </c>
    </row>
    <row r="72" spans="1:34">
      <c r="A72" s="798" t="s">
        <v>610</v>
      </c>
      <c r="B72" s="803">
        <v>103</v>
      </c>
      <c r="C72" s="807">
        <v>2</v>
      </c>
      <c r="D72" s="807">
        <v>105</v>
      </c>
      <c r="E72" s="807">
        <v>107</v>
      </c>
      <c r="F72" s="800">
        <v>970.56</v>
      </c>
      <c r="G72" s="801">
        <v>52.825474579999998</v>
      </c>
      <c r="H72" s="800">
        <v>52.82730101694915</v>
      </c>
      <c r="I72" s="800" t="s">
        <v>36</v>
      </c>
      <c r="J72" s="808">
        <v>809000</v>
      </c>
      <c r="K72" s="809">
        <v>301000</v>
      </c>
      <c r="L72" s="809">
        <v>465000</v>
      </c>
      <c r="M72" s="809">
        <v>255000</v>
      </c>
      <c r="N72" s="809">
        <v>2740000</v>
      </c>
      <c r="O72" s="810">
        <v>424000</v>
      </c>
      <c r="P72" s="174">
        <f t="shared" si="16"/>
        <v>0.1619943932719263</v>
      </c>
      <c r="Q72" s="151">
        <f t="shared" si="16"/>
        <v>6.0272326792150582E-2</v>
      </c>
      <c r="R72" s="151">
        <f t="shared" si="16"/>
        <v>9.3111734080897082E-2</v>
      </c>
      <c r="S72" s="151">
        <f t="shared" si="16"/>
        <v>5.1061273528233878E-2</v>
      </c>
      <c r="T72" s="151">
        <f t="shared" si="16"/>
        <v>0.5486583900680817</v>
      </c>
      <c r="U72" s="151">
        <f t="shared" si="16"/>
        <v>8.4901882258710454E-2</v>
      </c>
      <c r="V72" s="441">
        <v>0.79169550173010383</v>
      </c>
      <c r="W72" s="840">
        <v>26.0800021539401</v>
      </c>
      <c r="X72" s="802">
        <v>33.049849034187297</v>
      </c>
      <c r="Y72" s="842">
        <v>39.775568846826502</v>
      </c>
      <c r="Z72" s="645"/>
      <c r="AA72" s="159">
        <v>0.39367116618720954</v>
      </c>
      <c r="AB72" s="146">
        <f t="shared" si="10"/>
        <v>0.24396654719235367</v>
      </c>
      <c r="AC72" s="146">
        <f t="shared" si="11"/>
        <v>22.795153564384332</v>
      </c>
      <c r="AD72" s="146">
        <f t="shared" si="12"/>
        <v>1.8235294117647061</v>
      </c>
      <c r="AE72" s="146">
        <f t="shared" si="13"/>
        <v>0.13400758533501897</v>
      </c>
      <c r="AF72" s="146">
        <f t="shared" si="14"/>
        <v>2.9339207048458151</v>
      </c>
      <c r="AG72" s="146">
        <f t="shared" si="15"/>
        <v>3.0613099316339603</v>
      </c>
      <c r="AH72" s="166">
        <f t="shared" si="8"/>
        <v>0.12738922678814513</v>
      </c>
    </row>
    <row r="73" spans="1:34">
      <c r="A73" s="798" t="s">
        <v>610</v>
      </c>
      <c r="B73" s="803">
        <v>103</v>
      </c>
      <c r="C73" s="807">
        <v>2</v>
      </c>
      <c r="D73" s="803">
        <v>115</v>
      </c>
      <c r="E73" s="803">
        <v>116</v>
      </c>
      <c r="F73" s="800">
        <v>970.65499999999997</v>
      </c>
      <c r="G73" s="801">
        <v>52.828372880000003</v>
      </c>
      <c r="H73" s="800">
        <v>52.830225084745763</v>
      </c>
      <c r="I73" s="800" t="s">
        <v>36</v>
      </c>
      <c r="J73" s="804">
        <v>225000</v>
      </c>
      <c r="K73" s="805">
        <v>78400</v>
      </c>
      <c r="L73" s="805">
        <v>129000</v>
      </c>
      <c r="M73" s="805">
        <v>77100</v>
      </c>
      <c r="N73" s="805">
        <v>843000</v>
      </c>
      <c r="O73" s="806">
        <v>136000</v>
      </c>
      <c r="P73" s="174">
        <f t="shared" si="16"/>
        <v>0.15115888478333894</v>
      </c>
      <c r="Q73" s="151">
        <f t="shared" si="16"/>
        <v>5.2670473631172318E-2</v>
      </c>
      <c r="R73" s="151">
        <f t="shared" si="16"/>
        <v>8.6664427275780984E-2</v>
      </c>
      <c r="S73" s="151">
        <f t="shared" si="16"/>
        <v>5.1797111185757472E-2</v>
      </c>
      <c r="T73" s="151">
        <f t="shared" si="16"/>
        <v>0.56634195498824325</v>
      </c>
      <c r="U73" s="151">
        <f t="shared" si="16"/>
        <v>9.1367148135707094E-2</v>
      </c>
      <c r="V73" s="441">
        <v>0.81355529131985727</v>
      </c>
      <c r="W73" s="840">
        <v>27.247204419711199</v>
      </c>
      <c r="X73" s="802">
        <v>34.302780213848003</v>
      </c>
      <c r="Y73" s="842">
        <v>41.391762307474302</v>
      </c>
      <c r="Z73" s="645"/>
      <c r="AA73" s="797">
        <v>0.36573621247460686</v>
      </c>
      <c r="AB73" s="146">
        <f t="shared" si="10"/>
        <v>0.22516818361693705</v>
      </c>
      <c r="AC73" s="146">
        <f t="shared" si="11"/>
        <v>21.067415730337078</v>
      </c>
      <c r="AD73" s="146">
        <f t="shared" si="12"/>
        <v>1.6731517509727627</v>
      </c>
      <c r="AE73" s="146">
        <f t="shared" si="13"/>
        <v>0.13891726251276812</v>
      </c>
      <c r="AF73" s="146">
        <f t="shared" si="14"/>
        <v>3.0122270742358079</v>
      </c>
      <c r="AG73" s="146">
        <f t="shared" si="15"/>
        <v>3.1609781696383754</v>
      </c>
      <c r="AH73" s="166">
        <f t="shared" si="8"/>
        <v>0.14875109540256748</v>
      </c>
    </row>
    <row r="74" spans="1:34">
      <c r="A74" s="798" t="s">
        <v>610</v>
      </c>
      <c r="B74" s="803">
        <v>103</v>
      </c>
      <c r="C74" s="807">
        <v>2</v>
      </c>
      <c r="D74" s="803">
        <v>125</v>
      </c>
      <c r="E74" s="803">
        <v>126</v>
      </c>
      <c r="F74" s="800">
        <v>970.755</v>
      </c>
      <c r="G74" s="801">
        <v>52.831423729999997</v>
      </c>
      <c r="H74" s="800">
        <v>52.833303050847455</v>
      </c>
      <c r="I74" s="800" t="s">
        <v>36</v>
      </c>
      <c r="J74" s="804">
        <v>27100</v>
      </c>
      <c r="K74" s="805">
        <v>8730</v>
      </c>
      <c r="L74" s="805">
        <v>14000</v>
      </c>
      <c r="M74" s="805">
        <v>7960</v>
      </c>
      <c r="N74" s="805">
        <v>94900</v>
      </c>
      <c r="O74" s="806">
        <v>14900</v>
      </c>
      <c r="P74" s="174">
        <f t="shared" si="16"/>
        <v>0.16170415895936513</v>
      </c>
      <c r="Q74" s="151">
        <f t="shared" si="16"/>
        <v>5.2091413568828689E-2</v>
      </c>
      <c r="R74" s="151">
        <f t="shared" si="16"/>
        <v>8.3537203890446929E-2</v>
      </c>
      <c r="S74" s="151">
        <f t="shared" si="16"/>
        <v>4.749686735485411E-2</v>
      </c>
      <c r="T74" s="151">
        <f t="shared" si="16"/>
        <v>0.56626290351452946</v>
      </c>
      <c r="U74" s="151">
        <f t="shared" si="16"/>
        <v>8.8907452711975657E-2</v>
      </c>
      <c r="V74" s="441">
        <v>0.80851063829787229</v>
      </c>
      <c r="W74" s="840">
        <v>26.953288419581</v>
      </c>
      <c r="X74" s="802">
        <v>34.026446912509897</v>
      </c>
      <c r="Y74" s="842">
        <v>40.9420446316688</v>
      </c>
      <c r="Z74" s="645"/>
      <c r="AA74" s="797">
        <v>0.32599431818181818</v>
      </c>
      <c r="AB74" s="146">
        <f t="shared" si="10"/>
        <v>0.21844971172325436</v>
      </c>
      <c r="AC74" s="146">
        <f t="shared" si="11"/>
        <v>22.213114754098363</v>
      </c>
      <c r="AD74" s="146">
        <f t="shared" si="12"/>
        <v>1.7587939698492463</v>
      </c>
      <c r="AE74" s="146">
        <f t="shared" si="13"/>
        <v>0.13570127504553736</v>
      </c>
      <c r="AF74" s="146">
        <f t="shared" si="14"/>
        <v>2.9823378483203058</v>
      </c>
      <c r="AG74" s="146">
        <f t="shared" si="15"/>
        <v>3.1376957899502038</v>
      </c>
      <c r="AH74" s="166">
        <f t="shared" si="8"/>
        <v>0.15535794162989802</v>
      </c>
    </row>
    <row r="75" spans="1:34">
      <c r="A75" s="798" t="s">
        <v>610</v>
      </c>
      <c r="B75" s="803">
        <v>103</v>
      </c>
      <c r="C75" s="803">
        <v>3</v>
      </c>
      <c r="D75" s="803">
        <v>55</v>
      </c>
      <c r="E75" s="803">
        <v>57</v>
      </c>
      <c r="F75" s="800">
        <v>971.56</v>
      </c>
      <c r="G75" s="801">
        <v>52.855983049999999</v>
      </c>
      <c r="H75" s="800">
        <v>52.8580806779661</v>
      </c>
      <c r="I75" s="800" t="s">
        <v>36</v>
      </c>
      <c r="J75" s="804">
        <v>436000</v>
      </c>
      <c r="K75" s="805">
        <v>149000</v>
      </c>
      <c r="L75" s="805">
        <v>236000</v>
      </c>
      <c r="M75" s="805">
        <v>148000</v>
      </c>
      <c r="N75" s="805">
        <v>1540000</v>
      </c>
      <c r="O75" s="806">
        <v>219000</v>
      </c>
      <c r="P75" s="174">
        <f t="shared" si="16"/>
        <v>0.15982404692082111</v>
      </c>
      <c r="Q75" s="151">
        <f t="shared" si="16"/>
        <v>5.4618768328445748E-2</v>
      </c>
      <c r="R75" s="151">
        <f t="shared" si="16"/>
        <v>8.6510263929618775E-2</v>
      </c>
      <c r="S75" s="151">
        <f t="shared" si="16"/>
        <v>5.4252199413489736E-2</v>
      </c>
      <c r="T75" s="151">
        <f t="shared" si="16"/>
        <v>0.56451612903225812</v>
      </c>
      <c r="U75" s="151">
        <f t="shared" si="16"/>
        <v>8.0278592375366567E-2</v>
      </c>
      <c r="V75" s="441">
        <v>0.80186170212765961</v>
      </c>
      <c r="W75" s="840">
        <v>26.662913373554002</v>
      </c>
      <c r="X75" s="802">
        <v>33.632441312557702</v>
      </c>
      <c r="Y75" s="842">
        <v>40.461760313906403</v>
      </c>
      <c r="Z75" s="645"/>
      <c r="AA75" s="797">
        <v>0.33145213805079227</v>
      </c>
      <c r="AB75" s="146">
        <f t="shared" si="10"/>
        <v>0.23254799301919718</v>
      </c>
      <c r="AC75" s="146">
        <f t="shared" si="11"/>
        <v>22.064777327935222</v>
      </c>
      <c r="AD75" s="146">
        <f t="shared" si="12"/>
        <v>1.5945945945945947</v>
      </c>
      <c r="AE75" s="146">
        <f t="shared" si="13"/>
        <v>0.12450255827174529</v>
      </c>
      <c r="AF75" s="146">
        <f t="shared" si="14"/>
        <v>2.9695747800586512</v>
      </c>
      <c r="AG75" s="146">
        <f t="shared" si="15"/>
        <v>3.1072673579674062</v>
      </c>
      <c r="AH75" s="166">
        <f t="shared" si="8"/>
        <v>0.137692577908755</v>
      </c>
    </row>
    <row r="76" spans="1:34">
      <c r="A76" s="798" t="s">
        <v>610</v>
      </c>
      <c r="B76" s="803">
        <v>103</v>
      </c>
      <c r="C76" s="803">
        <v>3</v>
      </c>
      <c r="D76" s="803">
        <v>65</v>
      </c>
      <c r="E76" s="803">
        <v>67</v>
      </c>
      <c r="F76" s="800">
        <v>971.66</v>
      </c>
      <c r="G76" s="801">
        <v>52.8590339</v>
      </c>
      <c r="H76" s="800">
        <v>52.861158644067793</v>
      </c>
      <c r="I76" s="800" t="s">
        <v>36</v>
      </c>
      <c r="J76" s="804">
        <v>52100</v>
      </c>
      <c r="K76" s="805">
        <v>21000</v>
      </c>
      <c r="L76" s="805">
        <v>34700</v>
      </c>
      <c r="M76" s="805">
        <v>24000</v>
      </c>
      <c r="N76" s="805">
        <v>258000</v>
      </c>
      <c r="O76" s="806">
        <v>38500</v>
      </c>
      <c r="P76" s="174">
        <f t="shared" si="16"/>
        <v>0.12164370768153164</v>
      </c>
      <c r="Q76" s="151">
        <f t="shared" si="16"/>
        <v>4.9031053000233478E-2</v>
      </c>
      <c r="R76" s="151">
        <f t="shared" si="16"/>
        <v>8.1017978052766754E-2</v>
      </c>
      <c r="S76" s="151">
        <f t="shared" si="16"/>
        <v>5.6035489143123979E-2</v>
      </c>
      <c r="T76" s="151">
        <f t="shared" si="16"/>
        <v>0.60238150828858272</v>
      </c>
      <c r="U76" s="151">
        <f t="shared" si="16"/>
        <v>8.9890263833761377E-2</v>
      </c>
      <c r="V76" s="441">
        <v>0.82233502538071057</v>
      </c>
      <c r="W76" s="840">
        <v>27.645543237951301</v>
      </c>
      <c r="X76" s="802">
        <v>34.778634736272998</v>
      </c>
      <c r="Y76" s="842">
        <v>41.872010278571402</v>
      </c>
      <c r="Z76" s="645"/>
      <c r="AA76" s="797">
        <v>0.27686529513986208</v>
      </c>
      <c r="AB76" s="146">
        <f t="shared" si="10"/>
        <v>0.21185539606592238</v>
      </c>
      <c r="AC76" s="146">
        <f t="shared" si="11"/>
        <v>16.801031925185423</v>
      </c>
      <c r="AD76" s="146">
        <f t="shared" si="12"/>
        <v>1.4458333333333333</v>
      </c>
      <c r="AE76" s="146">
        <f t="shared" si="13"/>
        <v>0.12984822934232715</v>
      </c>
      <c r="AF76" s="146">
        <f t="shared" si="14"/>
        <v>3.1482605650245157</v>
      </c>
      <c r="AG76" s="146">
        <f t="shared" si="15"/>
        <v>3.2019018784302604</v>
      </c>
      <c r="AH76" s="166">
        <f t="shared" si="8"/>
        <v>5.3641313405744739E-2</v>
      </c>
    </row>
    <row r="77" spans="1:34">
      <c r="A77" s="798" t="s">
        <v>610</v>
      </c>
      <c r="B77" s="803">
        <v>103</v>
      </c>
      <c r="C77" s="803">
        <v>3</v>
      </c>
      <c r="D77" s="803">
        <v>85</v>
      </c>
      <c r="E77" s="803">
        <v>87</v>
      </c>
      <c r="F77" s="800">
        <v>971.86</v>
      </c>
      <c r="G77" s="801">
        <v>52.865135590000001</v>
      </c>
      <c r="H77" s="800">
        <v>52.867314576271184</v>
      </c>
      <c r="I77" s="800" t="s">
        <v>36</v>
      </c>
      <c r="J77" s="804">
        <v>428000</v>
      </c>
      <c r="K77" s="805">
        <v>137000</v>
      </c>
      <c r="L77" s="805">
        <v>221000</v>
      </c>
      <c r="M77" s="805">
        <v>139000</v>
      </c>
      <c r="N77" s="805">
        <v>1490000</v>
      </c>
      <c r="O77" s="806">
        <v>214000</v>
      </c>
      <c r="P77" s="174">
        <f t="shared" si="16"/>
        <v>0.16279954355268164</v>
      </c>
      <c r="Q77" s="151">
        <f t="shared" si="16"/>
        <v>5.2111068847470521E-2</v>
      </c>
      <c r="R77" s="151">
        <f t="shared" si="16"/>
        <v>8.4062381133510847E-2</v>
      </c>
      <c r="S77" s="151">
        <f t="shared" si="16"/>
        <v>5.2871814378090527E-2</v>
      </c>
      <c r="T77" s="151">
        <f t="shared" si="16"/>
        <v>0.56675542031190562</v>
      </c>
      <c r="U77" s="151">
        <f t="shared" si="16"/>
        <v>8.1399771776340821E-2</v>
      </c>
      <c r="V77" s="441">
        <v>0.80731364275668083</v>
      </c>
      <c r="W77" s="840">
        <v>26.894776082377401</v>
      </c>
      <c r="X77" s="802">
        <v>33.869390331890898</v>
      </c>
      <c r="Y77" s="842">
        <v>40.842681346753601</v>
      </c>
      <c r="Z77" s="645"/>
      <c r="AA77" s="797">
        <v>0.29125243780621224</v>
      </c>
      <c r="AB77" s="146">
        <f t="shared" ref="AB77:AB108" si="17">(Q77+R77+S77)/(Q77+R77+S77+T77+U77)</f>
        <v>0.22580645161290322</v>
      </c>
      <c r="AC77" s="146">
        <f t="shared" ref="AC77:AC108" si="18">((P77)/(P77+T77))*100</f>
        <v>22.31491136600626</v>
      </c>
      <c r="AD77" s="146">
        <f t="shared" ref="AD77:AD108" si="19">R77/S77</f>
        <v>1.5899280575539569</v>
      </c>
      <c r="AE77" s="146">
        <f t="shared" ref="AE77:AE108" si="20">(U77/(U77+T77))</f>
        <v>0.12558685446009391</v>
      </c>
      <c r="AF77" s="146">
        <f t="shared" ref="AF77:AF108" si="21">(0*(P77/(SUM(P77:U77)))+(1*(Q77/SUM(P77:U77)))+(2*(R77/SUM(P77:U77)))+(3*(S77/SUM(P77:U77)))+(4*(T77/(SUM(P77:U77)))+(4*(U77/(SUM(P77:U77))))))</f>
        <v>2.9714720426017496</v>
      </c>
      <c r="AG77" s="146">
        <f t="shared" ref="AG77:AG108" si="22">-0.77*V77+3.32*V77^2+1.59</f>
        <v>3.13219615011048</v>
      </c>
      <c r="AH77" s="166">
        <f t="shared" si="8"/>
        <v>0.16072410750873045</v>
      </c>
    </row>
    <row r="78" spans="1:34">
      <c r="A78" s="798" t="s">
        <v>610</v>
      </c>
      <c r="B78" s="803">
        <v>103</v>
      </c>
      <c r="C78" s="803">
        <v>3</v>
      </c>
      <c r="D78" s="803">
        <v>95</v>
      </c>
      <c r="E78" s="803">
        <v>97</v>
      </c>
      <c r="F78" s="800">
        <v>971.96</v>
      </c>
      <c r="G78" s="801">
        <v>52.868186440000002</v>
      </c>
      <c r="H78" s="800">
        <v>52.870392542372883</v>
      </c>
      <c r="I78" s="800" t="s">
        <v>36</v>
      </c>
      <c r="J78" s="804">
        <v>37400</v>
      </c>
      <c r="K78" s="805">
        <v>9900</v>
      </c>
      <c r="L78" s="805">
        <v>14300</v>
      </c>
      <c r="M78" s="805">
        <v>10100</v>
      </c>
      <c r="N78" s="805">
        <v>123000</v>
      </c>
      <c r="O78" s="806">
        <v>15200</v>
      </c>
      <c r="P78" s="174">
        <f t="shared" si="16"/>
        <v>0.17818008575512148</v>
      </c>
      <c r="Q78" s="151">
        <f t="shared" si="16"/>
        <v>4.7165316817532159E-2</v>
      </c>
      <c r="R78" s="151">
        <f t="shared" si="16"/>
        <v>6.8127679847546446E-2</v>
      </c>
      <c r="S78" s="151">
        <f t="shared" si="16"/>
        <v>4.8118151500714627E-2</v>
      </c>
      <c r="T78" s="151">
        <f t="shared" si="16"/>
        <v>0.58599333015721777</v>
      </c>
      <c r="U78" s="151">
        <f t="shared" si="16"/>
        <v>7.2415435921867555E-2</v>
      </c>
      <c r="V78" s="441">
        <v>0.8</v>
      </c>
      <c r="W78" s="840">
        <v>26.474536843792301</v>
      </c>
      <c r="X78" s="802">
        <v>33.537946931921802</v>
      </c>
      <c r="Y78" s="842">
        <v>40.355773236776002</v>
      </c>
      <c r="Z78" s="645"/>
      <c r="AA78" s="797">
        <v>0.32731747333880229</v>
      </c>
      <c r="AB78" s="146">
        <f t="shared" si="17"/>
        <v>0.19884057971014493</v>
      </c>
      <c r="AC78" s="146">
        <f t="shared" si="18"/>
        <v>23.316708229426432</v>
      </c>
      <c r="AD78" s="146">
        <f t="shared" si="19"/>
        <v>1.4158415841584158</v>
      </c>
      <c r="AE78" s="146">
        <f t="shared" si="20"/>
        <v>0.10998552821997104</v>
      </c>
      <c r="AF78" s="146">
        <f t="shared" si="21"/>
        <v>2.9614101953311103</v>
      </c>
      <c r="AG78" s="146">
        <f t="shared" si="22"/>
        <v>3.0988000000000007</v>
      </c>
      <c r="AH78" s="166">
        <f t="shared" ref="AH78:AH141" si="23">AG78-AF78</f>
        <v>0.13738980466889039</v>
      </c>
    </row>
    <row r="79" spans="1:34">
      <c r="A79" s="798" t="s">
        <v>610</v>
      </c>
      <c r="B79" s="803">
        <v>103</v>
      </c>
      <c r="C79" s="803">
        <v>3</v>
      </c>
      <c r="D79" s="803">
        <v>125</v>
      </c>
      <c r="E79" s="803">
        <v>126</v>
      </c>
      <c r="F79" s="800">
        <v>972.255</v>
      </c>
      <c r="G79" s="801">
        <v>52.877186440000003</v>
      </c>
      <c r="H79" s="800">
        <v>52.879472542372881</v>
      </c>
      <c r="I79" s="800" t="s">
        <v>36</v>
      </c>
      <c r="J79" s="804">
        <v>38600</v>
      </c>
      <c r="K79" s="805">
        <v>14100</v>
      </c>
      <c r="L79" s="805">
        <v>25100</v>
      </c>
      <c r="M79" s="805">
        <v>16300</v>
      </c>
      <c r="N79" s="805">
        <v>159000</v>
      </c>
      <c r="O79" s="806">
        <v>23500</v>
      </c>
      <c r="P79" s="174">
        <f t="shared" si="16"/>
        <v>0.13955169920462762</v>
      </c>
      <c r="Q79" s="151">
        <f t="shared" si="16"/>
        <v>5.0976138828633402E-2</v>
      </c>
      <c r="R79" s="151">
        <f t="shared" si="16"/>
        <v>9.0744757772957332E-2</v>
      </c>
      <c r="S79" s="151">
        <f t="shared" si="16"/>
        <v>5.8929862617498191E-2</v>
      </c>
      <c r="T79" s="151">
        <f t="shared" si="16"/>
        <v>0.57483731019522777</v>
      </c>
      <c r="U79" s="151">
        <f t="shared" si="16"/>
        <v>8.496023138105567E-2</v>
      </c>
      <c r="V79" s="441">
        <v>0.8215189873417722</v>
      </c>
      <c r="W79" s="840">
        <v>27.636309898343001</v>
      </c>
      <c r="X79" s="802">
        <v>34.811573876529302</v>
      </c>
      <c r="Y79" s="842">
        <v>41.8708872570529</v>
      </c>
      <c r="Z79" s="645"/>
      <c r="AA79" s="797">
        <v>0.36031541680077245</v>
      </c>
      <c r="AB79" s="146">
        <f t="shared" si="17"/>
        <v>0.23319327731092435</v>
      </c>
      <c r="AC79" s="146">
        <f t="shared" si="18"/>
        <v>19.534412955465587</v>
      </c>
      <c r="AD79" s="146">
        <f t="shared" si="19"/>
        <v>1.5398773006134969</v>
      </c>
      <c r="AE79" s="146">
        <f t="shared" si="20"/>
        <v>0.12876712328767123</v>
      </c>
      <c r="AF79" s="146">
        <f t="shared" si="21"/>
        <v>3.0484454085321766</v>
      </c>
      <c r="AG79" s="146">
        <f t="shared" si="22"/>
        <v>3.1980766223361643</v>
      </c>
      <c r="AH79" s="166">
        <f t="shared" si="23"/>
        <v>0.14963121380398769</v>
      </c>
    </row>
    <row r="80" spans="1:34">
      <c r="A80" s="798" t="s">
        <v>610</v>
      </c>
      <c r="B80" s="803">
        <v>103</v>
      </c>
      <c r="C80" s="803">
        <v>3</v>
      </c>
      <c r="D80" s="807">
        <v>135</v>
      </c>
      <c r="E80" s="807">
        <v>137</v>
      </c>
      <c r="F80" s="800">
        <v>972.36</v>
      </c>
      <c r="G80" s="801">
        <v>52.880389829999999</v>
      </c>
      <c r="H80" s="800">
        <v>52.882704406779652</v>
      </c>
      <c r="I80" s="800" t="s">
        <v>36</v>
      </c>
      <c r="J80" s="808">
        <v>576000</v>
      </c>
      <c r="K80" s="809">
        <v>214000</v>
      </c>
      <c r="L80" s="809">
        <v>338000</v>
      </c>
      <c r="M80" s="809">
        <v>223000</v>
      </c>
      <c r="N80" s="809">
        <v>2170000</v>
      </c>
      <c r="O80" s="810">
        <v>336000</v>
      </c>
      <c r="P80" s="174">
        <f t="shared" si="16"/>
        <v>0.14933886440238528</v>
      </c>
      <c r="Q80" s="151">
        <f t="shared" si="16"/>
        <v>5.5483536427275083E-2</v>
      </c>
      <c r="R80" s="151">
        <f t="shared" si="16"/>
        <v>8.7632875291677473E-2</v>
      </c>
      <c r="S80" s="151">
        <f t="shared" si="16"/>
        <v>5.7816956183562355E-2</v>
      </c>
      <c r="T80" s="151">
        <f t="shared" si="16"/>
        <v>0.56261343012704179</v>
      </c>
      <c r="U80" s="151">
        <f t="shared" si="16"/>
        <v>8.7114337568058073E-2</v>
      </c>
      <c r="V80" s="441">
        <v>0.80738073807380728</v>
      </c>
      <c r="W80" s="840">
        <v>26.9014333834075</v>
      </c>
      <c r="X80" s="802">
        <v>33.923224162658499</v>
      </c>
      <c r="Y80" s="842">
        <v>40.932140223852301</v>
      </c>
      <c r="Z80" s="645"/>
      <c r="AA80" s="159">
        <v>0.345360202727163</v>
      </c>
      <c r="AB80" s="146">
        <f t="shared" si="17"/>
        <v>0.23620847302651632</v>
      </c>
      <c r="AC80" s="146">
        <f t="shared" si="18"/>
        <v>20.975965040058263</v>
      </c>
      <c r="AD80" s="146">
        <f t="shared" si="19"/>
        <v>1.5156950672645739</v>
      </c>
      <c r="AE80" s="146">
        <f t="shared" si="20"/>
        <v>0.13407821229050276</v>
      </c>
      <c r="AF80" s="146">
        <f t="shared" si="21"/>
        <v>3.0031112263417166</v>
      </c>
      <c r="AG80" s="146">
        <f t="shared" si="22"/>
        <v>3.1325041703090193</v>
      </c>
      <c r="AH80" s="166">
        <f t="shared" si="23"/>
        <v>0.12939294396730272</v>
      </c>
    </row>
    <row r="81" spans="1:34">
      <c r="A81" s="798" t="s">
        <v>610</v>
      </c>
      <c r="B81" s="803">
        <v>103</v>
      </c>
      <c r="C81" s="803">
        <v>3</v>
      </c>
      <c r="D81" s="803">
        <v>145</v>
      </c>
      <c r="E81" s="803">
        <v>147</v>
      </c>
      <c r="F81" s="800">
        <v>972.46</v>
      </c>
      <c r="G81" s="801">
        <v>52.88344068</v>
      </c>
      <c r="H81" s="800">
        <v>52.885782372881351</v>
      </c>
      <c r="I81" s="800" t="s">
        <v>36</v>
      </c>
      <c r="J81" s="804">
        <v>347000</v>
      </c>
      <c r="K81" s="805">
        <v>128000</v>
      </c>
      <c r="L81" s="805">
        <v>212000</v>
      </c>
      <c r="M81" s="805">
        <v>133000</v>
      </c>
      <c r="N81" s="805">
        <v>1420000</v>
      </c>
      <c r="O81" s="806">
        <v>220000</v>
      </c>
      <c r="P81" s="174">
        <f t="shared" si="16"/>
        <v>0.14105691056910569</v>
      </c>
      <c r="Q81" s="151">
        <f t="shared" si="16"/>
        <v>5.2032520325203252E-2</v>
      </c>
      <c r="R81" s="151">
        <f t="shared" si="16"/>
        <v>8.6178861788617889E-2</v>
      </c>
      <c r="S81" s="151">
        <f t="shared" si="16"/>
        <v>5.4065040650406501E-2</v>
      </c>
      <c r="T81" s="151">
        <f t="shared" si="16"/>
        <v>0.57723577235772361</v>
      </c>
      <c r="U81" s="151">
        <f t="shared" si="16"/>
        <v>8.943089430894309E-2</v>
      </c>
      <c r="V81" s="441">
        <v>0.8152958152958153</v>
      </c>
      <c r="W81" s="840">
        <v>27.259184383220699</v>
      </c>
      <c r="X81" s="802">
        <v>34.351169357078597</v>
      </c>
      <c r="Y81" s="842">
        <v>41.377342976050201</v>
      </c>
      <c r="Z81" s="645"/>
      <c r="AA81" s="797">
        <v>0.31618992584031591</v>
      </c>
      <c r="AB81" s="146">
        <f t="shared" si="17"/>
        <v>0.22385234264079504</v>
      </c>
      <c r="AC81" s="146">
        <f t="shared" si="18"/>
        <v>19.637804187889078</v>
      </c>
      <c r="AD81" s="146">
        <f t="shared" si="19"/>
        <v>1.5939849624060152</v>
      </c>
      <c r="AE81" s="146">
        <f t="shared" si="20"/>
        <v>0.13414634146341461</v>
      </c>
      <c r="AF81" s="146">
        <f t="shared" si="21"/>
        <v>3.0532520325203256</v>
      </c>
      <c r="AG81" s="146">
        <f t="shared" si="22"/>
        <v>3.1690503467992643</v>
      </c>
      <c r="AH81" s="166">
        <f t="shared" si="23"/>
        <v>0.11579831427893872</v>
      </c>
    </row>
    <row r="82" spans="1:34">
      <c r="A82" s="798" t="s">
        <v>610</v>
      </c>
      <c r="B82" s="803">
        <v>103</v>
      </c>
      <c r="C82" s="803">
        <v>4</v>
      </c>
      <c r="D82" s="803">
        <v>5</v>
      </c>
      <c r="E82" s="803">
        <v>7</v>
      </c>
      <c r="F82" s="800">
        <v>972.56</v>
      </c>
      <c r="G82" s="801">
        <v>52.886491530000001</v>
      </c>
      <c r="H82" s="800">
        <v>52.888860338983044</v>
      </c>
      <c r="I82" s="800" t="s">
        <v>36</v>
      </c>
      <c r="J82" s="804">
        <v>229000</v>
      </c>
      <c r="K82" s="805">
        <v>86600</v>
      </c>
      <c r="L82" s="805">
        <v>135000</v>
      </c>
      <c r="M82" s="805">
        <v>81100</v>
      </c>
      <c r="N82" s="805">
        <v>846000</v>
      </c>
      <c r="O82" s="806">
        <v>118000</v>
      </c>
      <c r="P82" s="174">
        <f t="shared" si="16"/>
        <v>0.15310556929865615</v>
      </c>
      <c r="Q82" s="151">
        <f t="shared" si="16"/>
        <v>5.7899311359229794E-2</v>
      </c>
      <c r="R82" s="151">
        <f t="shared" si="16"/>
        <v>9.025874172628201E-2</v>
      </c>
      <c r="S82" s="151">
        <f t="shared" si="16"/>
        <v>5.422210336297386E-2</v>
      </c>
      <c r="T82" s="151">
        <f t="shared" si="16"/>
        <v>0.56562144815136728</v>
      </c>
      <c r="U82" s="151">
        <f t="shared" si="16"/>
        <v>7.889282610149094E-2</v>
      </c>
      <c r="V82" s="441">
        <v>0.79415260280484889</v>
      </c>
      <c r="W82" s="840">
        <v>26.236462880074601</v>
      </c>
      <c r="X82" s="802">
        <v>33.145489101855198</v>
      </c>
      <c r="Y82" s="842">
        <v>39.897808770874697</v>
      </c>
      <c r="Z82" s="645"/>
      <c r="AA82" s="797">
        <v>0.33233367532160052</v>
      </c>
      <c r="AB82" s="146">
        <f t="shared" si="17"/>
        <v>0.23896739559485275</v>
      </c>
      <c r="AC82" s="146">
        <f t="shared" si="18"/>
        <v>21.302325581395348</v>
      </c>
      <c r="AD82" s="146">
        <f t="shared" si="19"/>
        <v>1.6646115906288532</v>
      </c>
      <c r="AE82" s="146">
        <f t="shared" si="20"/>
        <v>0.12240663900414937</v>
      </c>
      <c r="AF82" s="146">
        <f t="shared" si="21"/>
        <v>2.9791402019121485</v>
      </c>
      <c r="AG82" s="146">
        <f t="shared" si="22"/>
        <v>3.072354639558764</v>
      </c>
      <c r="AH82" s="166">
        <f t="shared" si="23"/>
        <v>9.3214437646615522E-2</v>
      </c>
    </row>
    <row r="83" spans="1:34">
      <c r="A83" s="798" t="s">
        <v>610</v>
      </c>
      <c r="B83" s="803">
        <v>103</v>
      </c>
      <c r="C83" s="807">
        <v>4</v>
      </c>
      <c r="D83" s="807">
        <v>15</v>
      </c>
      <c r="E83" s="807">
        <v>16</v>
      </c>
      <c r="F83" s="800">
        <v>972.65499999999997</v>
      </c>
      <c r="G83" s="801">
        <v>52.889389829999999</v>
      </c>
      <c r="H83" s="800">
        <v>52.891784406779657</v>
      </c>
      <c r="I83" s="800" t="s">
        <v>36</v>
      </c>
      <c r="J83" s="808">
        <v>4290000</v>
      </c>
      <c r="K83" s="809">
        <v>1570000</v>
      </c>
      <c r="L83" s="809">
        <v>2490000</v>
      </c>
      <c r="M83" s="809">
        <v>1640000</v>
      </c>
      <c r="N83" s="809">
        <v>13200000</v>
      </c>
      <c r="O83" s="810">
        <v>2290000</v>
      </c>
      <c r="P83" s="174">
        <f t="shared" si="16"/>
        <v>0.1683673469387755</v>
      </c>
      <c r="Q83" s="151">
        <f t="shared" si="16"/>
        <v>6.1616954474097332E-2</v>
      </c>
      <c r="R83" s="151">
        <f t="shared" si="16"/>
        <v>9.7723704866562011E-2</v>
      </c>
      <c r="S83" s="151">
        <f t="shared" si="16"/>
        <v>6.4364207221350084E-2</v>
      </c>
      <c r="T83" s="151">
        <f t="shared" si="16"/>
        <v>0.51805337519623229</v>
      </c>
      <c r="U83" s="151">
        <f t="shared" si="16"/>
        <v>8.9874411302982737E-2</v>
      </c>
      <c r="V83" s="441">
        <v>0.80350438047559447</v>
      </c>
      <c r="W83" s="840">
        <v>26.729020626142201</v>
      </c>
      <c r="X83" s="802">
        <v>33.752494486393303</v>
      </c>
      <c r="Y83" s="842">
        <v>40.700323660631398</v>
      </c>
      <c r="Z83" s="645"/>
      <c r="AA83" s="159">
        <v>0.28373758749796518</v>
      </c>
      <c r="AB83" s="146">
        <f t="shared" si="17"/>
        <v>0.26899480887210953</v>
      </c>
      <c r="AC83" s="146">
        <f t="shared" si="18"/>
        <v>24.528301886792452</v>
      </c>
      <c r="AD83" s="146">
        <f t="shared" si="19"/>
        <v>1.5182926829268291</v>
      </c>
      <c r="AE83" s="146">
        <f t="shared" si="20"/>
        <v>0.14783731439638481</v>
      </c>
      <c r="AF83" s="146">
        <f t="shared" si="21"/>
        <v>2.8818681318681314</v>
      </c>
      <c r="AG83" s="146">
        <f t="shared" si="22"/>
        <v>3.1147576679861091</v>
      </c>
      <c r="AH83" s="166">
        <f t="shared" si="23"/>
        <v>0.23288953611797769</v>
      </c>
    </row>
    <row r="84" spans="1:34">
      <c r="A84" s="798" t="s">
        <v>610</v>
      </c>
      <c r="B84" s="803">
        <v>103</v>
      </c>
      <c r="C84" s="803">
        <v>4</v>
      </c>
      <c r="D84" s="803">
        <v>35</v>
      </c>
      <c r="E84" s="803">
        <v>37</v>
      </c>
      <c r="F84" s="800">
        <v>972.86</v>
      </c>
      <c r="G84" s="801">
        <v>52.895644070000003</v>
      </c>
      <c r="H84" s="800">
        <v>52.898094237288134</v>
      </c>
      <c r="I84" s="800" t="s">
        <v>36</v>
      </c>
      <c r="J84" s="804">
        <v>165000</v>
      </c>
      <c r="K84" s="805">
        <v>51600</v>
      </c>
      <c r="L84" s="805">
        <v>77700</v>
      </c>
      <c r="M84" s="805">
        <v>54500</v>
      </c>
      <c r="N84" s="805">
        <v>491000</v>
      </c>
      <c r="O84" s="806">
        <v>58500</v>
      </c>
      <c r="P84" s="174">
        <f t="shared" si="16"/>
        <v>0.18368028498274519</v>
      </c>
      <c r="Q84" s="151">
        <f t="shared" si="16"/>
        <v>5.7441834576422129E-2</v>
      </c>
      <c r="R84" s="151">
        <f t="shared" si="16"/>
        <v>8.6496716019147282E-2</v>
      </c>
      <c r="S84" s="151">
        <f t="shared" si="16"/>
        <v>6.0670154736724928E-2</v>
      </c>
      <c r="T84" s="151">
        <f t="shared" si="16"/>
        <v>0.54658799955471449</v>
      </c>
      <c r="U84" s="151">
        <f t="shared" si="16"/>
        <v>6.5123010130246017E-2</v>
      </c>
      <c r="V84" s="441">
        <v>0.78704085843995042</v>
      </c>
      <c r="W84" s="840">
        <v>25.8837039244934</v>
      </c>
      <c r="X84" s="802">
        <v>32.736586007130697</v>
      </c>
      <c r="Y84" s="842">
        <v>39.463198330374098</v>
      </c>
      <c r="Z84" s="645"/>
      <c r="AA84" s="797">
        <v>0.34252811997857524</v>
      </c>
      <c r="AB84" s="146">
        <f t="shared" si="17"/>
        <v>0.25064775671621436</v>
      </c>
      <c r="AC84" s="146">
        <f t="shared" si="18"/>
        <v>25.152439024390244</v>
      </c>
      <c r="AD84" s="146">
        <f t="shared" si="19"/>
        <v>1.4256880733944954</v>
      </c>
      <c r="AE84" s="146">
        <f t="shared" si="20"/>
        <v>0.10646041856232938</v>
      </c>
      <c r="AF84" s="146">
        <f t="shared" si="21"/>
        <v>2.8592897695647332</v>
      </c>
      <c r="AG84" s="146">
        <f t="shared" si="22"/>
        <v>3.0404971376761658</v>
      </c>
      <c r="AH84" s="166">
        <f t="shared" si="23"/>
        <v>0.18120736811143257</v>
      </c>
    </row>
    <row r="85" spans="1:34">
      <c r="A85" s="798" t="s">
        <v>610</v>
      </c>
      <c r="B85" s="803">
        <v>103</v>
      </c>
      <c r="C85" s="807">
        <v>4</v>
      </c>
      <c r="D85" s="807">
        <v>45</v>
      </c>
      <c r="E85" s="807">
        <v>47</v>
      </c>
      <c r="F85" s="800">
        <v>972.96</v>
      </c>
      <c r="G85" s="801">
        <v>52.898694919999997</v>
      </c>
      <c r="H85" s="800">
        <v>52.901172203389827</v>
      </c>
      <c r="I85" s="800" t="s">
        <v>36</v>
      </c>
      <c r="J85" s="808">
        <v>769000</v>
      </c>
      <c r="K85" s="809">
        <v>286000</v>
      </c>
      <c r="L85" s="809">
        <v>425000</v>
      </c>
      <c r="M85" s="809">
        <v>302000</v>
      </c>
      <c r="N85" s="809">
        <v>2450000</v>
      </c>
      <c r="O85" s="810">
        <v>376000</v>
      </c>
      <c r="P85" s="174">
        <f t="shared" si="16"/>
        <v>0.16688368055555555</v>
      </c>
      <c r="Q85" s="151">
        <f t="shared" si="16"/>
        <v>6.2065972222222224E-2</v>
      </c>
      <c r="R85" s="151">
        <f t="shared" si="16"/>
        <v>9.2230902777777776E-2</v>
      </c>
      <c r="S85" s="151">
        <f t="shared" si="16"/>
        <v>6.5538194444444448E-2</v>
      </c>
      <c r="T85" s="151">
        <f t="shared" si="16"/>
        <v>0.53168402777777779</v>
      </c>
      <c r="U85" s="151">
        <f t="shared" si="16"/>
        <v>8.1597222222222224E-2</v>
      </c>
      <c r="V85" s="441">
        <v>0.79409647228221747</v>
      </c>
      <c r="W85" s="840">
        <v>26.174249089933198</v>
      </c>
      <c r="X85" s="802">
        <v>33.153664476384201</v>
      </c>
      <c r="Y85" s="842">
        <v>39.995189521378499</v>
      </c>
      <c r="Z85" s="645"/>
      <c r="AA85" s="159">
        <v>0.34075987514799266</v>
      </c>
      <c r="AB85" s="146">
        <f t="shared" si="17"/>
        <v>0.26387079968741861</v>
      </c>
      <c r="AC85" s="146">
        <f t="shared" si="18"/>
        <v>23.889406648027336</v>
      </c>
      <c r="AD85" s="146">
        <f t="shared" si="19"/>
        <v>1.4072847682119205</v>
      </c>
      <c r="AE85" s="146">
        <f t="shared" si="20"/>
        <v>0.13305024769992924</v>
      </c>
      <c r="AF85" s="146">
        <f t="shared" si="21"/>
        <v>2.8962673611111112</v>
      </c>
      <c r="AG85" s="146">
        <f t="shared" si="22"/>
        <v>3.0721018845490207</v>
      </c>
      <c r="AH85" s="166">
        <f t="shared" si="23"/>
        <v>0.17583452343790951</v>
      </c>
    </row>
    <row r="86" spans="1:34">
      <c r="A86" s="798" t="s">
        <v>610</v>
      </c>
      <c r="B86" s="803">
        <v>103</v>
      </c>
      <c r="C86" s="803">
        <v>4</v>
      </c>
      <c r="D86" s="803">
        <v>65</v>
      </c>
      <c r="E86" s="803">
        <v>67</v>
      </c>
      <c r="F86" s="800">
        <v>973.16</v>
      </c>
      <c r="G86" s="801">
        <v>52.904796609999998</v>
      </c>
      <c r="H86" s="800">
        <v>52.907328135593218</v>
      </c>
      <c r="I86" s="800" t="s">
        <v>36</v>
      </c>
      <c r="J86" s="804">
        <v>58300</v>
      </c>
      <c r="K86" s="805">
        <v>23500</v>
      </c>
      <c r="L86" s="805">
        <v>36800</v>
      </c>
      <c r="M86" s="805">
        <v>26600</v>
      </c>
      <c r="N86" s="805">
        <v>221000</v>
      </c>
      <c r="O86" s="806">
        <v>30900</v>
      </c>
      <c r="P86" s="174">
        <f t="shared" si="16"/>
        <v>0.14681440443213298</v>
      </c>
      <c r="Q86" s="151">
        <f t="shared" si="16"/>
        <v>5.9179048098715686E-2</v>
      </c>
      <c r="R86" s="151">
        <f t="shared" si="16"/>
        <v>9.2671871065222872E-2</v>
      </c>
      <c r="S86" s="151">
        <f t="shared" si="16"/>
        <v>6.6985645933014357E-2</v>
      </c>
      <c r="T86" s="151">
        <f t="shared" si="16"/>
        <v>0.55653487786451772</v>
      </c>
      <c r="U86" s="151">
        <f t="shared" si="16"/>
        <v>7.7814152606396375E-2</v>
      </c>
      <c r="V86" s="441">
        <v>0.80050933786078093</v>
      </c>
      <c r="W86" s="840">
        <v>26.6074039288983</v>
      </c>
      <c r="X86" s="802">
        <v>33.578327546925699</v>
      </c>
      <c r="Y86" s="842">
        <v>40.436496166239401</v>
      </c>
      <c r="Z86" s="645"/>
      <c r="AA86" s="797">
        <v>0.33891714029314984</v>
      </c>
      <c r="AB86" s="146">
        <f t="shared" si="17"/>
        <v>0.25649350649350655</v>
      </c>
      <c r="AC86" s="146">
        <f t="shared" si="18"/>
        <v>20.873612602935911</v>
      </c>
      <c r="AD86" s="146">
        <f t="shared" si="19"/>
        <v>1.3834586466165415</v>
      </c>
      <c r="AE86" s="146">
        <f t="shared" si="20"/>
        <v>0.12266772528781264</v>
      </c>
      <c r="AF86" s="146">
        <f t="shared" si="21"/>
        <v>2.9828758499118608</v>
      </c>
      <c r="AG86" s="146">
        <f t="shared" si="22"/>
        <v>3.1011142738548543</v>
      </c>
      <c r="AH86" s="166">
        <f t="shared" si="23"/>
        <v>0.11823842394299344</v>
      </c>
    </row>
    <row r="87" spans="1:34">
      <c r="A87" s="798" t="s">
        <v>610</v>
      </c>
      <c r="B87" s="803">
        <v>103</v>
      </c>
      <c r="C87" s="807">
        <v>4</v>
      </c>
      <c r="D87" s="807">
        <v>75</v>
      </c>
      <c r="E87" s="807">
        <v>77</v>
      </c>
      <c r="F87" s="800">
        <v>973.26</v>
      </c>
      <c r="G87" s="801">
        <v>52.907847459999999</v>
      </c>
      <c r="H87" s="800">
        <v>52.91040610169491</v>
      </c>
      <c r="I87" s="800" t="s">
        <v>36</v>
      </c>
      <c r="J87" s="808">
        <v>521000</v>
      </c>
      <c r="K87" s="809">
        <v>187000</v>
      </c>
      <c r="L87" s="809">
        <v>284000</v>
      </c>
      <c r="M87" s="809">
        <v>204000</v>
      </c>
      <c r="N87" s="809">
        <v>1590000</v>
      </c>
      <c r="O87" s="810">
        <v>225000</v>
      </c>
      <c r="P87" s="174">
        <f t="shared" si="16"/>
        <v>0.1730322152108934</v>
      </c>
      <c r="Q87" s="151">
        <f t="shared" si="16"/>
        <v>6.2105612753238129E-2</v>
      </c>
      <c r="R87" s="151">
        <f t="shared" si="16"/>
        <v>9.4320823646629026E-2</v>
      </c>
      <c r="S87" s="151">
        <f t="shared" si="16"/>
        <v>6.7751577548987044E-2</v>
      </c>
      <c r="T87" s="151">
        <f t="shared" si="16"/>
        <v>0.52806376619063433</v>
      </c>
      <c r="U87" s="151">
        <f t="shared" si="16"/>
        <v>7.4726004649618066E-2</v>
      </c>
      <c r="V87" s="441">
        <v>0.79222222222222227</v>
      </c>
      <c r="W87" s="840">
        <v>26.0879577076782</v>
      </c>
      <c r="X87" s="802">
        <v>33.037573321238099</v>
      </c>
      <c r="Y87" s="842">
        <v>39.719492396754603</v>
      </c>
      <c r="Z87" s="645"/>
      <c r="AA87" s="159">
        <v>0.36346531086112333</v>
      </c>
      <c r="AB87" s="146">
        <f t="shared" si="17"/>
        <v>0.27108433734939757</v>
      </c>
      <c r="AC87" s="146">
        <f t="shared" si="18"/>
        <v>24.680246328754148</v>
      </c>
      <c r="AD87" s="146">
        <f t="shared" si="19"/>
        <v>1.3921568627450982</v>
      </c>
      <c r="AE87" s="146">
        <f t="shared" si="20"/>
        <v>0.12396694214876032</v>
      </c>
      <c r="AF87" s="146">
        <f t="shared" si="21"/>
        <v>2.8651610760544672</v>
      </c>
      <c r="AG87" s="146">
        <f t="shared" si="22"/>
        <v>3.063674172839506</v>
      </c>
      <c r="AH87" s="166">
        <f t="shared" si="23"/>
        <v>0.19851309678503881</v>
      </c>
    </row>
    <row r="88" spans="1:34">
      <c r="A88" s="798" t="s">
        <v>610</v>
      </c>
      <c r="B88" s="803">
        <v>103</v>
      </c>
      <c r="C88" s="807">
        <v>4</v>
      </c>
      <c r="D88" s="807">
        <v>105</v>
      </c>
      <c r="E88" s="807">
        <v>107</v>
      </c>
      <c r="F88" s="800">
        <v>973.56</v>
      </c>
      <c r="G88" s="801">
        <v>52.917000000000002</v>
      </c>
      <c r="H88" s="800">
        <v>52.919639999999994</v>
      </c>
      <c r="I88" s="800" t="s">
        <v>36</v>
      </c>
      <c r="J88" s="808">
        <v>367000</v>
      </c>
      <c r="K88" s="809">
        <v>120000</v>
      </c>
      <c r="L88" s="809">
        <v>183000</v>
      </c>
      <c r="M88" s="809">
        <v>116000</v>
      </c>
      <c r="N88" s="809">
        <v>1120000</v>
      </c>
      <c r="O88" s="810">
        <v>158000</v>
      </c>
      <c r="P88" s="174">
        <f t="shared" si="16"/>
        <v>0.17781007751937986</v>
      </c>
      <c r="Q88" s="151">
        <f t="shared" si="16"/>
        <v>5.8139534883720929E-2</v>
      </c>
      <c r="R88" s="151">
        <f t="shared" si="16"/>
        <v>8.8662790697674423E-2</v>
      </c>
      <c r="S88" s="151">
        <f t="shared" si="16"/>
        <v>5.6201550387596902E-2</v>
      </c>
      <c r="T88" s="151">
        <f t="shared" si="16"/>
        <v>0.54263565891472865</v>
      </c>
      <c r="U88" s="151">
        <f t="shared" si="16"/>
        <v>7.6550387596899222E-2</v>
      </c>
      <c r="V88" s="441">
        <v>0.79202772963604851</v>
      </c>
      <c r="W88" s="840">
        <v>26.0690970343563</v>
      </c>
      <c r="X88" s="802">
        <v>33.0440535660316</v>
      </c>
      <c r="Y88" s="842">
        <v>39.796031603954901</v>
      </c>
      <c r="Z88" s="645"/>
      <c r="AA88" s="159">
        <v>0.38200077249903436</v>
      </c>
      <c r="AB88" s="146">
        <f t="shared" si="17"/>
        <v>0.24690630524454923</v>
      </c>
      <c r="AC88" s="146">
        <f t="shared" si="18"/>
        <v>24.680564895763286</v>
      </c>
      <c r="AD88" s="146">
        <f t="shared" si="19"/>
        <v>1.5775862068965518</v>
      </c>
      <c r="AE88" s="146">
        <f t="shared" si="20"/>
        <v>0.12363067292644757</v>
      </c>
      <c r="AF88" s="146">
        <f t="shared" si="21"/>
        <v>2.8808139534883721</v>
      </c>
      <c r="AG88" s="146">
        <f t="shared" si="22"/>
        <v>3.0628009575615218</v>
      </c>
      <c r="AH88" s="166">
        <f t="shared" si="23"/>
        <v>0.18198700407314972</v>
      </c>
    </row>
    <row r="89" spans="1:34">
      <c r="A89" s="798" t="s">
        <v>610</v>
      </c>
      <c r="B89" s="803">
        <v>103</v>
      </c>
      <c r="C89" s="803">
        <v>4</v>
      </c>
      <c r="D89" s="803">
        <v>115</v>
      </c>
      <c r="E89" s="803">
        <v>116</v>
      </c>
      <c r="F89" s="800">
        <v>973.65499999999997</v>
      </c>
      <c r="G89" s="801">
        <v>52.919898310000001</v>
      </c>
      <c r="H89" s="800">
        <v>52.922564067796607</v>
      </c>
      <c r="I89" s="800" t="s">
        <v>36</v>
      </c>
      <c r="J89" s="804">
        <v>215000</v>
      </c>
      <c r="K89" s="805">
        <v>74000</v>
      </c>
      <c r="L89" s="805">
        <v>117000</v>
      </c>
      <c r="M89" s="805">
        <v>73400</v>
      </c>
      <c r="N89" s="805">
        <v>746000</v>
      </c>
      <c r="O89" s="806">
        <v>111000</v>
      </c>
      <c r="P89" s="174">
        <f t="shared" si="16"/>
        <v>0.16087997605507334</v>
      </c>
      <c r="Q89" s="151">
        <f t="shared" si="16"/>
        <v>5.5372642921281051E-2</v>
      </c>
      <c r="R89" s="151">
        <f t="shared" si="16"/>
        <v>8.7548638132295714E-2</v>
      </c>
      <c r="S89" s="151">
        <f t="shared" si="16"/>
        <v>5.4923675546243639E-2</v>
      </c>
      <c r="T89" s="151">
        <f t="shared" si="16"/>
        <v>0.55821610296318469</v>
      </c>
      <c r="U89" s="151">
        <f t="shared" si="16"/>
        <v>8.3058964381921577E-2</v>
      </c>
      <c r="V89" s="441">
        <v>0.8028769312733085</v>
      </c>
      <c r="W89" s="840">
        <v>26.665264901422098</v>
      </c>
      <c r="X89" s="802">
        <v>33.662154338641898</v>
      </c>
      <c r="Y89" s="842">
        <v>40.5801372896128</v>
      </c>
      <c r="Z89" s="645"/>
      <c r="AA89" s="797">
        <v>0.35883111302105714</v>
      </c>
      <c r="AB89" s="146">
        <f t="shared" si="17"/>
        <v>0.23577670768682002</v>
      </c>
      <c r="AC89" s="146">
        <f t="shared" si="18"/>
        <v>22.372528616024976</v>
      </c>
      <c r="AD89" s="146">
        <f t="shared" si="19"/>
        <v>1.5940054495912805</v>
      </c>
      <c r="AE89" s="146">
        <f t="shared" si="20"/>
        <v>0.12952158693115517</v>
      </c>
      <c r="AF89" s="146">
        <f t="shared" si="21"/>
        <v>2.9603412152050286</v>
      </c>
      <c r="AG89" s="146">
        <f t="shared" si="22"/>
        <v>3.1118945005987575</v>
      </c>
      <c r="AH89" s="166">
        <f t="shared" si="23"/>
        <v>0.15155328539372892</v>
      </c>
    </row>
    <row r="90" spans="1:34">
      <c r="A90" s="798" t="s">
        <v>610</v>
      </c>
      <c r="B90" s="803">
        <v>103</v>
      </c>
      <c r="C90" s="803">
        <v>4</v>
      </c>
      <c r="D90" s="803">
        <v>125</v>
      </c>
      <c r="E90" s="803">
        <v>126</v>
      </c>
      <c r="F90" s="800">
        <v>973.755</v>
      </c>
      <c r="G90" s="801">
        <v>52.922949150000001</v>
      </c>
      <c r="H90" s="800">
        <v>52.925642033898299</v>
      </c>
      <c r="I90" s="800" t="s">
        <v>36</v>
      </c>
      <c r="J90" s="804">
        <v>20100</v>
      </c>
      <c r="K90" s="805">
        <v>7390</v>
      </c>
      <c r="L90" s="805">
        <v>12100</v>
      </c>
      <c r="M90" s="805">
        <v>7390</v>
      </c>
      <c r="N90" s="805">
        <v>75600</v>
      </c>
      <c r="O90" s="806">
        <v>10800</v>
      </c>
      <c r="P90" s="174">
        <f t="shared" si="16"/>
        <v>0.15069725596041386</v>
      </c>
      <c r="Q90" s="151">
        <f t="shared" si="16"/>
        <v>5.5405608037186985E-2</v>
      </c>
      <c r="R90" s="151">
        <f t="shared" si="16"/>
        <v>9.0718248612985455E-2</v>
      </c>
      <c r="S90" s="151">
        <f t="shared" si="16"/>
        <v>5.5405608037186985E-2</v>
      </c>
      <c r="T90" s="151">
        <f t="shared" si="16"/>
        <v>0.5668016194331984</v>
      </c>
      <c r="U90" s="151">
        <f t="shared" si="16"/>
        <v>8.0971659919028341E-2</v>
      </c>
      <c r="V90" s="441">
        <v>0.8038747346072187</v>
      </c>
      <c r="W90" s="840">
        <v>26.6818515148267</v>
      </c>
      <c r="X90" s="802">
        <v>33.730538648553903</v>
      </c>
      <c r="Y90" s="842">
        <v>40.653043215483699</v>
      </c>
      <c r="Z90" s="645"/>
      <c r="AA90" s="797">
        <v>0.32978723404255317</v>
      </c>
      <c r="AB90" s="146">
        <f t="shared" si="17"/>
        <v>0.23728813559322035</v>
      </c>
      <c r="AC90" s="146">
        <f t="shared" si="18"/>
        <v>21.003134796238246</v>
      </c>
      <c r="AD90" s="146">
        <f t="shared" si="19"/>
        <v>1.6373477672530448</v>
      </c>
      <c r="AE90" s="146">
        <f t="shared" si="20"/>
        <v>0.125</v>
      </c>
      <c r="AF90" s="146">
        <f t="shared" si="21"/>
        <v>2.9941520467836256</v>
      </c>
      <c r="AG90" s="146">
        <f t="shared" si="22"/>
        <v>3.1164488896326654</v>
      </c>
      <c r="AH90" s="166">
        <f t="shared" si="23"/>
        <v>0.12229684284903986</v>
      </c>
    </row>
    <row r="91" spans="1:34">
      <c r="A91" s="798" t="s">
        <v>610</v>
      </c>
      <c r="B91" s="803">
        <v>103</v>
      </c>
      <c r="C91" s="807">
        <v>4</v>
      </c>
      <c r="D91" s="803">
        <v>140</v>
      </c>
      <c r="E91" s="803">
        <v>142</v>
      </c>
      <c r="F91" s="800">
        <v>973.91</v>
      </c>
      <c r="G91" s="801">
        <v>52.927677969999998</v>
      </c>
      <c r="H91" s="800">
        <v>52.930412881355927</v>
      </c>
      <c r="I91" s="800" t="s">
        <v>36</v>
      </c>
      <c r="J91" s="804">
        <v>234000</v>
      </c>
      <c r="K91" s="805">
        <v>77000</v>
      </c>
      <c r="L91" s="805">
        <v>117000</v>
      </c>
      <c r="M91" s="805">
        <v>71000</v>
      </c>
      <c r="N91" s="805">
        <v>836000</v>
      </c>
      <c r="O91" s="806">
        <v>117000</v>
      </c>
      <c r="P91" s="174">
        <f t="shared" si="16"/>
        <v>0.16115702479338842</v>
      </c>
      <c r="Q91" s="151">
        <f t="shared" si="16"/>
        <v>5.3030303030303032E-2</v>
      </c>
      <c r="R91" s="151">
        <f t="shared" si="16"/>
        <v>8.057851239669421E-2</v>
      </c>
      <c r="S91" s="151">
        <f t="shared" si="16"/>
        <v>4.8898071625344354E-2</v>
      </c>
      <c r="T91" s="151">
        <f t="shared" si="16"/>
        <v>0.5757575757575758</v>
      </c>
      <c r="U91" s="151">
        <f t="shared" si="16"/>
        <v>8.057851239669421E-2</v>
      </c>
      <c r="V91" s="441">
        <v>0.79842931937172779</v>
      </c>
      <c r="W91" s="840">
        <v>26.3120306154274</v>
      </c>
      <c r="X91" s="802">
        <v>33.389834436858898</v>
      </c>
      <c r="Y91" s="842">
        <v>40.204633811891199</v>
      </c>
      <c r="Z91" s="645"/>
      <c r="AA91" s="797">
        <v>0.3159315931593159</v>
      </c>
      <c r="AB91" s="146">
        <f t="shared" si="17"/>
        <v>0.21756978653530376</v>
      </c>
      <c r="AC91" s="146">
        <f t="shared" si="18"/>
        <v>21.86915887850467</v>
      </c>
      <c r="AD91" s="146">
        <f t="shared" si="19"/>
        <v>1.6478873239436618</v>
      </c>
      <c r="AE91" s="146">
        <f t="shared" si="20"/>
        <v>0.12277019937040921</v>
      </c>
      <c r="AF91" s="146">
        <f t="shared" si="21"/>
        <v>2.9862258953168048</v>
      </c>
      <c r="AG91" s="146">
        <f t="shared" si="22"/>
        <v>3.0916741591513395</v>
      </c>
      <c r="AH91" s="166">
        <f t="shared" si="23"/>
        <v>0.10544826383453465</v>
      </c>
    </row>
    <row r="92" spans="1:34">
      <c r="A92" s="798" t="s">
        <v>610</v>
      </c>
      <c r="B92" s="803">
        <v>103</v>
      </c>
      <c r="C92" s="803">
        <v>4</v>
      </c>
      <c r="D92" s="807">
        <v>145</v>
      </c>
      <c r="E92" s="807">
        <v>147</v>
      </c>
      <c r="F92" s="800">
        <v>973.96</v>
      </c>
      <c r="G92" s="801">
        <v>52.929203389999998</v>
      </c>
      <c r="H92" s="800">
        <v>52.931951864406777</v>
      </c>
      <c r="I92" s="800" t="s">
        <v>36</v>
      </c>
      <c r="J92" s="808">
        <v>595000</v>
      </c>
      <c r="K92" s="809">
        <v>222000</v>
      </c>
      <c r="L92" s="809">
        <v>377000</v>
      </c>
      <c r="M92" s="809">
        <v>238000</v>
      </c>
      <c r="N92" s="809">
        <v>2420000</v>
      </c>
      <c r="O92" s="810">
        <v>390000</v>
      </c>
      <c r="P92" s="174">
        <f t="shared" si="16"/>
        <v>0.14026402640264027</v>
      </c>
      <c r="Q92" s="151">
        <f t="shared" si="16"/>
        <v>5.2333804809052337E-2</v>
      </c>
      <c r="R92" s="151">
        <f t="shared" si="16"/>
        <v>8.887317303158887E-2</v>
      </c>
      <c r="S92" s="151">
        <f t="shared" si="16"/>
        <v>5.6105610561056105E-2</v>
      </c>
      <c r="T92" s="151">
        <f t="shared" si="16"/>
        <v>0.57048561999057046</v>
      </c>
      <c r="U92" s="151">
        <f t="shared" si="16"/>
        <v>9.1937765205091934E-2</v>
      </c>
      <c r="V92" s="441">
        <v>0.81907090464547683</v>
      </c>
      <c r="W92" s="840">
        <v>27.470525901079998</v>
      </c>
      <c r="X92" s="802">
        <v>34.609690360747898</v>
      </c>
      <c r="Y92" s="842">
        <v>41.735880496482601</v>
      </c>
      <c r="Z92" s="645"/>
      <c r="AA92" s="159">
        <v>0.2729457713684843</v>
      </c>
      <c r="AB92" s="146">
        <f t="shared" si="17"/>
        <v>0.22950370167260764</v>
      </c>
      <c r="AC92" s="146">
        <f t="shared" si="18"/>
        <v>19.734660033167497</v>
      </c>
      <c r="AD92" s="146">
        <f t="shared" si="19"/>
        <v>1.5840336134453781</v>
      </c>
      <c r="AE92" s="146">
        <f t="shared" si="20"/>
        <v>0.13879003558718861</v>
      </c>
      <c r="AF92" s="146">
        <f t="shared" si="21"/>
        <v>3.0480905233380478</v>
      </c>
      <c r="AG92" s="146">
        <f t="shared" si="22"/>
        <v>3.186627530921025</v>
      </c>
      <c r="AH92" s="166">
        <f t="shared" si="23"/>
        <v>0.13853700758297727</v>
      </c>
    </row>
    <row r="93" spans="1:34">
      <c r="A93" s="798" t="s">
        <v>610</v>
      </c>
      <c r="B93" s="807">
        <v>104</v>
      </c>
      <c r="C93" s="807">
        <v>1</v>
      </c>
      <c r="D93" s="807">
        <v>5</v>
      </c>
      <c r="E93" s="807">
        <v>7</v>
      </c>
      <c r="F93" s="800">
        <v>977.66</v>
      </c>
      <c r="G93" s="801">
        <v>53.042084750000001</v>
      </c>
      <c r="H93" s="800">
        <v>53.045836610169488</v>
      </c>
      <c r="I93" s="800" t="s">
        <v>36</v>
      </c>
      <c r="J93" s="808">
        <v>1640000</v>
      </c>
      <c r="K93" s="809">
        <v>605000</v>
      </c>
      <c r="L93" s="809">
        <v>1030000</v>
      </c>
      <c r="M93" s="809">
        <v>590000</v>
      </c>
      <c r="N93" s="809">
        <v>6350000</v>
      </c>
      <c r="O93" s="810">
        <v>1020000</v>
      </c>
      <c r="P93" s="174">
        <f t="shared" si="16"/>
        <v>0.14597240765465064</v>
      </c>
      <c r="Q93" s="151">
        <f t="shared" si="16"/>
        <v>5.3849577214063193E-2</v>
      </c>
      <c r="R93" s="151">
        <f t="shared" si="16"/>
        <v>9.167779261237205E-2</v>
      </c>
      <c r="S93" s="151">
        <f t="shared" si="16"/>
        <v>5.2514463729417003E-2</v>
      </c>
      <c r="T93" s="151">
        <f t="shared" si="16"/>
        <v>0.56519804183355582</v>
      </c>
      <c r="U93" s="151">
        <f t="shared" si="16"/>
        <v>9.0787716955941261E-2</v>
      </c>
      <c r="V93" s="441">
        <v>0.81355932203389836</v>
      </c>
      <c r="W93" s="840">
        <v>27.181770641288299</v>
      </c>
      <c r="X93" s="802">
        <v>34.328620163805198</v>
      </c>
      <c r="Y93" s="842">
        <v>41.372989747465198</v>
      </c>
      <c r="Z93" s="645"/>
      <c r="AA93" s="159">
        <v>0.30484093446894228</v>
      </c>
      <c r="AB93" s="146">
        <f t="shared" si="17"/>
        <v>0.23189161021365295</v>
      </c>
      <c r="AC93" s="146">
        <f t="shared" si="18"/>
        <v>20.525657071339172</v>
      </c>
      <c r="AD93" s="146">
        <f t="shared" si="19"/>
        <v>1.7457627118644066</v>
      </c>
      <c r="AE93" s="146">
        <f t="shared" si="20"/>
        <v>0.13839891451831751</v>
      </c>
      <c r="AF93" s="146">
        <f t="shared" si="21"/>
        <v>3.0186915887850465</v>
      </c>
      <c r="AG93" s="146">
        <f t="shared" si="22"/>
        <v>3.1609968399885098</v>
      </c>
      <c r="AH93" s="166">
        <f t="shared" si="23"/>
        <v>0.14230525120346327</v>
      </c>
    </row>
    <row r="94" spans="1:34">
      <c r="A94" s="798" t="s">
        <v>610</v>
      </c>
      <c r="B94" s="807">
        <v>104</v>
      </c>
      <c r="C94" s="803">
        <v>1</v>
      </c>
      <c r="D94" s="803">
        <v>15</v>
      </c>
      <c r="E94" s="803">
        <v>16</v>
      </c>
      <c r="F94" s="800">
        <v>977.755</v>
      </c>
      <c r="G94" s="801">
        <v>53.044983049999999</v>
      </c>
      <c r="H94" s="800">
        <v>53.048760677966101</v>
      </c>
      <c r="I94" s="800" t="s">
        <v>36</v>
      </c>
      <c r="J94" s="804">
        <v>307000</v>
      </c>
      <c r="K94" s="805">
        <v>105000</v>
      </c>
      <c r="L94" s="805">
        <v>173000</v>
      </c>
      <c r="M94" s="805">
        <v>103000</v>
      </c>
      <c r="N94" s="805">
        <v>1130000</v>
      </c>
      <c r="O94" s="806">
        <v>179000</v>
      </c>
      <c r="P94" s="174">
        <f t="shared" si="16"/>
        <v>0.15373059589384075</v>
      </c>
      <c r="Q94" s="151">
        <f t="shared" si="16"/>
        <v>5.2578868302453681E-2</v>
      </c>
      <c r="R94" s="151">
        <f t="shared" si="16"/>
        <v>8.6629944917376064E-2</v>
      </c>
      <c r="S94" s="151">
        <f t="shared" si="16"/>
        <v>5.1577366049073613E-2</v>
      </c>
      <c r="T94" s="151">
        <f t="shared" si="16"/>
        <v>0.56584877315973958</v>
      </c>
      <c r="U94" s="151">
        <f t="shared" si="16"/>
        <v>8.9634451677516269E-2</v>
      </c>
      <c r="V94" s="441">
        <v>0.8125</v>
      </c>
      <c r="W94" s="840">
        <v>27.175833799279101</v>
      </c>
      <c r="X94" s="802">
        <v>34.255201714163597</v>
      </c>
      <c r="Y94" s="842">
        <v>41.268367751748997</v>
      </c>
      <c r="Z94" s="645"/>
      <c r="AA94" s="797">
        <v>0.3591924690937961</v>
      </c>
      <c r="AB94" s="146">
        <f t="shared" si="17"/>
        <v>0.22544378698224854</v>
      </c>
      <c r="AC94" s="146">
        <f t="shared" si="18"/>
        <v>21.363952679192764</v>
      </c>
      <c r="AD94" s="146">
        <f t="shared" si="19"/>
        <v>1.6796116504854368</v>
      </c>
      <c r="AE94" s="146">
        <f t="shared" si="20"/>
        <v>0.13674560733384264</v>
      </c>
      <c r="AF94" s="146">
        <f t="shared" si="21"/>
        <v>3.00250375563345</v>
      </c>
      <c r="AG94" s="146">
        <f t="shared" si="22"/>
        <v>3.1560937500000001</v>
      </c>
      <c r="AH94" s="166">
        <f t="shared" si="23"/>
        <v>0.15358999436655019</v>
      </c>
    </row>
    <row r="95" spans="1:34">
      <c r="A95" s="798" t="s">
        <v>610</v>
      </c>
      <c r="B95" s="807">
        <v>104</v>
      </c>
      <c r="C95" s="807">
        <v>1</v>
      </c>
      <c r="D95" s="803">
        <v>25</v>
      </c>
      <c r="E95" s="803">
        <v>27</v>
      </c>
      <c r="F95" s="800">
        <v>977.86</v>
      </c>
      <c r="G95" s="801">
        <v>53.048186440000002</v>
      </c>
      <c r="H95" s="800">
        <v>53.051992542372879</v>
      </c>
      <c r="I95" s="800" t="s">
        <v>36</v>
      </c>
      <c r="J95" s="804">
        <v>31500</v>
      </c>
      <c r="K95" s="805">
        <v>11700</v>
      </c>
      <c r="L95" s="805">
        <v>19100</v>
      </c>
      <c r="M95" s="805">
        <v>12700</v>
      </c>
      <c r="N95" s="805">
        <v>125000</v>
      </c>
      <c r="O95" s="806">
        <v>20000</v>
      </c>
      <c r="P95" s="174">
        <f t="shared" si="16"/>
        <v>0.14318181818181819</v>
      </c>
      <c r="Q95" s="151">
        <f t="shared" si="16"/>
        <v>5.3181818181818184E-2</v>
      </c>
      <c r="R95" s="151">
        <f t="shared" si="16"/>
        <v>8.6818181818181822E-2</v>
      </c>
      <c r="S95" s="151">
        <f t="shared" si="16"/>
        <v>5.7727272727272724E-2</v>
      </c>
      <c r="T95" s="151">
        <f t="shared" si="16"/>
        <v>0.56818181818181823</v>
      </c>
      <c r="U95" s="151">
        <f t="shared" si="16"/>
        <v>9.0909090909090912E-2</v>
      </c>
      <c r="V95" s="441">
        <v>0.8157480314960629</v>
      </c>
      <c r="W95" s="840">
        <v>27.307098536496799</v>
      </c>
      <c r="X95" s="802">
        <v>34.433714094843801</v>
      </c>
      <c r="Y95" s="842">
        <v>41.461322220900101</v>
      </c>
      <c r="Z95" s="645"/>
      <c r="AA95" s="797">
        <v>0.35633367662203913</v>
      </c>
      <c r="AB95" s="146">
        <f t="shared" si="17"/>
        <v>0.23076923076923078</v>
      </c>
      <c r="AC95" s="146">
        <f t="shared" si="18"/>
        <v>20.12779552715655</v>
      </c>
      <c r="AD95" s="146">
        <f t="shared" si="19"/>
        <v>1.503937007874016</v>
      </c>
      <c r="AE95" s="146">
        <f t="shared" si="20"/>
        <v>0.13793103448275862</v>
      </c>
      <c r="AF95" s="146">
        <f t="shared" si="21"/>
        <v>3.0363636363636366</v>
      </c>
      <c r="AG95" s="146">
        <f t="shared" si="22"/>
        <v>3.1711509207018409</v>
      </c>
      <c r="AH95" s="166">
        <f t="shared" si="23"/>
        <v>0.13478728433820431</v>
      </c>
    </row>
    <row r="96" spans="1:34">
      <c r="A96" s="798" t="s">
        <v>610</v>
      </c>
      <c r="B96" s="807">
        <v>104</v>
      </c>
      <c r="C96" s="803">
        <v>1</v>
      </c>
      <c r="D96" s="807">
        <v>35</v>
      </c>
      <c r="E96" s="807">
        <v>37</v>
      </c>
      <c r="F96" s="800">
        <v>977.96</v>
      </c>
      <c r="G96" s="801">
        <v>53.051237290000003</v>
      </c>
      <c r="H96" s="800">
        <v>53.055070508474572</v>
      </c>
      <c r="I96" s="800" t="s">
        <v>36</v>
      </c>
      <c r="J96" s="808">
        <v>425000</v>
      </c>
      <c r="K96" s="809">
        <v>154000</v>
      </c>
      <c r="L96" s="809">
        <v>236000</v>
      </c>
      <c r="M96" s="809">
        <v>138000</v>
      </c>
      <c r="N96" s="809">
        <v>1720000</v>
      </c>
      <c r="O96" s="810">
        <v>259000</v>
      </c>
      <c r="P96" s="174">
        <f t="shared" si="16"/>
        <v>0.14495225102319237</v>
      </c>
      <c r="Q96" s="151">
        <f t="shared" si="16"/>
        <v>5.2523874488403823E-2</v>
      </c>
      <c r="R96" s="151">
        <f t="shared" si="16"/>
        <v>8.0491132332878579E-2</v>
      </c>
      <c r="S96" s="151">
        <f t="shared" si="16"/>
        <v>4.7066848567530697E-2</v>
      </c>
      <c r="T96" s="151">
        <f t="shared" si="16"/>
        <v>0.58663028649386084</v>
      </c>
      <c r="U96" s="151">
        <f t="shared" si="16"/>
        <v>8.8335607094133697E-2</v>
      </c>
      <c r="V96" s="441">
        <v>0.80432020330368492</v>
      </c>
      <c r="W96" s="840">
        <v>26.738111888924099</v>
      </c>
      <c r="X96" s="802">
        <v>33.748311049468697</v>
      </c>
      <c r="Y96" s="842">
        <v>40.639329639128199</v>
      </c>
      <c r="Z96" s="645"/>
      <c r="AA96" s="159">
        <v>0.2432908051033876</v>
      </c>
      <c r="AB96" s="146">
        <f t="shared" si="17"/>
        <v>0.21061029118468291</v>
      </c>
      <c r="AC96" s="146">
        <f t="shared" si="18"/>
        <v>19.813519813519815</v>
      </c>
      <c r="AD96" s="146">
        <f t="shared" si="19"/>
        <v>1.7101449275362317</v>
      </c>
      <c r="AE96" s="146">
        <f t="shared" si="20"/>
        <v>0.13087417887822134</v>
      </c>
      <c r="AF96" s="146">
        <f t="shared" si="21"/>
        <v>3.0545702592087309</v>
      </c>
      <c r="AG96" s="146">
        <f t="shared" si="22"/>
        <v>3.1184843284051995</v>
      </c>
      <c r="AH96" s="166">
        <f t="shared" si="23"/>
        <v>6.3914069196468581E-2</v>
      </c>
    </row>
    <row r="97" spans="1:34">
      <c r="A97" s="798" t="s">
        <v>610</v>
      </c>
      <c r="B97" s="807">
        <v>104</v>
      </c>
      <c r="C97" s="807">
        <v>1</v>
      </c>
      <c r="D97" s="803">
        <v>45</v>
      </c>
      <c r="E97" s="803">
        <v>47</v>
      </c>
      <c r="F97" s="800">
        <v>978.06</v>
      </c>
      <c r="G97" s="801">
        <v>53.054288139999997</v>
      </c>
      <c r="H97" s="800">
        <v>53.058148474576271</v>
      </c>
      <c r="I97" s="800" t="s">
        <v>36</v>
      </c>
      <c r="J97" s="804">
        <v>628000</v>
      </c>
      <c r="K97" s="805">
        <v>226000</v>
      </c>
      <c r="L97" s="805">
        <v>355000</v>
      </c>
      <c r="M97" s="805">
        <v>191000</v>
      </c>
      <c r="N97" s="805">
        <v>2360000</v>
      </c>
      <c r="O97" s="806">
        <v>360000</v>
      </c>
      <c r="P97" s="174">
        <f t="shared" si="16"/>
        <v>0.15242718446601941</v>
      </c>
      <c r="Q97" s="151">
        <f t="shared" si="16"/>
        <v>5.4854368932038836E-2</v>
      </c>
      <c r="R97" s="151">
        <f t="shared" si="16"/>
        <v>8.6165048543689324E-2</v>
      </c>
      <c r="S97" s="151">
        <f t="shared" si="16"/>
        <v>4.6359223300970871E-2</v>
      </c>
      <c r="T97" s="151">
        <f t="shared" si="16"/>
        <v>0.57281553398058249</v>
      </c>
      <c r="U97" s="151">
        <f t="shared" si="16"/>
        <v>8.7378640776699032E-2</v>
      </c>
      <c r="V97" s="441">
        <v>0.80035335689045939</v>
      </c>
      <c r="W97" s="840">
        <v>26.513322919255401</v>
      </c>
      <c r="X97" s="802">
        <v>33.492876323015203</v>
      </c>
      <c r="Y97" s="842">
        <v>40.418039555982801</v>
      </c>
      <c r="Z97" s="645"/>
      <c r="AA97" s="797">
        <v>0.29740994343554628</v>
      </c>
      <c r="AB97" s="146">
        <f t="shared" si="17"/>
        <v>0.22107674684994272</v>
      </c>
      <c r="AC97" s="146">
        <f t="shared" si="18"/>
        <v>21.01740294511379</v>
      </c>
      <c r="AD97" s="146">
        <f t="shared" si="19"/>
        <v>1.8586387434554976</v>
      </c>
      <c r="AE97" s="146">
        <f t="shared" si="20"/>
        <v>0.13235294117647062</v>
      </c>
      <c r="AF97" s="146">
        <f t="shared" si="21"/>
        <v>3.0070388349514561</v>
      </c>
      <c r="AG97" s="146">
        <f t="shared" si="22"/>
        <v>3.1004053615352918</v>
      </c>
      <c r="AH97" s="166">
        <f t="shared" si="23"/>
        <v>9.3366526583835707E-2</v>
      </c>
    </row>
    <row r="98" spans="1:34">
      <c r="A98" s="798" t="s">
        <v>610</v>
      </c>
      <c r="B98" s="807">
        <v>104</v>
      </c>
      <c r="C98" s="803">
        <v>1</v>
      </c>
      <c r="D98" s="803">
        <v>55</v>
      </c>
      <c r="E98" s="803">
        <v>57</v>
      </c>
      <c r="F98" s="800">
        <v>978.16</v>
      </c>
      <c r="G98" s="801">
        <v>53.057338979999997</v>
      </c>
      <c r="H98" s="800">
        <v>53.061226440677963</v>
      </c>
      <c r="I98" s="800" t="s">
        <v>36</v>
      </c>
      <c r="J98" s="804">
        <v>32000</v>
      </c>
      <c r="K98" s="805">
        <v>11400</v>
      </c>
      <c r="L98" s="805">
        <v>18400</v>
      </c>
      <c r="M98" s="805">
        <v>13100</v>
      </c>
      <c r="N98" s="805">
        <v>122000</v>
      </c>
      <c r="O98" s="806">
        <v>19700</v>
      </c>
      <c r="P98" s="174">
        <f t="shared" si="16"/>
        <v>0.14773776546629733</v>
      </c>
      <c r="Q98" s="151">
        <f t="shared" si="16"/>
        <v>5.2631578947368418E-2</v>
      </c>
      <c r="R98" s="151">
        <f t="shared" si="16"/>
        <v>8.4949215143120954E-2</v>
      </c>
      <c r="S98" s="151">
        <f t="shared" si="16"/>
        <v>6.0480147737765465E-2</v>
      </c>
      <c r="T98" s="151">
        <f t="shared" si="16"/>
        <v>0.56325023084025849</v>
      </c>
      <c r="U98" s="151">
        <f t="shared" si="16"/>
        <v>9.0951061865189295E-2</v>
      </c>
      <c r="V98" s="441">
        <v>0.8178913738019169</v>
      </c>
      <c r="W98" s="840">
        <v>27.439461526315402</v>
      </c>
      <c r="X98" s="802">
        <v>34.529127622154</v>
      </c>
      <c r="Y98" s="842">
        <v>41.619625472288298</v>
      </c>
      <c r="Z98" s="645"/>
      <c r="AA98" s="797">
        <v>0.36656282450674976</v>
      </c>
      <c r="AB98" s="146">
        <f t="shared" si="17"/>
        <v>0.23239436619718309</v>
      </c>
      <c r="AC98" s="146">
        <f t="shared" si="18"/>
        <v>20.779220779220779</v>
      </c>
      <c r="AD98" s="146">
        <f t="shared" si="19"/>
        <v>1.4045801526717556</v>
      </c>
      <c r="AE98" s="146">
        <f t="shared" si="20"/>
        <v>0.13902611150317573</v>
      </c>
      <c r="AF98" s="146">
        <f t="shared" si="21"/>
        <v>3.0207756232686984</v>
      </c>
      <c r="AG98" s="146">
        <f t="shared" si="22"/>
        <v>3.1811253559799528</v>
      </c>
      <c r="AH98" s="166">
        <f t="shared" si="23"/>
        <v>0.16034973271125441</v>
      </c>
    </row>
    <row r="99" spans="1:34">
      <c r="A99" s="798" t="s">
        <v>610</v>
      </c>
      <c r="B99" s="807">
        <v>104</v>
      </c>
      <c r="C99" s="803">
        <v>1</v>
      </c>
      <c r="D99" s="807">
        <v>95</v>
      </c>
      <c r="E99" s="807">
        <v>97</v>
      </c>
      <c r="F99" s="800">
        <v>978.56</v>
      </c>
      <c r="G99" s="801">
        <v>53.069542370000001</v>
      </c>
      <c r="H99" s="800">
        <v>53.073538305084739</v>
      </c>
      <c r="I99" s="800" t="s">
        <v>36</v>
      </c>
      <c r="J99" s="818">
        <v>1780000</v>
      </c>
      <c r="K99" s="819">
        <v>630000</v>
      </c>
      <c r="L99" s="819">
        <v>1060000</v>
      </c>
      <c r="M99" s="819">
        <v>614000</v>
      </c>
      <c r="N99" s="819">
        <v>6510000</v>
      </c>
      <c r="O99" s="820">
        <v>1040000</v>
      </c>
      <c r="P99" s="174">
        <f t="shared" si="16"/>
        <v>0.15299982809008081</v>
      </c>
      <c r="Q99" s="151">
        <f t="shared" si="16"/>
        <v>5.4151624548736461E-2</v>
      </c>
      <c r="R99" s="151">
        <f t="shared" si="16"/>
        <v>9.1112257177239128E-2</v>
      </c>
      <c r="S99" s="151">
        <f t="shared" si="16"/>
        <v>5.2776345195117758E-2</v>
      </c>
      <c r="T99" s="151">
        <f t="shared" si="16"/>
        <v>0.55956678700361007</v>
      </c>
      <c r="U99" s="151">
        <f t="shared" si="16"/>
        <v>8.9393157985215743E-2</v>
      </c>
      <c r="V99" s="441">
        <v>0.8116028708133971</v>
      </c>
      <c r="W99" s="840">
        <v>27.127071394285402</v>
      </c>
      <c r="X99" s="802">
        <v>34.206883968270901</v>
      </c>
      <c r="Y99" s="842">
        <v>41.236849883191702</v>
      </c>
      <c r="Z99" s="645"/>
      <c r="AA99" s="797">
        <v>0.27318603534705088</v>
      </c>
      <c r="AB99" s="146">
        <f t="shared" si="17"/>
        <v>0.23381367972396999</v>
      </c>
      <c r="AC99" s="146">
        <f t="shared" si="18"/>
        <v>21.47165259348613</v>
      </c>
      <c r="AD99" s="146">
        <f t="shared" si="19"/>
        <v>1.726384364820847</v>
      </c>
      <c r="AE99" s="146">
        <f t="shared" si="20"/>
        <v>0.13774834437086092</v>
      </c>
      <c r="AF99" s="146">
        <f t="shared" si="21"/>
        <v>2.9905449544438718</v>
      </c>
      <c r="AG99" s="146">
        <f t="shared" si="22"/>
        <v>3.1519471995833426</v>
      </c>
      <c r="AH99" s="166">
        <f t="shared" si="23"/>
        <v>0.16140224513947077</v>
      </c>
    </row>
    <row r="100" spans="1:34">
      <c r="A100" s="798" t="s">
        <v>610</v>
      </c>
      <c r="B100" s="807">
        <v>104</v>
      </c>
      <c r="C100" s="803">
        <v>1</v>
      </c>
      <c r="D100" s="807">
        <v>125</v>
      </c>
      <c r="E100" s="807">
        <v>126</v>
      </c>
      <c r="F100" s="800">
        <v>978.85500000000002</v>
      </c>
      <c r="G100" s="801">
        <v>53.082275950000003</v>
      </c>
      <c r="H100" s="800">
        <v>53.086388098318238</v>
      </c>
      <c r="I100" s="800" t="s">
        <v>36</v>
      </c>
      <c r="J100" s="818">
        <v>649000</v>
      </c>
      <c r="K100" s="819">
        <v>185000</v>
      </c>
      <c r="L100" s="819">
        <v>280000</v>
      </c>
      <c r="M100" s="819">
        <v>167000</v>
      </c>
      <c r="N100" s="819">
        <v>2040000</v>
      </c>
      <c r="O100" s="820">
        <v>306000</v>
      </c>
      <c r="P100" s="174">
        <f t="shared" si="16"/>
        <v>0.17893575958092087</v>
      </c>
      <c r="Q100" s="151">
        <f t="shared" si="16"/>
        <v>5.1006341328921977E-2</v>
      </c>
      <c r="R100" s="151">
        <f t="shared" si="16"/>
        <v>7.7198786876206238E-2</v>
      </c>
      <c r="S100" s="151">
        <f t="shared" si="16"/>
        <v>4.6043562172594428E-2</v>
      </c>
      <c r="T100" s="151">
        <f t="shared" si="16"/>
        <v>0.56244830438378823</v>
      </c>
      <c r="U100" s="151">
        <f t="shared" si="16"/>
        <v>8.4367245657568243E-2</v>
      </c>
      <c r="V100" s="441">
        <v>0.80277185501066095</v>
      </c>
      <c r="W100" s="840">
        <v>26.6573288286775</v>
      </c>
      <c r="X100" s="802">
        <v>33.707052039427097</v>
      </c>
      <c r="Y100" s="842">
        <v>40.569337310722702</v>
      </c>
      <c r="Z100" s="645"/>
      <c r="AA100" s="797">
        <v>0.38817742854572174</v>
      </c>
      <c r="AB100" s="146">
        <f t="shared" si="17"/>
        <v>0.21222296843519142</v>
      </c>
      <c r="AC100" s="146">
        <f t="shared" si="18"/>
        <v>24.135366307177389</v>
      </c>
      <c r="AD100" s="146">
        <f t="shared" si="19"/>
        <v>1.6766467065868267</v>
      </c>
      <c r="AE100" s="146">
        <f t="shared" si="20"/>
        <v>0.13043478260869565</v>
      </c>
      <c r="AF100" s="146">
        <f t="shared" si="21"/>
        <v>2.9307968017645436</v>
      </c>
      <c r="AG100" s="146">
        <f t="shared" si="22"/>
        <v>3.1114152736166867</v>
      </c>
      <c r="AH100" s="166">
        <f t="shared" si="23"/>
        <v>0.18061847185214308</v>
      </c>
    </row>
    <row r="101" spans="1:34">
      <c r="A101" s="798" t="s">
        <v>610</v>
      </c>
      <c r="B101" s="807">
        <v>104</v>
      </c>
      <c r="C101" s="807">
        <v>1</v>
      </c>
      <c r="D101" s="803">
        <v>135</v>
      </c>
      <c r="E101" s="803">
        <v>137</v>
      </c>
      <c r="F101" s="800">
        <v>978.96</v>
      </c>
      <c r="G101" s="801">
        <v>53.086879430000003</v>
      </c>
      <c r="H101" s="800">
        <v>53.091033635187578</v>
      </c>
      <c r="I101" s="800" t="s">
        <v>36</v>
      </c>
      <c r="J101" s="804">
        <v>97000</v>
      </c>
      <c r="K101" s="805">
        <v>29400</v>
      </c>
      <c r="L101" s="805">
        <v>49400</v>
      </c>
      <c r="M101" s="805">
        <v>29900</v>
      </c>
      <c r="N101" s="805">
        <v>355000</v>
      </c>
      <c r="O101" s="806">
        <v>55700</v>
      </c>
      <c r="P101" s="174">
        <f t="shared" si="16"/>
        <v>0.15736534717715769</v>
      </c>
      <c r="Q101" s="151">
        <f t="shared" si="16"/>
        <v>4.7696301103179753E-2</v>
      </c>
      <c r="R101" s="151">
        <f t="shared" si="16"/>
        <v>8.0142764438676184E-2</v>
      </c>
      <c r="S101" s="151">
        <f t="shared" si="16"/>
        <v>4.8507462686567165E-2</v>
      </c>
      <c r="T101" s="151">
        <f t="shared" si="16"/>
        <v>0.57592472420506169</v>
      </c>
      <c r="U101" s="151">
        <f t="shared" si="16"/>
        <v>9.0363400389357557E-2</v>
      </c>
      <c r="V101" s="441">
        <v>0.82116788321167888</v>
      </c>
      <c r="W101" s="840">
        <v>27.523707087588999</v>
      </c>
      <c r="X101" s="802">
        <v>34.755915146343298</v>
      </c>
      <c r="Y101" s="842">
        <v>41.769329278826902</v>
      </c>
      <c r="Z101" s="645"/>
      <c r="AA101" s="797">
        <v>0.35163370043650577</v>
      </c>
      <c r="AB101" s="146">
        <f t="shared" si="17"/>
        <v>0.2092799383904505</v>
      </c>
      <c r="AC101" s="146">
        <f t="shared" si="18"/>
        <v>21.460176991150444</v>
      </c>
      <c r="AD101" s="146">
        <f t="shared" si="19"/>
        <v>1.6521739130434783</v>
      </c>
      <c r="AE101" s="146">
        <f t="shared" si="20"/>
        <v>0.13562210859508156</v>
      </c>
      <c r="AF101" s="146">
        <f t="shared" si="21"/>
        <v>3.0186567164179103</v>
      </c>
      <c r="AG101" s="146">
        <f t="shared" si="22"/>
        <v>3.1964321487559273</v>
      </c>
      <c r="AH101" s="166">
        <f t="shared" si="23"/>
        <v>0.17777543233801696</v>
      </c>
    </row>
    <row r="102" spans="1:34">
      <c r="A102" s="798" t="s">
        <v>610</v>
      </c>
      <c r="B102" s="807">
        <v>104</v>
      </c>
      <c r="C102" s="807">
        <v>2</v>
      </c>
      <c r="D102" s="807">
        <v>5</v>
      </c>
      <c r="E102" s="807">
        <v>7</v>
      </c>
      <c r="F102" s="800">
        <v>979.12</v>
      </c>
      <c r="G102" s="801">
        <v>53.093894259999999</v>
      </c>
      <c r="H102" s="800">
        <v>53.09811254851229</v>
      </c>
      <c r="I102" s="800" t="s">
        <v>36</v>
      </c>
      <c r="J102" s="818">
        <v>2260000</v>
      </c>
      <c r="K102" s="819">
        <v>874000</v>
      </c>
      <c r="L102" s="819">
        <v>1330000</v>
      </c>
      <c r="M102" s="819">
        <v>795000</v>
      </c>
      <c r="N102" s="819">
        <v>8480000</v>
      </c>
      <c r="O102" s="820">
        <v>1200000</v>
      </c>
      <c r="P102" s="174">
        <f t="shared" si="16"/>
        <v>0.15128187964388512</v>
      </c>
      <c r="Q102" s="151">
        <f t="shared" si="16"/>
        <v>5.8504585313608679E-2</v>
      </c>
      <c r="R102" s="151">
        <f t="shared" si="16"/>
        <v>8.9028716781578421E-2</v>
      </c>
      <c r="S102" s="151">
        <f t="shared" si="16"/>
        <v>5.3216413414552514E-2</v>
      </c>
      <c r="T102" s="151">
        <f t="shared" si="16"/>
        <v>0.56764174308856019</v>
      </c>
      <c r="U102" s="151">
        <f t="shared" si="16"/>
        <v>8.032666175781511E-2</v>
      </c>
      <c r="V102" s="441">
        <v>0.79185520361990946</v>
      </c>
      <c r="W102" s="840">
        <v>26.094347452944302</v>
      </c>
      <c r="X102" s="802">
        <v>33.043391999108302</v>
      </c>
      <c r="Y102" s="842">
        <v>39.823720479224598</v>
      </c>
      <c r="Z102" s="645"/>
      <c r="AA102" s="797">
        <v>0.2740347572981765</v>
      </c>
      <c r="AB102" s="146">
        <f t="shared" si="17"/>
        <v>0.23653284959381657</v>
      </c>
      <c r="AC102" s="146">
        <f t="shared" si="18"/>
        <v>21.042830540037237</v>
      </c>
      <c r="AD102" s="146">
        <f t="shared" si="19"/>
        <v>1.6729559748427674</v>
      </c>
      <c r="AE102" s="146">
        <f t="shared" si="20"/>
        <v>0.12396694214876032</v>
      </c>
      <c r="AF102" s="146">
        <f t="shared" si="21"/>
        <v>2.9880848785059242</v>
      </c>
      <c r="AG102" s="146">
        <f t="shared" si="22"/>
        <v>3.0620265760324319</v>
      </c>
      <c r="AH102" s="166">
        <f t="shared" si="23"/>
        <v>7.3941697526507699E-2</v>
      </c>
    </row>
    <row r="103" spans="1:34">
      <c r="A103" s="798" t="s">
        <v>610</v>
      </c>
      <c r="B103" s="807">
        <v>104</v>
      </c>
      <c r="C103" s="803">
        <v>2</v>
      </c>
      <c r="D103" s="803">
        <v>15</v>
      </c>
      <c r="E103" s="803">
        <v>16</v>
      </c>
      <c r="F103" s="800">
        <v>979.21500000000003</v>
      </c>
      <c r="G103" s="801">
        <v>53.098059319999997</v>
      </c>
      <c r="H103" s="800">
        <v>53.102315653298838</v>
      </c>
      <c r="I103" s="800" t="s">
        <v>36</v>
      </c>
      <c r="J103" s="804">
        <v>215000</v>
      </c>
      <c r="K103" s="805">
        <v>72900</v>
      </c>
      <c r="L103" s="805">
        <v>118000</v>
      </c>
      <c r="M103" s="805">
        <v>72400</v>
      </c>
      <c r="N103" s="805">
        <v>760000</v>
      </c>
      <c r="O103" s="806">
        <v>113000</v>
      </c>
      <c r="P103" s="174">
        <f t="shared" si="16"/>
        <v>0.15910604602974912</v>
      </c>
      <c r="Q103" s="151">
        <f t="shared" si="16"/>
        <v>5.3948050025900987E-2</v>
      </c>
      <c r="R103" s="151">
        <f t="shared" si="16"/>
        <v>8.7323318286094867E-2</v>
      </c>
      <c r="S103" s="151">
        <f t="shared" si="16"/>
        <v>5.3578035965366685E-2</v>
      </c>
      <c r="T103" s="151">
        <f t="shared" si="16"/>
        <v>0.56242137201213649</v>
      </c>
      <c r="U103" s="151">
        <f t="shared" si="16"/>
        <v>8.3623177680751865E-2</v>
      </c>
      <c r="V103" s="441">
        <v>0.80627159181504116</v>
      </c>
      <c r="W103" s="840">
        <v>26.802303837194899</v>
      </c>
      <c r="X103" s="802">
        <v>33.857307807274402</v>
      </c>
      <c r="Y103" s="842">
        <v>40.754602907405598</v>
      </c>
      <c r="Z103" s="645"/>
      <c r="AA103" s="797">
        <v>0.37776322253152123</v>
      </c>
      <c r="AB103" s="146">
        <f t="shared" si="17"/>
        <v>0.23171697615066442</v>
      </c>
      <c r="AC103" s="146">
        <f t="shared" si="18"/>
        <v>22.051282051282051</v>
      </c>
      <c r="AD103" s="146">
        <f t="shared" si="19"/>
        <v>1.6298342541436464</v>
      </c>
      <c r="AE103" s="146">
        <f t="shared" si="20"/>
        <v>0.12943871706758303</v>
      </c>
      <c r="AF103" s="146">
        <f t="shared" si="21"/>
        <v>2.9735069932657443</v>
      </c>
      <c r="AG103" s="146">
        <f t="shared" si="22"/>
        <v>3.127416155132047</v>
      </c>
      <c r="AH103" s="166">
        <f t="shared" si="23"/>
        <v>0.15390916186630266</v>
      </c>
    </row>
    <row r="104" spans="1:34">
      <c r="A104" s="798" t="s">
        <v>610</v>
      </c>
      <c r="B104" s="807">
        <v>104</v>
      </c>
      <c r="C104" s="807">
        <v>2</v>
      </c>
      <c r="D104" s="803">
        <v>25</v>
      </c>
      <c r="E104" s="803">
        <v>27</v>
      </c>
      <c r="F104" s="800">
        <v>979.31999999999994</v>
      </c>
      <c r="G104" s="801">
        <v>53.102662799999997</v>
      </c>
      <c r="H104" s="800">
        <v>53.106961190168171</v>
      </c>
      <c r="I104" s="800" t="s">
        <v>36</v>
      </c>
      <c r="J104" s="804">
        <v>63500</v>
      </c>
      <c r="K104" s="805">
        <v>25300</v>
      </c>
      <c r="L104" s="805">
        <v>39800</v>
      </c>
      <c r="M104" s="805">
        <v>27000</v>
      </c>
      <c r="N104" s="805">
        <v>258000</v>
      </c>
      <c r="O104" s="806">
        <v>39500</v>
      </c>
      <c r="P104" s="174">
        <f t="shared" si="16"/>
        <v>0.14014566320900462</v>
      </c>
      <c r="Q104" s="151">
        <f t="shared" si="16"/>
        <v>5.5837563451776651E-2</v>
      </c>
      <c r="R104" s="151">
        <f t="shared" si="16"/>
        <v>8.7839329066431257E-2</v>
      </c>
      <c r="S104" s="151">
        <f t="shared" si="16"/>
        <v>5.9589494592805117E-2</v>
      </c>
      <c r="T104" s="151">
        <f t="shared" si="16"/>
        <v>0.56941072610902665</v>
      </c>
      <c r="U104" s="151">
        <f t="shared" si="16"/>
        <v>8.7177223570955642E-2</v>
      </c>
      <c r="V104" s="441">
        <v>0.80775075987841949</v>
      </c>
      <c r="W104" s="840">
        <v>26.8663512037568</v>
      </c>
      <c r="X104" s="802">
        <v>33.949046628293203</v>
      </c>
      <c r="Y104" s="842">
        <v>40.886237721550501</v>
      </c>
      <c r="Z104" s="645"/>
      <c r="AA104" s="797">
        <v>0.34228974940729601</v>
      </c>
      <c r="AB104" s="146">
        <f t="shared" si="17"/>
        <v>0.23639630390143743</v>
      </c>
      <c r="AC104" s="146">
        <f t="shared" si="18"/>
        <v>19.751166407465011</v>
      </c>
      <c r="AD104" s="146">
        <f t="shared" si="19"/>
        <v>1.4740740740740743</v>
      </c>
      <c r="AE104" s="146">
        <f t="shared" si="20"/>
        <v>0.13277310924369751</v>
      </c>
      <c r="AF104" s="146">
        <f t="shared" si="21"/>
        <v>3.0366365040829835</v>
      </c>
      <c r="AG104" s="146">
        <f t="shared" si="22"/>
        <v>3.1342033979730415</v>
      </c>
      <c r="AH104" s="166">
        <f t="shared" si="23"/>
        <v>9.7566893890058015E-2</v>
      </c>
    </row>
    <row r="105" spans="1:34">
      <c r="A105" s="798" t="s">
        <v>610</v>
      </c>
      <c r="B105" s="807">
        <v>104</v>
      </c>
      <c r="C105" s="803">
        <v>2</v>
      </c>
      <c r="D105" s="807">
        <v>35</v>
      </c>
      <c r="E105" s="807">
        <v>37</v>
      </c>
      <c r="F105" s="800">
        <v>979.42</v>
      </c>
      <c r="G105" s="801">
        <v>53.10704707</v>
      </c>
      <c r="H105" s="800">
        <v>53.111385510996115</v>
      </c>
      <c r="I105" s="800" t="s">
        <v>36</v>
      </c>
      <c r="J105" s="818">
        <v>2850000</v>
      </c>
      <c r="K105" s="819">
        <v>1040000</v>
      </c>
      <c r="L105" s="819">
        <v>1590000</v>
      </c>
      <c r="M105" s="819">
        <v>1050000</v>
      </c>
      <c r="N105" s="819">
        <v>9460000</v>
      </c>
      <c r="O105" s="820">
        <v>1470000</v>
      </c>
      <c r="P105" s="174">
        <f t="shared" si="16"/>
        <v>0.16323024054982818</v>
      </c>
      <c r="Q105" s="151">
        <f t="shared" si="16"/>
        <v>5.9564719358533788E-2</v>
      </c>
      <c r="R105" s="151">
        <f t="shared" si="16"/>
        <v>9.1065292096219927E-2</v>
      </c>
      <c r="S105" s="151">
        <f t="shared" si="16"/>
        <v>6.0137457044673541E-2</v>
      </c>
      <c r="T105" s="151">
        <f t="shared" si="16"/>
        <v>0.54180985108820157</v>
      </c>
      <c r="U105" s="151">
        <f t="shared" si="16"/>
        <v>8.4192439862542962E-2</v>
      </c>
      <c r="V105" s="441">
        <v>0.79805825242718442</v>
      </c>
      <c r="W105" s="840">
        <v>26.420379754059901</v>
      </c>
      <c r="X105" s="802">
        <v>33.3906796197723</v>
      </c>
      <c r="Y105" s="843">
        <v>40.208159377131103</v>
      </c>
      <c r="Z105" s="645"/>
      <c r="AA105" s="797">
        <v>0.29581658478487421</v>
      </c>
      <c r="AB105" s="146">
        <f t="shared" si="17"/>
        <v>0.2518822724161533</v>
      </c>
      <c r="AC105" s="146">
        <f t="shared" si="18"/>
        <v>23.151909017059307</v>
      </c>
      <c r="AD105" s="146">
        <f t="shared" si="19"/>
        <v>1.5142857142857142</v>
      </c>
      <c r="AE105" s="146">
        <f t="shared" si="20"/>
        <v>0.13449222323879231</v>
      </c>
      <c r="AF105" s="146">
        <f t="shared" si="21"/>
        <v>2.9261168384879723</v>
      </c>
      <c r="AG105" s="146">
        <f t="shared" si="22"/>
        <v>3.0899931001979453</v>
      </c>
      <c r="AH105" s="166">
        <f t="shared" si="23"/>
        <v>0.16387626170997294</v>
      </c>
    </row>
    <row r="106" spans="1:34">
      <c r="A106" s="798" t="s">
        <v>610</v>
      </c>
      <c r="B106" s="807">
        <v>104</v>
      </c>
      <c r="C106" s="807">
        <v>2</v>
      </c>
      <c r="D106" s="803">
        <v>45</v>
      </c>
      <c r="E106" s="803">
        <v>47</v>
      </c>
      <c r="F106" s="800">
        <v>979.52</v>
      </c>
      <c r="G106" s="801">
        <v>53.111431330000002</v>
      </c>
      <c r="H106" s="800">
        <v>53.115809831824059</v>
      </c>
      <c r="I106" s="800" t="s">
        <v>36</v>
      </c>
      <c r="J106" s="804">
        <v>298000</v>
      </c>
      <c r="K106" s="805">
        <v>102000</v>
      </c>
      <c r="L106" s="805">
        <v>153000</v>
      </c>
      <c r="M106" s="805">
        <v>95200</v>
      </c>
      <c r="N106" s="805">
        <v>923000</v>
      </c>
      <c r="O106" s="806">
        <v>140000</v>
      </c>
      <c r="P106" s="174">
        <f t="shared" si="16"/>
        <v>0.17414679756895746</v>
      </c>
      <c r="Q106" s="151">
        <f t="shared" si="16"/>
        <v>5.9607293127629732E-2</v>
      </c>
      <c r="R106" s="151">
        <f t="shared" si="16"/>
        <v>8.9410939691444605E-2</v>
      </c>
      <c r="S106" s="151">
        <f t="shared" si="16"/>
        <v>5.5633473585787754E-2</v>
      </c>
      <c r="T106" s="151">
        <f t="shared" si="16"/>
        <v>0.53938756428237489</v>
      </c>
      <c r="U106" s="151">
        <f t="shared" si="16"/>
        <v>8.181393174380551E-2</v>
      </c>
      <c r="V106" s="441">
        <v>0.79192166462668301</v>
      </c>
      <c r="W106" s="840">
        <v>26.0861949059131</v>
      </c>
      <c r="X106" s="802">
        <v>33.071618544228699</v>
      </c>
      <c r="Y106" s="843">
        <v>39.833509241638303</v>
      </c>
      <c r="Z106" s="645"/>
      <c r="AA106" s="797">
        <v>0.36004992026624144</v>
      </c>
      <c r="AB106" s="146">
        <f t="shared" si="17"/>
        <v>0.24780639682988964</v>
      </c>
      <c r="AC106" s="146">
        <f t="shared" si="18"/>
        <v>24.406224406224407</v>
      </c>
      <c r="AD106" s="146">
        <f t="shared" si="19"/>
        <v>1.6071428571428572</v>
      </c>
      <c r="AE106" s="146">
        <f t="shared" si="20"/>
        <v>0.13170272812793982</v>
      </c>
      <c r="AF106" s="146">
        <f t="shared" si="21"/>
        <v>2.8901355773726043</v>
      </c>
      <c r="AG106" s="146">
        <f t="shared" si="22"/>
        <v>3.0623248622823747</v>
      </c>
      <c r="AH106" s="166">
        <f t="shared" si="23"/>
        <v>0.17218928490977037</v>
      </c>
    </row>
    <row r="107" spans="1:34">
      <c r="A107" s="798" t="s">
        <v>610</v>
      </c>
      <c r="B107" s="807">
        <v>104</v>
      </c>
      <c r="C107" s="803">
        <v>2</v>
      </c>
      <c r="D107" s="803">
        <v>55</v>
      </c>
      <c r="E107" s="803">
        <v>57</v>
      </c>
      <c r="F107" s="800">
        <v>979.62</v>
      </c>
      <c r="G107" s="801">
        <v>53.115815599999998</v>
      </c>
      <c r="H107" s="800">
        <v>53.120234152652003</v>
      </c>
      <c r="I107" s="800" t="s">
        <v>36</v>
      </c>
      <c r="J107" s="804">
        <v>47800</v>
      </c>
      <c r="K107" s="805">
        <v>18800</v>
      </c>
      <c r="L107" s="805">
        <v>29400</v>
      </c>
      <c r="M107" s="805">
        <v>19000</v>
      </c>
      <c r="N107" s="805">
        <v>191000</v>
      </c>
      <c r="O107" s="806">
        <v>30100</v>
      </c>
      <c r="P107" s="174">
        <f t="shared" si="16"/>
        <v>0.14221957750669442</v>
      </c>
      <c r="Q107" s="151">
        <f t="shared" si="16"/>
        <v>5.5935733412674798E-2</v>
      </c>
      <c r="R107" s="151">
        <f t="shared" si="16"/>
        <v>8.7473966081523358E-2</v>
      </c>
      <c r="S107" s="151">
        <f t="shared" si="16"/>
        <v>5.6530794406426658E-2</v>
      </c>
      <c r="T107" s="151">
        <f t="shared" si="16"/>
        <v>0.56828324903302585</v>
      </c>
      <c r="U107" s="151">
        <f t="shared" si="16"/>
        <v>8.9556679559654864E-2</v>
      </c>
      <c r="V107" s="441">
        <v>0.80678314491264136</v>
      </c>
      <c r="W107" s="840">
        <v>26.879424778962601</v>
      </c>
      <c r="X107" s="802">
        <v>33.919276486624398</v>
      </c>
      <c r="Y107" s="843">
        <v>40.8910691273963</v>
      </c>
      <c r="Z107" s="645"/>
      <c r="AA107" s="797">
        <v>0.3224547711954594</v>
      </c>
      <c r="AB107" s="146">
        <f t="shared" si="17"/>
        <v>0.23309053069719043</v>
      </c>
      <c r="AC107" s="146">
        <f t="shared" si="18"/>
        <v>20.016750418760466</v>
      </c>
      <c r="AD107" s="146">
        <f t="shared" si="19"/>
        <v>1.5473684210526315</v>
      </c>
      <c r="AE107" s="146">
        <f t="shared" si="20"/>
        <v>0.13613749434644959</v>
      </c>
      <c r="AF107" s="146">
        <f t="shared" si="21"/>
        <v>3.0318357631657249</v>
      </c>
      <c r="AG107" s="146">
        <f t="shared" si="22"/>
        <v>3.1297618008955048</v>
      </c>
      <c r="AH107" s="166">
        <f t="shared" si="23"/>
        <v>9.7926037729779924E-2</v>
      </c>
    </row>
    <row r="108" spans="1:34">
      <c r="A108" s="798" t="s">
        <v>610</v>
      </c>
      <c r="B108" s="807">
        <v>104</v>
      </c>
      <c r="C108" s="807">
        <v>2</v>
      </c>
      <c r="D108" s="807">
        <v>65</v>
      </c>
      <c r="E108" s="807">
        <v>67</v>
      </c>
      <c r="F108" s="800">
        <v>979.72</v>
      </c>
      <c r="G108" s="801">
        <v>53.12019987</v>
      </c>
      <c r="H108" s="800">
        <v>53.124658473479947</v>
      </c>
      <c r="I108" s="800" t="s">
        <v>36</v>
      </c>
      <c r="J108" s="818">
        <v>1430000</v>
      </c>
      <c r="K108" s="819">
        <v>482000</v>
      </c>
      <c r="L108" s="819">
        <v>780000</v>
      </c>
      <c r="M108" s="819">
        <v>485000</v>
      </c>
      <c r="N108" s="819">
        <v>4480000</v>
      </c>
      <c r="O108" s="820">
        <v>702000</v>
      </c>
      <c r="P108" s="174">
        <f t="shared" si="16"/>
        <v>0.17107309486780714</v>
      </c>
      <c r="Q108" s="151">
        <f t="shared" si="16"/>
        <v>5.7662399808589546E-2</v>
      </c>
      <c r="R108" s="151">
        <f t="shared" si="16"/>
        <v>9.3312597200622086E-2</v>
      </c>
      <c r="S108" s="151">
        <f t="shared" si="16"/>
        <v>5.8021294413207324E-2</v>
      </c>
      <c r="T108" s="151">
        <f t="shared" si="16"/>
        <v>0.53594927622921407</v>
      </c>
      <c r="U108" s="151">
        <f t="shared" si="16"/>
        <v>8.3981337480559873E-2</v>
      </c>
      <c r="V108" s="441">
        <v>0.80318497345855444</v>
      </c>
      <c r="W108" s="840">
        <v>26.6653711856674</v>
      </c>
      <c r="X108" s="802">
        <v>33.698334445051501</v>
      </c>
      <c r="Y108" s="843">
        <v>40.535966863934398</v>
      </c>
      <c r="Z108" s="645"/>
      <c r="AA108" s="797">
        <v>0.34886560179061959</v>
      </c>
      <c r="AB108" s="146">
        <f t="shared" si="17"/>
        <v>0.25212873430509453</v>
      </c>
      <c r="AC108" s="146">
        <f t="shared" si="18"/>
        <v>24.196277495769881</v>
      </c>
      <c r="AD108" s="146">
        <f t="shared" si="19"/>
        <v>1.6082474226804124</v>
      </c>
      <c r="AE108" s="146">
        <f t="shared" si="20"/>
        <v>0.13546893091470472</v>
      </c>
      <c r="AF108" s="146">
        <f t="shared" si="21"/>
        <v>2.8980739322885514</v>
      </c>
      <c r="AG108" s="146">
        <f t="shared" si="22"/>
        <v>3.1132998277144477</v>
      </c>
      <c r="AH108" s="166">
        <f t="shared" si="23"/>
        <v>0.21522589542589632</v>
      </c>
    </row>
    <row r="109" spans="1:34">
      <c r="A109" s="798" t="s">
        <v>610</v>
      </c>
      <c r="B109" s="807">
        <v>104</v>
      </c>
      <c r="C109" s="803">
        <v>2</v>
      </c>
      <c r="D109" s="803">
        <v>75</v>
      </c>
      <c r="E109" s="803">
        <v>77</v>
      </c>
      <c r="F109" s="800">
        <v>979.81999999999994</v>
      </c>
      <c r="G109" s="801">
        <v>53.124584140000003</v>
      </c>
      <c r="H109" s="800">
        <v>53.129082794307884</v>
      </c>
      <c r="I109" s="800" t="s">
        <v>36</v>
      </c>
      <c r="J109" s="804">
        <v>486000</v>
      </c>
      <c r="K109" s="805">
        <v>158000</v>
      </c>
      <c r="L109" s="805">
        <v>246000</v>
      </c>
      <c r="M109" s="805">
        <v>154000</v>
      </c>
      <c r="N109" s="805">
        <v>1530000</v>
      </c>
      <c r="O109" s="806">
        <v>208000</v>
      </c>
      <c r="P109" s="174">
        <f t="shared" si="16"/>
        <v>0.17469446441409059</v>
      </c>
      <c r="Q109" s="151">
        <f t="shared" si="16"/>
        <v>5.6793673616103525E-2</v>
      </c>
      <c r="R109" s="151">
        <f t="shared" si="16"/>
        <v>8.8425593098490296E-2</v>
      </c>
      <c r="S109" s="151">
        <f t="shared" si="16"/>
        <v>5.5355859094176854E-2</v>
      </c>
      <c r="T109" s="151">
        <f t="shared" si="16"/>
        <v>0.54996405463695186</v>
      </c>
      <c r="U109" s="151">
        <f t="shared" si="16"/>
        <v>7.476635514018691E-2</v>
      </c>
      <c r="V109" s="441">
        <v>0.79373368146214096</v>
      </c>
      <c r="W109" s="840">
        <v>26.189974426592102</v>
      </c>
      <c r="X109" s="802">
        <v>33.162125804287498</v>
      </c>
      <c r="Y109" s="843">
        <v>40.005875423676002</v>
      </c>
      <c r="Z109" s="649"/>
      <c r="AA109" s="797">
        <v>0.31223590757889058</v>
      </c>
      <c r="AB109" s="146">
        <f t="shared" ref="AB109:AB140" si="24">(Q109+R109+S109)/(Q109+R109+S109+T109+U109)</f>
        <v>0.24303135888501742</v>
      </c>
      <c r="AC109" s="146">
        <f t="shared" ref="AC109:AC140" si="25">((P109)/(P109+T109))*100</f>
        <v>24.107142857142858</v>
      </c>
      <c r="AD109" s="146">
        <f t="shared" ref="AD109:AD140" si="26">R109/S109</f>
        <v>1.5974025974025974</v>
      </c>
      <c r="AE109" s="146">
        <f t="shared" ref="AE109:AE140" si="27">(U109/(U109+T109))</f>
        <v>0.1196777905638665</v>
      </c>
      <c r="AF109" s="146">
        <f t="shared" ref="AF109:AF140" si="28">(0*(P109/(SUM(P109:U109)))+(1*(Q109/SUM(P109:U109)))+(2*(R109/SUM(P109:U109)))+(3*(S109/SUM(P109:U109)))+(4*(T109/(SUM(P109:U109)))+(4*(U109/(SUM(P109:U109))))))</f>
        <v>2.8986340762041696</v>
      </c>
      <c r="AG109" s="146">
        <f t="shared" ref="AG109:AG140" si="29">-0.77*V109+3.32*V109^2+1.59</f>
        <v>3.0704687468044636</v>
      </c>
      <c r="AH109" s="166">
        <f t="shared" si="23"/>
        <v>0.171834670600294</v>
      </c>
    </row>
    <row r="110" spans="1:34">
      <c r="A110" s="798" t="s">
        <v>610</v>
      </c>
      <c r="B110" s="807">
        <v>104</v>
      </c>
      <c r="C110" s="807">
        <v>2</v>
      </c>
      <c r="D110" s="803">
        <v>85</v>
      </c>
      <c r="E110" s="803">
        <v>87</v>
      </c>
      <c r="F110" s="800">
        <v>979.92</v>
      </c>
      <c r="G110" s="801">
        <v>53.128968409999999</v>
      </c>
      <c r="H110" s="800">
        <v>53.133507115135828</v>
      </c>
      <c r="I110" s="800" t="s">
        <v>36</v>
      </c>
      <c r="J110" s="804">
        <v>75300</v>
      </c>
      <c r="K110" s="805">
        <v>28700</v>
      </c>
      <c r="L110" s="805">
        <v>47900</v>
      </c>
      <c r="M110" s="805">
        <v>29500</v>
      </c>
      <c r="N110" s="805">
        <v>319000</v>
      </c>
      <c r="O110" s="806">
        <v>48400</v>
      </c>
      <c r="P110" s="174">
        <f t="shared" si="16"/>
        <v>0.13720845481049562</v>
      </c>
      <c r="Q110" s="151">
        <f t="shared" si="16"/>
        <v>5.2295918367346941E-2</v>
      </c>
      <c r="R110" s="151">
        <f t="shared" si="16"/>
        <v>8.7281341107871724E-2</v>
      </c>
      <c r="S110" s="151">
        <f t="shared" si="16"/>
        <v>5.3753644314868808E-2</v>
      </c>
      <c r="T110" s="151">
        <f t="shared" si="16"/>
        <v>0.58126822157434399</v>
      </c>
      <c r="U110" s="151">
        <f t="shared" si="16"/>
        <v>8.8192419825072893E-2</v>
      </c>
      <c r="V110" s="441">
        <v>0.81423948220064724</v>
      </c>
      <c r="W110" s="840">
        <v>27.2398532219628</v>
      </c>
      <c r="X110" s="802">
        <v>34.327764276749697</v>
      </c>
      <c r="Y110" s="843">
        <v>41.358941238214697</v>
      </c>
      <c r="Z110" s="649"/>
      <c r="AA110" s="797">
        <v>0.32452462626519291</v>
      </c>
      <c r="AB110" s="146">
        <f t="shared" si="24"/>
        <v>0.22407602956705389</v>
      </c>
      <c r="AC110" s="146">
        <f t="shared" si="25"/>
        <v>19.09713416180573</v>
      </c>
      <c r="AD110" s="146">
        <f t="shared" si="26"/>
        <v>1.623728813559322</v>
      </c>
      <c r="AE110" s="146">
        <f t="shared" si="27"/>
        <v>0.1317365269461078</v>
      </c>
      <c r="AF110" s="146">
        <f t="shared" si="28"/>
        <v>3.0659620991253647</v>
      </c>
      <c r="AG110" s="146">
        <f t="shared" si="29"/>
        <v>3.1641489008284371</v>
      </c>
      <c r="AH110" s="166">
        <f t="shared" si="23"/>
        <v>9.8186801703072479E-2</v>
      </c>
    </row>
    <row r="111" spans="1:34">
      <c r="A111" s="798" t="s">
        <v>610</v>
      </c>
      <c r="B111" s="807">
        <v>104</v>
      </c>
      <c r="C111" s="803">
        <v>2</v>
      </c>
      <c r="D111" s="807">
        <v>95</v>
      </c>
      <c r="E111" s="807">
        <v>97</v>
      </c>
      <c r="F111" s="800">
        <v>980.02</v>
      </c>
      <c r="G111" s="801">
        <v>53.133352680000002</v>
      </c>
      <c r="H111" s="800">
        <v>53.137931435963772</v>
      </c>
      <c r="I111" s="800" t="s">
        <v>36</v>
      </c>
      <c r="J111" s="818">
        <v>1550000</v>
      </c>
      <c r="K111" s="819">
        <v>538000</v>
      </c>
      <c r="L111" s="819">
        <v>858000</v>
      </c>
      <c r="M111" s="819">
        <v>544000</v>
      </c>
      <c r="N111" s="819">
        <v>5360000</v>
      </c>
      <c r="O111" s="820">
        <v>801000</v>
      </c>
      <c r="P111" s="174">
        <f t="shared" si="16"/>
        <v>0.16060511864055538</v>
      </c>
      <c r="Q111" s="151">
        <f t="shared" si="16"/>
        <v>5.5745518599108902E-2</v>
      </c>
      <c r="R111" s="151">
        <f t="shared" si="16"/>
        <v>8.8902704382965492E-2</v>
      </c>
      <c r="S111" s="151">
        <f t="shared" ref="S111:U154" si="30">M111/(SUM($J111:$O111))</f>
        <v>5.636721583255621E-2</v>
      </c>
      <c r="T111" s="151">
        <f t="shared" si="30"/>
        <v>0.55538286187959796</v>
      </c>
      <c r="U111" s="151">
        <f t="shared" si="30"/>
        <v>8.2996580665216035E-2</v>
      </c>
      <c r="V111" s="441">
        <v>0.80372126960963153</v>
      </c>
      <c r="W111" s="840">
        <v>26.7158312319131</v>
      </c>
      <c r="X111" s="802">
        <v>33.748370719991797</v>
      </c>
      <c r="Y111" s="843">
        <v>40.643670806188297</v>
      </c>
      <c r="Z111" s="649"/>
      <c r="AA111" s="797">
        <v>0.3055645526980631</v>
      </c>
      <c r="AB111" s="146">
        <f t="shared" si="24"/>
        <v>0.23947660782619432</v>
      </c>
      <c r="AC111" s="146">
        <f t="shared" si="25"/>
        <v>22.431259044862518</v>
      </c>
      <c r="AD111" s="146">
        <f t="shared" si="26"/>
        <v>1.5772058823529411</v>
      </c>
      <c r="AE111" s="146">
        <f t="shared" si="27"/>
        <v>0.13001136179191691</v>
      </c>
      <c r="AF111" s="146">
        <f t="shared" si="28"/>
        <v>2.9561703450419641</v>
      </c>
      <c r="AG111" s="146">
        <f t="shared" si="29"/>
        <v>3.1157479814206717</v>
      </c>
      <c r="AH111" s="166">
        <f t="shared" si="23"/>
        <v>0.15957763637870759</v>
      </c>
    </row>
    <row r="112" spans="1:34">
      <c r="A112" s="798" t="s">
        <v>610</v>
      </c>
      <c r="B112" s="807">
        <v>104</v>
      </c>
      <c r="C112" s="807">
        <v>2</v>
      </c>
      <c r="D112" s="803">
        <v>105</v>
      </c>
      <c r="E112" s="803">
        <v>107</v>
      </c>
      <c r="F112" s="800">
        <v>980.12</v>
      </c>
      <c r="G112" s="801">
        <v>53.137736940000003</v>
      </c>
      <c r="H112" s="800">
        <v>53.142355756791716</v>
      </c>
      <c r="I112" s="800" t="s">
        <v>36</v>
      </c>
      <c r="J112" s="804">
        <v>662000</v>
      </c>
      <c r="K112" s="805">
        <v>233000</v>
      </c>
      <c r="L112" s="805">
        <v>379000</v>
      </c>
      <c r="M112" s="805">
        <v>236000</v>
      </c>
      <c r="N112" s="805">
        <v>2430000</v>
      </c>
      <c r="O112" s="806">
        <v>341000</v>
      </c>
      <c r="P112" s="174">
        <f t="shared" ref="P112:R154" si="31">J112/(SUM($J112:$O112))</f>
        <v>0.15463676711048821</v>
      </c>
      <c r="Q112" s="151">
        <f t="shared" si="31"/>
        <v>5.4426535856108384E-2</v>
      </c>
      <c r="R112" s="151">
        <f t="shared" si="31"/>
        <v>8.8530717122167715E-2</v>
      </c>
      <c r="S112" s="151">
        <f t="shared" si="30"/>
        <v>5.5127306704041111E-2</v>
      </c>
      <c r="T112" s="151">
        <f t="shared" si="30"/>
        <v>0.56762438682550809</v>
      </c>
      <c r="U112" s="151">
        <f t="shared" si="30"/>
        <v>7.965428638168652E-2</v>
      </c>
      <c r="V112" s="441">
        <v>0.8040370058873002</v>
      </c>
      <c r="W112" s="840">
        <v>26.748266841413098</v>
      </c>
      <c r="X112" s="802">
        <v>33.763677993345098</v>
      </c>
      <c r="Y112" s="843">
        <v>40.598133688590103</v>
      </c>
      <c r="Z112" s="649"/>
      <c r="AA112" s="797">
        <v>0.26632649980374989</v>
      </c>
      <c r="AB112" s="146">
        <f t="shared" si="24"/>
        <v>0.23431887261674497</v>
      </c>
      <c r="AC112" s="146">
        <f t="shared" si="25"/>
        <v>21.410090556274255</v>
      </c>
      <c r="AD112" s="146">
        <f t="shared" si="26"/>
        <v>1.6059322033898304</v>
      </c>
      <c r="AE112" s="146">
        <f t="shared" si="27"/>
        <v>0.12306026705160591</v>
      </c>
      <c r="AF112" s="146">
        <f t="shared" si="28"/>
        <v>2.9859845830413452</v>
      </c>
      <c r="AG112" s="146">
        <f t="shared" si="29"/>
        <v>3.1171901881630104</v>
      </c>
      <c r="AH112" s="166">
        <f t="shared" si="23"/>
        <v>0.13120560512166524</v>
      </c>
    </row>
    <row r="113" spans="1:34">
      <c r="A113" s="798" t="s">
        <v>610</v>
      </c>
      <c r="B113" s="807">
        <v>104</v>
      </c>
      <c r="C113" s="803">
        <v>2</v>
      </c>
      <c r="D113" s="803">
        <v>115</v>
      </c>
      <c r="E113" s="803">
        <v>116</v>
      </c>
      <c r="F113" s="800">
        <v>980.22</v>
      </c>
      <c r="G113" s="801">
        <v>53.142121209999999</v>
      </c>
      <c r="H113" s="800">
        <v>53.14678007761966</v>
      </c>
      <c r="I113" s="800" t="s">
        <v>36</v>
      </c>
      <c r="J113" s="804">
        <v>187000</v>
      </c>
      <c r="K113" s="805">
        <v>72800</v>
      </c>
      <c r="L113" s="805">
        <v>124000</v>
      </c>
      <c r="M113" s="805">
        <v>83000</v>
      </c>
      <c r="N113" s="805">
        <v>864000</v>
      </c>
      <c r="O113" s="806">
        <v>126000</v>
      </c>
      <c r="P113" s="174">
        <f t="shared" si="31"/>
        <v>0.12836353651839649</v>
      </c>
      <c r="Q113" s="151">
        <f t="shared" si="31"/>
        <v>4.9972542559033495E-2</v>
      </c>
      <c r="R113" s="151">
        <f t="shared" si="31"/>
        <v>8.5118066996155956E-2</v>
      </c>
      <c r="S113" s="151">
        <f t="shared" si="30"/>
        <v>5.697419000549149E-2</v>
      </c>
      <c r="T113" s="151">
        <f t="shared" si="30"/>
        <v>0.59308072487644148</v>
      </c>
      <c r="U113" s="151">
        <f t="shared" si="30"/>
        <v>8.6490939044481061E-2</v>
      </c>
      <c r="V113" s="441">
        <v>0.82060128141941846</v>
      </c>
      <c r="W113" s="840">
        <v>27.513282076667501</v>
      </c>
      <c r="X113" s="802">
        <v>34.751498353004202</v>
      </c>
      <c r="Y113" s="843">
        <v>41.845460272575998</v>
      </c>
      <c r="Z113" s="649"/>
      <c r="AA113" s="797">
        <v>0.29429061504533205</v>
      </c>
      <c r="AB113" s="146">
        <f t="shared" si="24"/>
        <v>0.22034966136399436</v>
      </c>
      <c r="AC113" s="146">
        <f t="shared" si="25"/>
        <v>17.79257849666984</v>
      </c>
      <c r="AD113" s="146">
        <f t="shared" si="26"/>
        <v>1.4939759036144578</v>
      </c>
      <c r="AE113" s="146">
        <f t="shared" si="27"/>
        <v>0.12727272727272729</v>
      </c>
      <c r="AF113" s="146">
        <f t="shared" si="28"/>
        <v>3.10941790225151</v>
      </c>
      <c r="AG113" s="146">
        <f t="shared" si="29"/>
        <v>3.1937800706901243</v>
      </c>
      <c r="AH113" s="166">
        <f t="shared" si="23"/>
        <v>8.4362168438614216E-2</v>
      </c>
    </row>
    <row r="114" spans="1:34">
      <c r="A114" s="798" t="s">
        <v>610</v>
      </c>
      <c r="B114" s="807">
        <v>104</v>
      </c>
      <c r="C114" s="807">
        <v>2</v>
      </c>
      <c r="D114" s="807">
        <v>125</v>
      </c>
      <c r="E114" s="807">
        <v>126</v>
      </c>
      <c r="F114" s="800">
        <v>980.31500000000005</v>
      </c>
      <c r="G114" s="801">
        <v>53.146286269999997</v>
      </c>
      <c r="H114" s="800">
        <v>53.150983182406208</v>
      </c>
      <c r="I114" s="800" t="s">
        <v>36</v>
      </c>
      <c r="J114" s="818">
        <v>5680000</v>
      </c>
      <c r="K114" s="819">
        <v>2060000</v>
      </c>
      <c r="L114" s="819">
        <v>3100000</v>
      </c>
      <c r="M114" s="819">
        <v>1960000</v>
      </c>
      <c r="N114" s="819">
        <v>18300000</v>
      </c>
      <c r="O114" s="820">
        <v>2680000</v>
      </c>
      <c r="P114" s="174">
        <f t="shared" si="31"/>
        <v>0.16814683244523387</v>
      </c>
      <c r="Q114" s="151">
        <f t="shared" si="31"/>
        <v>6.0982830076968621E-2</v>
      </c>
      <c r="R114" s="151">
        <f t="shared" si="31"/>
        <v>9.1770278271166364E-2</v>
      </c>
      <c r="S114" s="151">
        <f t="shared" si="30"/>
        <v>5.8022498519834223E-2</v>
      </c>
      <c r="T114" s="151">
        <f t="shared" si="30"/>
        <v>0.54174067495559508</v>
      </c>
      <c r="U114" s="151">
        <f t="shared" si="30"/>
        <v>7.93368857312019E-2</v>
      </c>
      <c r="V114" s="441">
        <v>0.78979591836734697</v>
      </c>
      <c r="W114" s="840">
        <v>25.990598888152601</v>
      </c>
      <c r="X114" s="802">
        <v>32.911791481362101</v>
      </c>
      <c r="Y114" s="843">
        <v>39.597338097887601</v>
      </c>
      <c r="Z114" s="649"/>
      <c r="AA114" s="797">
        <v>0.30992873034428148</v>
      </c>
      <c r="AB114" s="146">
        <f t="shared" si="24"/>
        <v>0.25338078291814947</v>
      </c>
      <c r="AC114" s="146">
        <f t="shared" si="25"/>
        <v>23.686405337781483</v>
      </c>
      <c r="AD114" s="146">
        <f t="shared" si="26"/>
        <v>1.5816326530612244</v>
      </c>
      <c r="AE114" s="146">
        <f t="shared" si="27"/>
        <v>0.12774070543374641</v>
      </c>
      <c r="AF114" s="146">
        <f t="shared" si="28"/>
        <v>2.9029011249259922</v>
      </c>
      <c r="AG114" s="146">
        <f t="shared" si="29"/>
        <v>3.0527987505206164</v>
      </c>
      <c r="AH114" s="166">
        <f t="shared" si="23"/>
        <v>0.14989762559462427</v>
      </c>
    </row>
    <row r="115" spans="1:34">
      <c r="A115" s="798" t="s">
        <v>610</v>
      </c>
      <c r="B115" s="807">
        <v>104</v>
      </c>
      <c r="C115" s="803">
        <v>2</v>
      </c>
      <c r="D115" s="803">
        <v>135</v>
      </c>
      <c r="E115" s="803">
        <v>137</v>
      </c>
      <c r="F115" s="800">
        <v>980.42</v>
      </c>
      <c r="G115" s="801">
        <v>53.150889749999997</v>
      </c>
      <c r="H115" s="800">
        <v>53.155628719275548</v>
      </c>
      <c r="I115" s="800" t="s">
        <v>36</v>
      </c>
      <c r="J115" s="804">
        <v>2140000</v>
      </c>
      <c r="K115" s="805">
        <v>781000</v>
      </c>
      <c r="L115" s="805">
        <v>1260000</v>
      </c>
      <c r="M115" s="805">
        <v>736000</v>
      </c>
      <c r="N115" s="805">
        <v>7770000</v>
      </c>
      <c r="O115" s="806">
        <v>1090000</v>
      </c>
      <c r="P115" s="174">
        <f t="shared" si="31"/>
        <v>0.15533134935036655</v>
      </c>
      <c r="Q115" s="151">
        <f t="shared" si="31"/>
        <v>5.6688684038615086E-2</v>
      </c>
      <c r="R115" s="151">
        <f t="shared" si="31"/>
        <v>9.1456775785729846E-2</v>
      </c>
      <c r="S115" s="151">
        <f t="shared" si="30"/>
        <v>5.3422370617696162E-2</v>
      </c>
      <c r="T115" s="151">
        <f t="shared" si="30"/>
        <v>0.5639834506786674</v>
      </c>
      <c r="U115" s="151">
        <f t="shared" si="30"/>
        <v>7.9117369528925022E-2</v>
      </c>
      <c r="V115" s="441">
        <v>0.79803465218515646</v>
      </c>
      <c r="W115" s="840">
        <v>26.363093153333001</v>
      </c>
      <c r="X115" s="802">
        <v>33.344609584581001</v>
      </c>
      <c r="Y115" s="843">
        <v>40.206725442601403</v>
      </c>
      <c r="Z115" s="649"/>
      <c r="AA115" s="797">
        <v>0.30226293103448276</v>
      </c>
      <c r="AB115" s="146">
        <f t="shared" si="24"/>
        <v>0.23863538712726648</v>
      </c>
      <c r="AC115" s="146">
        <f t="shared" si="25"/>
        <v>21.594349142280521</v>
      </c>
      <c r="AD115" s="146">
        <f t="shared" si="26"/>
        <v>1.7119565217391306</v>
      </c>
      <c r="AE115" s="146">
        <f t="shared" si="27"/>
        <v>0.12302483069977427</v>
      </c>
      <c r="AF115" s="146">
        <f t="shared" si="28"/>
        <v>2.9722726282935321</v>
      </c>
      <c r="AG115" s="146">
        <f t="shared" si="29"/>
        <v>3.0898862140305314</v>
      </c>
      <c r="AH115" s="166">
        <f t="shared" si="23"/>
        <v>0.11761358573699932</v>
      </c>
    </row>
    <row r="116" spans="1:34">
      <c r="A116" s="798" t="s">
        <v>610</v>
      </c>
      <c r="B116" s="807">
        <v>104</v>
      </c>
      <c r="C116" s="807">
        <v>3</v>
      </c>
      <c r="D116" s="807">
        <v>5</v>
      </c>
      <c r="E116" s="807">
        <v>7</v>
      </c>
      <c r="F116" s="800">
        <v>980.61</v>
      </c>
      <c r="G116" s="801">
        <v>53.15921986</v>
      </c>
      <c r="H116" s="800">
        <v>53.164034928848643</v>
      </c>
      <c r="I116" s="800" t="s">
        <v>36</v>
      </c>
      <c r="J116" s="818">
        <v>5270000</v>
      </c>
      <c r="K116" s="819">
        <v>2000000</v>
      </c>
      <c r="L116" s="819">
        <v>3250000</v>
      </c>
      <c r="M116" s="819">
        <v>2070000</v>
      </c>
      <c r="N116" s="819">
        <v>18500000</v>
      </c>
      <c r="O116" s="820">
        <v>3010000</v>
      </c>
      <c r="P116" s="174">
        <f t="shared" si="31"/>
        <v>0.15454545454545454</v>
      </c>
      <c r="Q116" s="151">
        <f t="shared" si="31"/>
        <v>5.865102639296188E-2</v>
      </c>
      <c r="R116" s="151">
        <f t="shared" si="31"/>
        <v>9.5307917888563048E-2</v>
      </c>
      <c r="S116" s="151">
        <f t="shared" si="30"/>
        <v>6.0703812316715546E-2</v>
      </c>
      <c r="T116" s="151">
        <f t="shared" si="30"/>
        <v>0.54252199413489732</v>
      </c>
      <c r="U116" s="151">
        <f t="shared" si="30"/>
        <v>8.8269794721407627E-2</v>
      </c>
      <c r="V116" s="441">
        <v>0.80638915779283626</v>
      </c>
      <c r="W116" s="840">
        <v>26.7951585308844</v>
      </c>
      <c r="X116" s="802">
        <v>33.845168082245898</v>
      </c>
      <c r="Y116" s="843">
        <v>40.877590749084</v>
      </c>
      <c r="Z116" s="649"/>
      <c r="AA116" s="797">
        <v>0.30633670791151107</v>
      </c>
      <c r="AB116" s="146">
        <f t="shared" si="24"/>
        <v>0.25390218522372532</v>
      </c>
      <c r="AC116" s="146">
        <f t="shared" si="25"/>
        <v>22.170803533866216</v>
      </c>
      <c r="AD116" s="146">
        <f t="shared" si="26"/>
        <v>1.5700483091787438</v>
      </c>
      <c r="AE116" s="146">
        <f t="shared" si="27"/>
        <v>0.13993491399349142</v>
      </c>
      <c r="AF116" s="146">
        <f t="shared" si="28"/>
        <v>2.954545454545455</v>
      </c>
      <c r="AG116" s="146">
        <f t="shared" si="29"/>
        <v>3.1279550815349042</v>
      </c>
      <c r="AH116" s="166">
        <f t="shared" si="23"/>
        <v>0.17340962698944917</v>
      </c>
    </row>
    <row r="117" spans="1:34">
      <c r="A117" s="798" t="s">
        <v>610</v>
      </c>
      <c r="B117" s="807">
        <v>104</v>
      </c>
      <c r="C117" s="803">
        <v>3</v>
      </c>
      <c r="D117" s="807">
        <v>35</v>
      </c>
      <c r="E117" s="807">
        <v>37</v>
      </c>
      <c r="F117" s="800">
        <v>980.91</v>
      </c>
      <c r="G117" s="801">
        <v>53.172372660000001</v>
      </c>
      <c r="H117" s="800">
        <v>53.177307891332468</v>
      </c>
      <c r="I117" s="800" t="s">
        <v>36</v>
      </c>
      <c r="J117" s="818">
        <v>2200000</v>
      </c>
      <c r="K117" s="819">
        <v>767000</v>
      </c>
      <c r="L117" s="819">
        <v>1240000</v>
      </c>
      <c r="M117" s="819">
        <v>786000</v>
      </c>
      <c r="N117" s="819">
        <v>7740000</v>
      </c>
      <c r="O117" s="820">
        <v>1120000</v>
      </c>
      <c r="P117" s="174">
        <f t="shared" si="31"/>
        <v>0.15881036598570708</v>
      </c>
      <c r="Q117" s="151">
        <f t="shared" si="31"/>
        <v>5.5367068505016964E-2</v>
      </c>
      <c r="R117" s="151">
        <f t="shared" si="31"/>
        <v>8.9511297191943978E-2</v>
      </c>
      <c r="S117" s="151">
        <f t="shared" si="30"/>
        <v>5.6738612574893522E-2</v>
      </c>
      <c r="T117" s="151">
        <f t="shared" si="30"/>
        <v>0.55872374214971487</v>
      </c>
      <c r="U117" s="151">
        <f t="shared" si="30"/>
        <v>8.0848913592723601E-2</v>
      </c>
      <c r="V117" s="441">
        <v>0.8039867109634552</v>
      </c>
      <c r="W117" s="840">
        <v>26.7078340195743</v>
      </c>
      <c r="X117" s="802">
        <v>33.761327390374298</v>
      </c>
      <c r="Y117" s="843">
        <v>40.639929219021802</v>
      </c>
      <c r="Z117" s="649"/>
      <c r="AA117" s="797">
        <v>0.28643864663040475</v>
      </c>
      <c r="AB117" s="146">
        <f t="shared" si="24"/>
        <v>0.23968076890071224</v>
      </c>
      <c r="AC117" s="146">
        <f t="shared" si="25"/>
        <v>22.132796780684107</v>
      </c>
      <c r="AD117" s="146">
        <f t="shared" si="26"/>
        <v>1.5776081424936386</v>
      </c>
      <c r="AE117" s="146">
        <f t="shared" si="27"/>
        <v>0.12641083521444696</v>
      </c>
      <c r="AF117" s="146">
        <f t="shared" si="28"/>
        <v>2.9628961235833393</v>
      </c>
      <c r="AG117" s="146">
        <f t="shared" si="29"/>
        <v>3.1169604088255101</v>
      </c>
      <c r="AH117" s="166">
        <f t="shared" si="23"/>
        <v>0.15406428524217075</v>
      </c>
    </row>
    <row r="118" spans="1:34" ht="16.5" customHeight="1">
      <c r="A118" s="798" t="s">
        <v>610</v>
      </c>
      <c r="B118" s="807">
        <v>104</v>
      </c>
      <c r="C118" s="807">
        <v>3</v>
      </c>
      <c r="D118" s="803">
        <v>45</v>
      </c>
      <c r="E118" s="803">
        <v>47</v>
      </c>
      <c r="F118" s="800">
        <v>981.01</v>
      </c>
      <c r="G118" s="801">
        <v>53.176756930000003</v>
      </c>
      <c r="H118" s="800">
        <v>53.181732212160412</v>
      </c>
      <c r="I118" s="800" t="s">
        <v>36</v>
      </c>
      <c r="J118" s="804">
        <v>184000</v>
      </c>
      <c r="K118" s="805">
        <v>62300</v>
      </c>
      <c r="L118" s="805">
        <v>95700</v>
      </c>
      <c r="M118" s="805">
        <v>58700</v>
      </c>
      <c r="N118" s="805">
        <v>611000</v>
      </c>
      <c r="O118" s="806">
        <v>91400</v>
      </c>
      <c r="P118" s="174">
        <f t="shared" ref="P118:P150" si="32">J118/(SUM($J118:$O118))</f>
        <v>0.16680264708548637</v>
      </c>
      <c r="Q118" s="151">
        <f t="shared" ref="Q118:Q150" si="33">K118/(SUM($J118:$O118))</f>
        <v>5.6477200616444567E-2</v>
      </c>
      <c r="R118" s="151">
        <f t="shared" ref="R118:R150" si="34">L118/(SUM($J118:$O118))</f>
        <v>8.6755507206962193E-2</v>
      </c>
      <c r="S118" s="151">
        <f t="shared" ref="S118:S150" si="35">M118/(SUM($J118:$O118))</f>
        <v>5.3213670564772005E-2</v>
      </c>
      <c r="T118" s="151">
        <f t="shared" ref="T118:T150" si="36">N118/(SUM($J118:$O118))</f>
        <v>0.5538935726588704</v>
      </c>
      <c r="U118" s="151">
        <f t="shared" ref="U118:U150" si="37">O118/(SUM($J118:$O118))</f>
        <v>8.2857401867464417E-2</v>
      </c>
      <c r="V118" s="441">
        <v>0.79779292437520288</v>
      </c>
      <c r="W118" s="840">
        <v>26.326048335174299</v>
      </c>
      <c r="X118" s="802">
        <v>33.391167168996802</v>
      </c>
      <c r="Y118" s="843">
        <v>40.216144116528</v>
      </c>
      <c r="Z118" s="649"/>
      <c r="AA118" s="797">
        <v>0.39378906637563249</v>
      </c>
      <c r="AB118" s="146">
        <f t="shared" si="24"/>
        <v>0.23577412686323576</v>
      </c>
      <c r="AC118" s="146">
        <f t="shared" si="25"/>
        <v>23.144654088050316</v>
      </c>
      <c r="AD118" s="146">
        <f t="shared" si="26"/>
        <v>1.6303236797274276</v>
      </c>
      <c r="AE118" s="146">
        <f t="shared" si="27"/>
        <v>0.13012528473804102</v>
      </c>
      <c r="AF118" s="146">
        <f t="shared" si="28"/>
        <v>2.9366331248300246</v>
      </c>
      <c r="AG118" s="146">
        <f t="shared" si="29"/>
        <v>3.0887916348391125</v>
      </c>
      <c r="AH118" s="166">
        <f t="shared" si="23"/>
        <v>0.15215851000908787</v>
      </c>
    </row>
    <row r="119" spans="1:34" ht="16.5" customHeight="1">
      <c r="A119" s="798" t="s">
        <v>610</v>
      </c>
      <c r="B119" s="807">
        <v>104</v>
      </c>
      <c r="C119" s="807">
        <v>3</v>
      </c>
      <c r="D119" s="807">
        <v>65</v>
      </c>
      <c r="E119" s="807">
        <v>67</v>
      </c>
      <c r="F119" s="800">
        <v>981.21</v>
      </c>
      <c r="G119" s="801">
        <v>53.185525470000002</v>
      </c>
      <c r="H119" s="800">
        <v>53.1905808538163</v>
      </c>
      <c r="I119" s="800" t="s">
        <v>36</v>
      </c>
      <c r="J119" s="818">
        <v>2810000</v>
      </c>
      <c r="K119" s="819">
        <v>1050000</v>
      </c>
      <c r="L119" s="819">
        <v>1650000</v>
      </c>
      <c r="M119" s="819">
        <v>1070000</v>
      </c>
      <c r="N119" s="819">
        <v>9560000</v>
      </c>
      <c r="O119" s="820">
        <v>1440000</v>
      </c>
      <c r="P119" s="174">
        <f t="shared" si="32"/>
        <v>0.15984072810011377</v>
      </c>
      <c r="Q119" s="151">
        <f t="shared" si="33"/>
        <v>5.9726962457337884E-2</v>
      </c>
      <c r="R119" s="151">
        <f t="shared" si="34"/>
        <v>9.3856655290102384E-2</v>
      </c>
      <c r="S119" s="151">
        <f t="shared" si="35"/>
        <v>6.08646188850967E-2</v>
      </c>
      <c r="T119" s="151">
        <f t="shared" si="36"/>
        <v>0.54379977246871447</v>
      </c>
      <c r="U119" s="151">
        <f t="shared" si="37"/>
        <v>8.191126279863481E-2</v>
      </c>
      <c r="V119" s="441">
        <v>0.79846449136276387</v>
      </c>
      <c r="W119" s="840">
        <v>26.383768960385101</v>
      </c>
      <c r="X119" s="802">
        <v>33.374706113199302</v>
      </c>
      <c r="Y119" s="843">
        <v>40.184715977139398</v>
      </c>
      <c r="Z119" s="649"/>
      <c r="AA119" s="797">
        <v>0.27657964434354898</v>
      </c>
      <c r="AB119" s="146">
        <f t="shared" si="24"/>
        <v>0.25524712254570076</v>
      </c>
      <c r="AC119" s="146">
        <f t="shared" si="25"/>
        <v>22.716248989490705</v>
      </c>
      <c r="AD119" s="146">
        <f t="shared" si="26"/>
        <v>1.542056074766355</v>
      </c>
      <c r="AE119" s="146">
        <f t="shared" si="27"/>
        <v>0.13090909090909089</v>
      </c>
      <c r="AF119" s="146">
        <f t="shared" si="28"/>
        <v>2.9328782707622301</v>
      </c>
      <c r="AG119" s="146">
        <f t="shared" si="29"/>
        <v>3.091833547621766</v>
      </c>
      <c r="AH119" s="166">
        <f t="shared" si="23"/>
        <v>0.15895527685953592</v>
      </c>
    </row>
    <row r="120" spans="1:34" ht="16.5" customHeight="1">
      <c r="A120" s="798" t="s">
        <v>610</v>
      </c>
      <c r="B120" s="807">
        <v>104</v>
      </c>
      <c r="C120" s="803">
        <v>3</v>
      </c>
      <c r="D120" s="807">
        <v>125</v>
      </c>
      <c r="E120" s="807">
        <v>127</v>
      </c>
      <c r="F120" s="800">
        <v>981.81</v>
      </c>
      <c r="G120" s="801">
        <v>53.211831080000003</v>
      </c>
      <c r="H120" s="800">
        <v>53.217126778783957</v>
      </c>
      <c r="I120" s="800" t="s">
        <v>36</v>
      </c>
      <c r="J120" s="818">
        <v>2280000</v>
      </c>
      <c r="K120" s="819">
        <v>826000</v>
      </c>
      <c r="L120" s="819">
        <v>1260000</v>
      </c>
      <c r="M120" s="819">
        <v>756000</v>
      </c>
      <c r="N120" s="819">
        <v>7550000</v>
      </c>
      <c r="O120" s="820">
        <v>1080000</v>
      </c>
      <c r="P120" s="174">
        <f t="shared" si="32"/>
        <v>0.16579406631762653</v>
      </c>
      <c r="Q120" s="151">
        <f t="shared" si="33"/>
        <v>6.0063990692262946E-2</v>
      </c>
      <c r="R120" s="151">
        <f t="shared" si="34"/>
        <v>9.1623036649214659E-2</v>
      </c>
      <c r="S120" s="151">
        <f t="shared" si="35"/>
        <v>5.4973821989528798E-2</v>
      </c>
      <c r="T120" s="151">
        <f t="shared" si="36"/>
        <v>0.54901105293775454</v>
      </c>
      <c r="U120" s="151">
        <f t="shared" si="37"/>
        <v>7.8534031413612565E-2</v>
      </c>
      <c r="V120" s="441">
        <v>0.78939316675165716</v>
      </c>
      <c r="W120" s="840">
        <v>25.893785995829599</v>
      </c>
      <c r="X120" s="802">
        <v>32.887127642086199</v>
      </c>
      <c r="Y120" s="843">
        <v>39.537068996904502</v>
      </c>
      <c r="Z120" s="649"/>
      <c r="AA120" s="797">
        <v>0.32751402868085866</v>
      </c>
      <c r="AB120" s="146">
        <f t="shared" si="24"/>
        <v>0.24773361227336121</v>
      </c>
      <c r="AC120" s="146">
        <f t="shared" si="25"/>
        <v>23.194303153611393</v>
      </c>
      <c r="AD120" s="146">
        <f t="shared" si="26"/>
        <v>1.6666666666666665</v>
      </c>
      <c r="AE120" s="146">
        <f t="shared" si="27"/>
        <v>0.12514484356894554</v>
      </c>
      <c r="AF120" s="146">
        <f t="shared" si="28"/>
        <v>2.918411867364747</v>
      </c>
      <c r="AG120" s="146">
        <f t="shared" si="29"/>
        <v>3.0509972796923996</v>
      </c>
      <c r="AH120" s="166">
        <f t="shared" si="23"/>
        <v>0.13258541232765264</v>
      </c>
    </row>
    <row r="121" spans="1:34" ht="16.5" customHeight="1">
      <c r="A121" s="798" t="s">
        <v>610</v>
      </c>
      <c r="B121" s="807">
        <v>104</v>
      </c>
      <c r="C121" s="807">
        <v>3</v>
      </c>
      <c r="D121" s="803">
        <v>135</v>
      </c>
      <c r="E121" s="803">
        <v>137</v>
      </c>
      <c r="F121" s="800">
        <v>981.91</v>
      </c>
      <c r="G121" s="801">
        <v>53.216215339999998</v>
      </c>
      <c r="H121" s="800">
        <v>53.221551099611901</v>
      </c>
      <c r="I121" s="800" t="s">
        <v>36</v>
      </c>
      <c r="J121" s="804">
        <v>3190000</v>
      </c>
      <c r="K121" s="805">
        <v>1240000</v>
      </c>
      <c r="L121" s="805">
        <v>2060000</v>
      </c>
      <c r="M121" s="805">
        <v>1180000</v>
      </c>
      <c r="N121" s="805">
        <v>12500000</v>
      </c>
      <c r="O121" s="806">
        <v>1810000</v>
      </c>
      <c r="P121" s="174">
        <f t="shared" si="32"/>
        <v>0.14513193812556871</v>
      </c>
      <c r="Q121" s="151">
        <f t="shared" si="33"/>
        <v>5.6414922656960874E-2</v>
      </c>
      <c r="R121" s="151">
        <f t="shared" si="34"/>
        <v>9.3721565059144682E-2</v>
      </c>
      <c r="S121" s="151">
        <f t="shared" si="35"/>
        <v>5.3685168334849862E-2</v>
      </c>
      <c r="T121" s="151">
        <f t="shared" si="36"/>
        <v>0.56869881710646042</v>
      </c>
      <c r="U121" s="151">
        <f t="shared" si="37"/>
        <v>8.2347588717015474E-2</v>
      </c>
      <c r="V121" s="441">
        <v>0.80286168521462642</v>
      </c>
      <c r="W121" s="840">
        <v>26.670361660891199</v>
      </c>
      <c r="X121" s="802">
        <v>33.702273510325199</v>
      </c>
      <c r="Y121" s="843">
        <v>40.563560716658102</v>
      </c>
      <c r="Z121" s="649"/>
      <c r="AA121" s="797">
        <v>0.27548832087173247</v>
      </c>
      <c r="AB121" s="146">
        <f t="shared" si="24"/>
        <v>0.23842469398616287</v>
      </c>
      <c r="AC121" s="146">
        <f t="shared" si="25"/>
        <v>20.331421287444236</v>
      </c>
      <c r="AD121" s="146">
        <f t="shared" si="26"/>
        <v>1.745762711864407</v>
      </c>
      <c r="AE121" s="146">
        <f t="shared" si="27"/>
        <v>0.12648497554157931</v>
      </c>
      <c r="AF121" s="146">
        <f t="shared" si="28"/>
        <v>3.0090991810737036</v>
      </c>
      <c r="AG121" s="146">
        <f t="shared" si="29"/>
        <v>3.1118249625291616</v>
      </c>
      <c r="AH121" s="166">
        <f t="shared" si="23"/>
        <v>0.10272578145545808</v>
      </c>
    </row>
    <row r="122" spans="1:34" ht="16.5" customHeight="1">
      <c r="A122" s="798" t="s">
        <v>610</v>
      </c>
      <c r="B122" s="807">
        <v>104</v>
      </c>
      <c r="C122" s="803">
        <v>3</v>
      </c>
      <c r="D122" s="803">
        <v>145</v>
      </c>
      <c r="E122" s="803">
        <v>147</v>
      </c>
      <c r="F122" s="800">
        <v>982.01</v>
      </c>
      <c r="G122" s="801">
        <v>53.220599610000001</v>
      </c>
      <c r="H122" s="800">
        <v>53.225975420439845</v>
      </c>
      <c r="I122" s="800" t="s">
        <v>36</v>
      </c>
      <c r="J122" s="821">
        <v>161000</v>
      </c>
      <c r="K122" s="822">
        <v>58000</v>
      </c>
      <c r="L122" s="822">
        <v>90900</v>
      </c>
      <c r="M122" s="822">
        <v>58000</v>
      </c>
      <c r="N122" s="822">
        <v>549000</v>
      </c>
      <c r="O122" s="823">
        <v>83000</v>
      </c>
      <c r="P122" s="174">
        <f t="shared" si="32"/>
        <v>0.16101610161016103</v>
      </c>
      <c r="Q122" s="151">
        <f t="shared" si="33"/>
        <v>5.8005800580058005E-2</v>
      </c>
      <c r="R122" s="151">
        <f t="shared" si="34"/>
        <v>9.0909090909090912E-2</v>
      </c>
      <c r="S122" s="151">
        <f t="shared" si="35"/>
        <v>5.8005800580058005E-2</v>
      </c>
      <c r="T122" s="151">
        <f t="shared" si="36"/>
        <v>0.54905490549054903</v>
      </c>
      <c r="U122" s="151">
        <f t="shared" si="37"/>
        <v>8.3008300830083009E-2</v>
      </c>
      <c r="V122" s="441">
        <v>0.79993101069334249</v>
      </c>
      <c r="W122" s="840">
        <v>26.480076046073901</v>
      </c>
      <c r="X122" s="802">
        <v>33.501670557375498</v>
      </c>
      <c r="Y122" s="843">
        <v>40.302775012232502</v>
      </c>
      <c r="Z122" s="649"/>
      <c r="AA122" s="797">
        <v>0.37712729748127977</v>
      </c>
      <c r="AB122" s="146">
        <f t="shared" si="24"/>
        <v>0.24663249493384193</v>
      </c>
      <c r="AC122" s="146">
        <f t="shared" si="25"/>
        <v>22.676056338028172</v>
      </c>
      <c r="AD122" s="146">
        <f t="shared" si="26"/>
        <v>1.5672413793103448</v>
      </c>
      <c r="AE122" s="146">
        <f t="shared" si="27"/>
        <v>0.13132911392405064</v>
      </c>
      <c r="AF122" s="146">
        <f t="shared" si="28"/>
        <v>2.9420942094209419</v>
      </c>
      <c r="AG122" s="146">
        <f t="shared" si="29"/>
        <v>3.0984866663707828</v>
      </c>
      <c r="AH122" s="166">
        <f t="shared" si="23"/>
        <v>0.15639245694984094</v>
      </c>
    </row>
    <row r="123" spans="1:34" ht="16.5" customHeight="1">
      <c r="A123" s="798" t="s">
        <v>610</v>
      </c>
      <c r="B123" s="807">
        <v>104</v>
      </c>
      <c r="C123" s="807">
        <v>4</v>
      </c>
      <c r="D123" s="807">
        <v>35</v>
      </c>
      <c r="E123" s="807">
        <v>37</v>
      </c>
      <c r="F123" s="800">
        <v>982.38</v>
      </c>
      <c r="G123" s="801">
        <v>53.236821409999997</v>
      </c>
      <c r="H123" s="800">
        <v>53.24234540750323</v>
      </c>
      <c r="I123" s="800" t="s">
        <v>36</v>
      </c>
      <c r="J123" s="818">
        <v>2410000</v>
      </c>
      <c r="K123" s="819">
        <v>872000</v>
      </c>
      <c r="L123" s="819">
        <v>1400000</v>
      </c>
      <c r="M123" s="819">
        <v>834000</v>
      </c>
      <c r="N123" s="819">
        <v>8030000</v>
      </c>
      <c r="O123" s="820">
        <v>1240000</v>
      </c>
      <c r="P123" s="174">
        <f t="shared" si="32"/>
        <v>0.1629920194778845</v>
      </c>
      <c r="Q123" s="151">
        <f t="shared" si="33"/>
        <v>5.8974705802786423E-2</v>
      </c>
      <c r="R123" s="151">
        <f t="shared" si="34"/>
        <v>9.4684160692547009E-2</v>
      </c>
      <c r="S123" s="151">
        <f t="shared" si="35"/>
        <v>5.6404707155417289E-2</v>
      </c>
      <c r="T123" s="151">
        <f t="shared" si="36"/>
        <v>0.54308129311510889</v>
      </c>
      <c r="U123" s="151">
        <f t="shared" si="37"/>
        <v>8.3863113756255922E-2</v>
      </c>
      <c r="V123" s="441">
        <v>0.79935572940635069</v>
      </c>
      <c r="W123" s="840">
        <v>26.411257652116699</v>
      </c>
      <c r="X123" s="802">
        <v>33.431454514882098</v>
      </c>
      <c r="Y123" s="843">
        <v>40.351711522367403</v>
      </c>
      <c r="Z123" s="649"/>
      <c r="AA123" s="797">
        <v>0.32247721903476206</v>
      </c>
      <c r="AB123" s="146">
        <f t="shared" si="24"/>
        <v>0.25096961861667749</v>
      </c>
      <c r="AC123" s="146">
        <f t="shared" si="25"/>
        <v>23.084291187739463</v>
      </c>
      <c r="AD123" s="146">
        <f t="shared" si="26"/>
        <v>1.6786570743405276</v>
      </c>
      <c r="AE123" s="146">
        <f t="shared" si="27"/>
        <v>0.13376483279395901</v>
      </c>
      <c r="AF123" s="146">
        <f t="shared" si="28"/>
        <v>2.9253347761395925</v>
      </c>
      <c r="AG123" s="146">
        <f t="shared" si="29"/>
        <v>3.09587510104451</v>
      </c>
      <c r="AH123" s="166">
        <f t="shared" si="23"/>
        <v>0.17054032490491755</v>
      </c>
    </row>
    <row r="124" spans="1:34" ht="16.5" customHeight="1">
      <c r="A124" s="798" t="s">
        <v>610</v>
      </c>
      <c r="B124" s="807">
        <v>104</v>
      </c>
      <c r="C124" s="803">
        <v>4</v>
      </c>
      <c r="D124" s="803">
        <v>45</v>
      </c>
      <c r="E124" s="803">
        <v>47</v>
      </c>
      <c r="F124" s="800">
        <v>982.48</v>
      </c>
      <c r="G124" s="801">
        <v>53.241205669999999</v>
      </c>
      <c r="H124" s="800">
        <v>53.246769728331174</v>
      </c>
      <c r="I124" s="800" t="s">
        <v>36</v>
      </c>
      <c r="J124" s="804">
        <v>483000</v>
      </c>
      <c r="K124" s="805">
        <v>169000</v>
      </c>
      <c r="L124" s="805">
        <v>282000</v>
      </c>
      <c r="M124" s="805">
        <v>168000</v>
      </c>
      <c r="N124" s="805">
        <v>1780000</v>
      </c>
      <c r="O124" s="806">
        <v>271000</v>
      </c>
      <c r="P124" s="174">
        <f t="shared" si="32"/>
        <v>0.15318744053282587</v>
      </c>
      <c r="Q124" s="151">
        <f t="shared" si="33"/>
        <v>5.3599746273390425E-2</v>
      </c>
      <c r="R124" s="151">
        <f t="shared" si="34"/>
        <v>8.9438629876308282E-2</v>
      </c>
      <c r="S124" s="151">
        <f t="shared" si="35"/>
        <v>5.3282588011417699E-2</v>
      </c>
      <c r="T124" s="151">
        <f t="shared" si="36"/>
        <v>0.5645417063114494</v>
      </c>
      <c r="U124" s="151">
        <f t="shared" si="37"/>
        <v>8.5949888994608314E-2</v>
      </c>
      <c r="V124" s="441">
        <v>0.81011235955056182</v>
      </c>
      <c r="W124" s="840">
        <v>27.0315685214963</v>
      </c>
      <c r="X124" s="802">
        <v>34.106153383064502</v>
      </c>
      <c r="Y124" s="843">
        <v>41.1217896434528</v>
      </c>
      <c r="Z124" s="649"/>
      <c r="AA124" s="797">
        <v>0.32162048858569303</v>
      </c>
      <c r="AB124" s="146">
        <f t="shared" si="24"/>
        <v>0.23183520599250937</v>
      </c>
      <c r="AC124" s="146">
        <f t="shared" si="25"/>
        <v>21.343349536014141</v>
      </c>
      <c r="AD124" s="146">
        <f t="shared" si="26"/>
        <v>1.6785714285714286</v>
      </c>
      <c r="AE124" s="146">
        <f t="shared" si="27"/>
        <v>0.13213066796684544</v>
      </c>
      <c r="AF124" s="146">
        <f t="shared" si="28"/>
        <v>2.9942911512844912</v>
      </c>
      <c r="AG124" s="146">
        <f t="shared" si="29"/>
        <v>3.1450698396667089</v>
      </c>
      <c r="AH124" s="166">
        <f t="shared" si="23"/>
        <v>0.15077868838221775</v>
      </c>
    </row>
    <row r="125" spans="1:34" ht="16.5" customHeight="1">
      <c r="A125" s="798" t="s">
        <v>610</v>
      </c>
      <c r="B125" s="807">
        <v>104</v>
      </c>
      <c r="C125" s="807">
        <v>4</v>
      </c>
      <c r="D125" s="803">
        <v>55</v>
      </c>
      <c r="E125" s="803">
        <v>57</v>
      </c>
      <c r="F125" s="800">
        <v>982.58</v>
      </c>
      <c r="G125" s="801">
        <v>53.245589940000002</v>
      </c>
      <c r="H125" s="800">
        <v>53.251194049159118</v>
      </c>
      <c r="I125" s="800" t="s">
        <v>36</v>
      </c>
      <c r="J125" s="804">
        <v>48800</v>
      </c>
      <c r="K125" s="805">
        <v>18400</v>
      </c>
      <c r="L125" s="805">
        <v>30500</v>
      </c>
      <c r="M125" s="805">
        <v>20600</v>
      </c>
      <c r="N125" s="805">
        <v>206000</v>
      </c>
      <c r="O125" s="806">
        <v>33500</v>
      </c>
      <c r="P125" s="174">
        <f t="shared" si="32"/>
        <v>0.13638904415874789</v>
      </c>
      <c r="Q125" s="151">
        <f t="shared" si="33"/>
        <v>5.1425377305757407E-2</v>
      </c>
      <c r="R125" s="151">
        <f t="shared" si="34"/>
        <v>8.5243152599217442E-2</v>
      </c>
      <c r="S125" s="151">
        <f t="shared" si="35"/>
        <v>5.7574063722750139E-2</v>
      </c>
      <c r="T125" s="151">
        <f t="shared" si="36"/>
        <v>0.57574063722750135</v>
      </c>
      <c r="U125" s="151">
        <f t="shared" si="37"/>
        <v>9.3627724986025715E-2</v>
      </c>
      <c r="V125" s="441">
        <v>0.82135922330097078</v>
      </c>
      <c r="W125" s="840">
        <v>27.511914793412</v>
      </c>
      <c r="X125" s="802">
        <v>34.7337551962639</v>
      </c>
      <c r="Y125" s="843">
        <v>41.828903338486498</v>
      </c>
      <c r="Z125" s="649"/>
      <c r="AA125" s="797">
        <v>0.36675786173188651</v>
      </c>
      <c r="AB125" s="146">
        <f t="shared" si="24"/>
        <v>0.22491909385113273</v>
      </c>
      <c r="AC125" s="146">
        <f t="shared" si="25"/>
        <v>19.15227629513344</v>
      </c>
      <c r="AD125" s="146">
        <f t="shared" si="26"/>
        <v>1.4805825242718447</v>
      </c>
      <c r="AE125" s="146">
        <f t="shared" si="27"/>
        <v>0.13987473903966599</v>
      </c>
      <c r="AF125" s="146">
        <f t="shared" si="28"/>
        <v>3.0721073225265512</v>
      </c>
      <c r="AG125" s="146">
        <f t="shared" si="29"/>
        <v>3.1973282307474786</v>
      </c>
      <c r="AH125" s="166">
        <f t="shared" si="23"/>
        <v>0.12522090822092746</v>
      </c>
    </row>
    <row r="126" spans="1:34" ht="16.5" customHeight="1">
      <c r="A126" s="798" t="s">
        <v>610</v>
      </c>
      <c r="B126" s="807">
        <v>104</v>
      </c>
      <c r="C126" s="803">
        <v>4</v>
      </c>
      <c r="D126" s="807">
        <v>95</v>
      </c>
      <c r="E126" s="807">
        <v>97</v>
      </c>
      <c r="F126" s="800">
        <v>982.98</v>
      </c>
      <c r="G126" s="801">
        <v>53.263127009999998</v>
      </c>
      <c r="H126" s="800">
        <v>53.268891332470893</v>
      </c>
      <c r="I126" s="800" t="s">
        <v>36</v>
      </c>
      <c r="J126" s="818">
        <v>495000</v>
      </c>
      <c r="K126" s="819">
        <v>176000</v>
      </c>
      <c r="L126" s="819">
        <v>300000</v>
      </c>
      <c r="M126" s="819">
        <v>171000</v>
      </c>
      <c r="N126" s="819">
        <v>1860000</v>
      </c>
      <c r="O126" s="820">
        <v>287000</v>
      </c>
      <c r="P126" s="174">
        <f t="shared" si="32"/>
        <v>0.15050167224080269</v>
      </c>
      <c r="Q126" s="151">
        <f t="shared" si="33"/>
        <v>5.3511705685618728E-2</v>
      </c>
      <c r="R126" s="151">
        <f t="shared" si="34"/>
        <v>9.1213134691395567E-2</v>
      </c>
      <c r="S126" s="151">
        <f t="shared" si="35"/>
        <v>5.1991486774095472E-2</v>
      </c>
      <c r="T126" s="151">
        <f t="shared" si="36"/>
        <v>0.56552143508665242</v>
      </c>
      <c r="U126" s="151">
        <f t="shared" si="37"/>
        <v>8.7260565521435088E-2</v>
      </c>
      <c r="V126" s="441">
        <v>0.81156316916488225</v>
      </c>
      <c r="W126" s="840">
        <v>27.121822856956801</v>
      </c>
      <c r="X126" s="802">
        <v>34.205383323868297</v>
      </c>
      <c r="Y126" s="843">
        <v>41.139989746411104</v>
      </c>
      <c r="Z126" s="649"/>
      <c r="AA126" s="797">
        <v>0.34842009388355638</v>
      </c>
      <c r="AB126" s="146">
        <f t="shared" si="24"/>
        <v>0.23156764495347174</v>
      </c>
      <c r="AC126" s="146">
        <f t="shared" si="25"/>
        <v>21.01910828025478</v>
      </c>
      <c r="AD126" s="146">
        <f t="shared" si="26"/>
        <v>1.7543859649122808</v>
      </c>
      <c r="AE126" s="146">
        <f t="shared" si="27"/>
        <v>0.13367489520260831</v>
      </c>
      <c r="AF126" s="146">
        <f t="shared" si="28"/>
        <v>3.0030404378230466</v>
      </c>
      <c r="AG126" s="146">
        <f t="shared" si="29"/>
        <v>3.1517638211922661</v>
      </c>
      <c r="AH126" s="166">
        <f t="shared" si="23"/>
        <v>0.14872338336921942</v>
      </c>
    </row>
    <row r="127" spans="1:34" ht="16.5" customHeight="1">
      <c r="A127" s="798" t="s">
        <v>610</v>
      </c>
      <c r="B127" s="807">
        <v>104</v>
      </c>
      <c r="C127" s="807">
        <v>4</v>
      </c>
      <c r="D127" s="803">
        <v>105</v>
      </c>
      <c r="E127" s="803">
        <v>107</v>
      </c>
      <c r="F127" s="800">
        <v>983.08</v>
      </c>
      <c r="G127" s="801">
        <v>53.267511280000001</v>
      </c>
      <c r="H127" s="800">
        <v>53.273315653298837</v>
      </c>
      <c r="I127" s="800" t="s">
        <v>36</v>
      </c>
      <c r="J127" s="804">
        <v>2180000</v>
      </c>
      <c r="K127" s="805">
        <v>651000</v>
      </c>
      <c r="L127" s="805">
        <v>999000</v>
      </c>
      <c r="M127" s="805">
        <v>556000</v>
      </c>
      <c r="N127" s="805">
        <v>6380000</v>
      </c>
      <c r="O127" s="806">
        <v>726000</v>
      </c>
      <c r="P127" s="174">
        <f t="shared" si="32"/>
        <v>0.1896971806474069</v>
      </c>
      <c r="Q127" s="151">
        <f t="shared" si="33"/>
        <v>5.6648103028193529E-2</v>
      </c>
      <c r="R127" s="151">
        <f t="shared" si="34"/>
        <v>8.6930038287504355E-2</v>
      </c>
      <c r="S127" s="151">
        <f t="shared" si="35"/>
        <v>4.8381482770623041E-2</v>
      </c>
      <c r="T127" s="151">
        <f t="shared" si="36"/>
        <v>0.5551688130873651</v>
      </c>
      <c r="U127" s="151">
        <f t="shared" si="37"/>
        <v>6.3174382178907071E-2</v>
      </c>
      <c r="V127" s="441">
        <v>0.77796725784447474</v>
      </c>
      <c r="W127" s="840">
        <v>25.282388202102101</v>
      </c>
      <c r="X127" s="802">
        <v>32.225500279990001</v>
      </c>
      <c r="Y127" s="843">
        <v>38.820574588646302</v>
      </c>
      <c r="Z127" s="649"/>
      <c r="AA127" s="797">
        <v>0.27631578947368424</v>
      </c>
      <c r="AB127" s="146">
        <f t="shared" si="24"/>
        <v>0.23689862542955328</v>
      </c>
      <c r="AC127" s="146">
        <f t="shared" si="25"/>
        <v>25.467289719626169</v>
      </c>
      <c r="AD127" s="146">
        <f t="shared" si="26"/>
        <v>1.7967625899280577</v>
      </c>
      <c r="AE127" s="146">
        <f t="shared" si="27"/>
        <v>0.10216718266253871</v>
      </c>
      <c r="AF127" s="146">
        <f t="shared" si="28"/>
        <v>2.8490254089801601</v>
      </c>
      <c r="AG127" s="146">
        <f t="shared" si="29"/>
        <v>3.0003389516628847</v>
      </c>
      <c r="AH127" s="166">
        <f t="shared" si="23"/>
        <v>0.15131354268272457</v>
      </c>
    </row>
    <row r="128" spans="1:34" ht="16.5" customHeight="1">
      <c r="A128" s="798" t="s">
        <v>610</v>
      </c>
      <c r="B128" s="807">
        <v>104</v>
      </c>
      <c r="C128" s="807">
        <v>5</v>
      </c>
      <c r="D128" s="807">
        <v>20</v>
      </c>
      <c r="E128" s="807">
        <v>22</v>
      </c>
      <c r="F128" s="800">
        <v>983.56</v>
      </c>
      <c r="G128" s="801">
        <v>53.288555770000002</v>
      </c>
      <c r="H128" s="800">
        <v>53.294552393272959</v>
      </c>
      <c r="I128" s="800" t="s">
        <v>36</v>
      </c>
      <c r="J128" s="818">
        <v>553000</v>
      </c>
      <c r="K128" s="819">
        <v>195000</v>
      </c>
      <c r="L128" s="819">
        <v>307000</v>
      </c>
      <c r="M128" s="819">
        <v>182000</v>
      </c>
      <c r="N128" s="819">
        <v>2110000</v>
      </c>
      <c r="O128" s="820">
        <v>337000</v>
      </c>
      <c r="P128" s="174">
        <f t="shared" si="32"/>
        <v>0.15010857763300761</v>
      </c>
      <c r="Q128" s="151">
        <f t="shared" si="33"/>
        <v>5.2931596091205214E-2</v>
      </c>
      <c r="R128" s="151">
        <f t="shared" si="34"/>
        <v>8.3333333333333329E-2</v>
      </c>
      <c r="S128" s="151">
        <f t="shared" si="35"/>
        <v>4.9402823018458199E-2</v>
      </c>
      <c r="T128" s="151">
        <f t="shared" si="36"/>
        <v>0.57274701411509232</v>
      </c>
      <c r="U128" s="151">
        <f t="shared" si="37"/>
        <v>9.1476655808903365E-2</v>
      </c>
      <c r="V128" s="441">
        <v>0.80901077375122432</v>
      </c>
      <c r="W128" s="840">
        <v>26.911651311752198</v>
      </c>
      <c r="X128" s="802">
        <v>34.028466867868097</v>
      </c>
      <c r="Y128" s="843">
        <v>40.956658224054102</v>
      </c>
      <c r="Z128" s="649"/>
      <c r="AA128" s="797">
        <v>0.38530559925420965</v>
      </c>
      <c r="AB128" s="146">
        <f t="shared" si="24"/>
        <v>0.21846055573299264</v>
      </c>
      <c r="AC128" s="146">
        <f t="shared" si="25"/>
        <v>20.766053323319568</v>
      </c>
      <c r="AD128" s="146">
        <f t="shared" si="26"/>
        <v>1.6868131868131866</v>
      </c>
      <c r="AE128" s="146">
        <f t="shared" si="27"/>
        <v>0.13771965672251735</v>
      </c>
      <c r="AF128" s="146">
        <f t="shared" si="28"/>
        <v>3.0247014115092292</v>
      </c>
      <c r="AG128" s="146">
        <f t="shared" si="29"/>
        <v>3.1399964986027991</v>
      </c>
      <c r="AH128" s="166">
        <f t="shared" si="23"/>
        <v>0.11529508709356984</v>
      </c>
    </row>
    <row r="129" spans="1:34" ht="16.5" customHeight="1">
      <c r="A129" s="798" t="s">
        <v>610</v>
      </c>
      <c r="B129" s="807">
        <v>104</v>
      </c>
      <c r="C129" s="807">
        <v>5</v>
      </c>
      <c r="D129" s="807">
        <v>50</v>
      </c>
      <c r="E129" s="807">
        <v>52</v>
      </c>
      <c r="F129" s="800">
        <v>983.86</v>
      </c>
      <c r="G129" s="801">
        <v>53.301708580000003</v>
      </c>
      <c r="H129" s="800">
        <v>53.30782535575679</v>
      </c>
      <c r="I129" s="800" t="s">
        <v>36</v>
      </c>
      <c r="J129" s="818">
        <v>552000</v>
      </c>
      <c r="K129" s="819">
        <v>190000</v>
      </c>
      <c r="L129" s="819">
        <v>323000</v>
      </c>
      <c r="M129" s="819">
        <v>200000</v>
      </c>
      <c r="N129" s="819">
        <v>2060000</v>
      </c>
      <c r="O129" s="820">
        <v>349000</v>
      </c>
      <c r="P129" s="174">
        <f t="shared" si="32"/>
        <v>0.15024496461622211</v>
      </c>
      <c r="Q129" s="151">
        <f t="shared" si="33"/>
        <v>5.1714752313554706E-2</v>
      </c>
      <c r="R129" s="151">
        <f t="shared" si="34"/>
        <v>8.7915078933043012E-2</v>
      </c>
      <c r="S129" s="151">
        <f t="shared" si="35"/>
        <v>5.443658138268917E-2</v>
      </c>
      <c r="T129" s="151">
        <f t="shared" si="36"/>
        <v>0.56069678824169844</v>
      </c>
      <c r="U129" s="151">
        <f t="shared" si="37"/>
        <v>9.4991834512792597E-2</v>
      </c>
      <c r="V129" s="441">
        <v>0.82109227871939727</v>
      </c>
      <c r="W129" s="840">
        <v>27.5835992658556</v>
      </c>
      <c r="X129" s="802">
        <v>34.725875101848096</v>
      </c>
      <c r="Y129" s="843">
        <v>41.934427052913399</v>
      </c>
      <c r="Z129" s="649"/>
      <c r="AA129" s="797">
        <v>0.37581431991031117</v>
      </c>
      <c r="AB129" s="146">
        <f t="shared" si="24"/>
        <v>0.22837924407431134</v>
      </c>
      <c r="AC129" s="146">
        <f t="shared" si="25"/>
        <v>21.133231240428792</v>
      </c>
      <c r="AD129" s="146">
        <f t="shared" si="26"/>
        <v>1.615</v>
      </c>
      <c r="AE129" s="146">
        <f t="shared" si="27"/>
        <v>0.1448733914487339</v>
      </c>
      <c r="AF129" s="146">
        <f t="shared" si="28"/>
        <v>3.0136091453456721</v>
      </c>
      <c r="AG129" s="146">
        <f t="shared" si="29"/>
        <v>3.1960781455591372</v>
      </c>
      <c r="AH129" s="166">
        <f t="shared" si="23"/>
        <v>0.18246900021346502</v>
      </c>
    </row>
    <row r="130" spans="1:34" ht="16.5" customHeight="1">
      <c r="A130" s="798" t="s">
        <v>610</v>
      </c>
      <c r="B130" s="807">
        <v>104</v>
      </c>
      <c r="C130" s="807">
        <v>5</v>
      </c>
      <c r="D130" s="803">
        <v>70</v>
      </c>
      <c r="E130" s="803">
        <v>72</v>
      </c>
      <c r="F130" s="800">
        <v>984.06</v>
      </c>
      <c r="G130" s="801">
        <v>53.310477110000001</v>
      </c>
      <c r="H130" s="800">
        <v>53.316673997412671</v>
      </c>
      <c r="I130" s="800" t="s">
        <v>36</v>
      </c>
      <c r="J130" s="804">
        <v>183000</v>
      </c>
      <c r="K130" s="805">
        <v>73700</v>
      </c>
      <c r="L130" s="805">
        <v>128000</v>
      </c>
      <c r="M130" s="805">
        <v>90700</v>
      </c>
      <c r="N130" s="805">
        <v>852000</v>
      </c>
      <c r="O130" s="806">
        <v>137000</v>
      </c>
      <c r="P130" s="174">
        <f t="shared" si="32"/>
        <v>0.12496585632340891</v>
      </c>
      <c r="Q130" s="151">
        <f t="shared" si="33"/>
        <v>5.0327779295274516E-2</v>
      </c>
      <c r="R130" s="151">
        <f t="shared" si="34"/>
        <v>8.7407812073204041E-2</v>
      </c>
      <c r="S130" s="151">
        <f t="shared" si="35"/>
        <v>6.1936629336246926E-2</v>
      </c>
      <c r="T130" s="151">
        <f t="shared" si="36"/>
        <v>0.58180824911226436</v>
      </c>
      <c r="U130" s="151">
        <f t="shared" si="37"/>
        <v>9.35536738596012E-2</v>
      </c>
      <c r="V130" s="441">
        <v>0.82836516068933386</v>
      </c>
      <c r="W130" s="840">
        <v>27.925492012709999</v>
      </c>
      <c r="X130" s="802">
        <v>35.122197523749598</v>
      </c>
      <c r="Y130" s="843">
        <v>42.3812879160431</v>
      </c>
      <c r="Z130" s="649"/>
      <c r="AA130" s="797">
        <v>0.33963726554022633</v>
      </c>
      <c r="AB130" s="146">
        <f t="shared" si="24"/>
        <v>0.22818791946308725</v>
      </c>
      <c r="AC130" s="146">
        <f t="shared" si="25"/>
        <v>17.681159420289855</v>
      </c>
      <c r="AD130" s="146">
        <f t="shared" si="26"/>
        <v>1.4112458654906284</v>
      </c>
      <c r="AE130" s="146">
        <f t="shared" si="27"/>
        <v>0.1385237613751264</v>
      </c>
      <c r="AF130" s="146">
        <f t="shared" si="28"/>
        <v>3.1124009833378858</v>
      </c>
      <c r="AG130" s="146">
        <f t="shared" si="29"/>
        <v>3.230305773222848</v>
      </c>
      <c r="AH130" s="166">
        <f t="shared" si="23"/>
        <v>0.11790478988496211</v>
      </c>
    </row>
    <row r="131" spans="1:34" ht="16.5" customHeight="1">
      <c r="A131" s="798" t="s">
        <v>610</v>
      </c>
      <c r="B131" s="807">
        <v>104</v>
      </c>
      <c r="C131" s="807">
        <v>5</v>
      </c>
      <c r="D131" s="807">
        <v>80</v>
      </c>
      <c r="E131" s="807">
        <v>82</v>
      </c>
      <c r="F131" s="800">
        <v>984.16</v>
      </c>
      <c r="G131" s="801">
        <v>53.314861380000004</v>
      </c>
      <c r="H131" s="800">
        <v>53.321098318240615</v>
      </c>
      <c r="I131" s="800" t="s">
        <v>36</v>
      </c>
      <c r="J131" s="818">
        <v>2460000</v>
      </c>
      <c r="K131" s="819">
        <v>883000</v>
      </c>
      <c r="L131" s="819">
        <v>1510000</v>
      </c>
      <c r="M131" s="819">
        <v>960000</v>
      </c>
      <c r="N131" s="819">
        <v>8950000</v>
      </c>
      <c r="O131" s="820">
        <v>1370000</v>
      </c>
      <c r="P131" s="174">
        <f t="shared" si="32"/>
        <v>0.15248248930763034</v>
      </c>
      <c r="Q131" s="151">
        <f t="shared" si="33"/>
        <v>5.4732535796194137E-2</v>
      </c>
      <c r="R131" s="151">
        <f t="shared" si="34"/>
        <v>9.3596975144114553E-2</v>
      </c>
      <c r="S131" s="151">
        <f t="shared" si="35"/>
        <v>5.9505361681026464E-2</v>
      </c>
      <c r="T131" s="151">
        <f t="shared" si="36"/>
        <v>0.55476352817206964</v>
      </c>
      <c r="U131" s="151">
        <f t="shared" si="37"/>
        <v>8.4919109898964854E-2</v>
      </c>
      <c r="V131" s="441">
        <v>0.81304255769637945</v>
      </c>
      <c r="W131" s="840">
        <v>27.144430544347799</v>
      </c>
      <c r="X131" s="802">
        <v>34.234401843898297</v>
      </c>
      <c r="Y131" s="843">
        <v>41.259565697084703</v>
      </c>
      <c r="Z131" s="649"/>
      <c r="AA131" s="797">
        <v>0.29538655329869312</v>
      </c>
      <c r="AB131" s="146">
        <f t="shared" si="24"/>
        <v>0.24522782125356543</v>
      </c>
      <c r="AC131" s="146">
        <f t="shared" si="25"/>
        <v>21.560035056967575</v>
      </c>
      <c r="AD131" s="146">
        <f t="shared" si="26"/>
        <v>1.5729166666666667</v>
      </c>
      <c r="AE131" s="146">
        <f t="shared" si="27"/>
        <v>0.13275193798449611</v>
      </c>
      <c r="AF131" s="146">
        <f t="shared" si="28"/>
        <v>2.9791731234116408</v>
      </c>
      <c r="AG131" s="146">
        <f t="shared" si="29"/>
        <v>3.1586040566503497</v>
      </c>
      <c r="AH131" s="166">
        <f t="shared" si="23"/>
        <v>0.17943093323870896</v>
      </c>
    </row>
    <row r="132" spans="1:34" ht="16.5" customHeight="1">
      <c r="A132" s="798" t="s">
        <v>610</v>
      </c>
      <c r="B132" s="807">
        <v>104</v>
      </c>
      <c r="C132" s="807">
        <v>5</v>
      </c>
      <c r="D132" s="803">
        <v>90</v>
      </c>
      <c r="E132" s="803">
        <v>92</v>
      </c>
      <c r="F132" s="800">
        <v>984.26</v>
      </c>
      <c r="G132" s="801">
        <v>53.319245649999999</v>
      </c>
      <c r="H132" s="800">
        <v>53.325522639068559</v>
      </c>
      <c r="I132" s="800" t="s">
        <v>36</v>
      </c>
      <c r="J132" s="804">
        <v>406000</v>
      </c>
      <c r="K132" s="805">
        <v>130000</v>
      </c>
      <c r="L132" s="805">
        <v>202000</v>
      </c>
      <c r="M132" s="805">
        <v>138000</v>
      </c>
      <c r="N132" s="805">
        <v>1240000</v>
      </c>
      <c r="O132" s="806">
        <v>175000</v>
      </c>
      <c r="P132" s="174">
        <f t="shared" si="32"/>
        <v>0.17721518987341772</v>
      </c>
      <c r="Q132" s="151">
        <f t="shared" si="33"/>
        <v>5.6743780008729809E-2</v>
      </c>
      <c r="R132" s="151">
        <f t="shared" si="34"/>
        <v>8.8171104321257091E-2</v>
      </c>
      <c r="S132" s="151">
        <f t="shared" si="35"/>
        <v>6.0235704932343953E-2</v>
      </c>
      <c r="T132" s="151">
        <f t="shared" si="36"/>
        <v>0.54124836316019209</v>
      </c>
      <c r="U132" s="151">
        <f t="shared" si="37"/>
        <v>7.6385857704059368E-2</v>
      </c>
      <c r="V132" s="441">
        <v>0.79844961240310075</v>
      </c>
      <c r="W132" s="840">
        <v>26.505281161254501</v>
      </c>
      <c r="X132" s="802">
        <v>33.383985485450403</v>
      </c>
      <c r="Y132" s="843">
        <v>40.194954200703101</v>
      </c>
      <c r="Z132" s="649"/>
      <c r="AA132" s="797">
        <v>0.35821127270845193</v>
      </c>
      <c r="AB132" s="146">
        <f t="shared" si="24"/>
        <v>0.24933687002652516</v>
      </c>
      <c r="AC132" s="146">
        <f t="shared" si="25"/>
        <v>24.665856622114212</v>
      </c>
      <c r="AD132" s="146">
        <f t="shared" si="26"/>
        <v>1.463768115942029</v>
      </c>
      <c r="AE132" s="146">
        <f t="shared" si="27"/>
        <v>0.12367491166077739</v>
      </c>
      <c r="AF132" s="146">
        <f t="shared" si="28"/>
        <v>2.8843299869052816</v>
      </c>
      <c r="AG132" s="146">
        <f t="shared" si="29"/>
        <v>3.0917661198245296</v>
      </c>
      <c r="AH132" s="166">
        <f t="shared" si="23"/>
        <v>0.20743613291924801</v>
      </c>
    </row>
    <row r="133" spans="1:34" ht="16.5" customHeight="1">
      <c r="A133" s="798" t="s">
        <v>610</v>
      </c>
      <c r="B133" s="807">
        <v>104</v>
      </c>
      <c r="C133" s="807">
        <v>5</v>
      </c>
      <c r="D133" s="803">
        <v>100</v>
      </c>
      <c r="E133" s="803">
        <v>101</v>
      </c>
      <c r="F133" s="800">
        <v>984.36</v>
      </c>
      <c r="G133" s="801">
        <v>53.323629920000002</v>
      </c>
      <c r="H133" s="800">
        <v>53.329946959896503</v>
      </c>
      <c r="I133" s="800" t="s">
        <v>36</v>
      </c>
      <c r="J133" s="804">
        <v>269000</v>
      </c>
      <c r="K133" s="805">
        <v>103000</v>
      </c>
      <c r="L133" s="805">
        <v>163000</v>
      </c>
      <c r="M133" s="805">
        <v>119000</v>
      </c>
      <c r="N133" s="805">
        <v>1120000</v>
      </c>
      <c r="O133" s="806">
        <v>161000</v>
      </c>
      <c r="P133" s="174">
        <f t="shared" si="32"/>
        <v>0.13901808785529715</v>
      </c>
      <c r="Q133" s="151">
        <f t="shared" si="33"/>
        <v>5.3229974160206715E-2</v>
      </c>
      <c r="R133" s="151">
        <f t="shared" si="34"/>
        <v>8.4237726098191218E-2</v>
      </c>
      <c r="S133" s="151">
        <f t="shared" si="35"/>
        <v>6.1498708010335919E-2</v>
      </c>
      <c r="T133" s="151">
        <f t="shared" si="36"/>
        <v>0.57881136950904388</v>
      </c>
      <c r="U133" s="151">
        <f t="shared" si="37"/>
        <v>8.3204134366925059E-2</v>
      </c>
      <c r="V133" s="441">
        <v>0.81135531135531125</v>
      </c>
      <c r="W133" s="840">
        <v>27.057055872925599</v>
      </c>
      <c r="X133" s="802">
        <v>34.120476513792099</v>
      </c>
      <c r="Y133" s="843">
        <v>41.166106813094302</v>
      </c>
      <c r="Z133" s="649"/>
      <c r="AA133" s="797">
        <v>0.3577981651376147</v>
      </c>
      <c r="AB133" s="146">
        <f t="shared" si="24"/>
        <v>0.23109243697478993</v>
      </c>
      <c r="AC133" s="146">
        <f t="shared" si="25"/>
        <v>19.366450683945285</v>
      </c>
      <c r="AD133" s="146">
        <f t="shared" si="26"/>
        <v>1.3697478991596639</v>
      </c>
      <c r="AE133" s="146">
        <f t="shared" si="27"/>
        <v>0.12568306010928962</v>
      </c>
      <c r="AF133" s="146">
        <f t="shared" si="28"/>
        <v>3.0542635658914734</v>
      </c>
      <c r="AG133" s="146">
        <f t="shared" si="29"/>
        <v>3.150803915254464</v>
      </c>
      <c r="AH133" s="166">
        <f t="shared" si="23"/>
        <v>9.6540349362990607E-2</v>
      </c>
    </row>
    <row r="134" spans="1:34" ht="16.5" customHeight="1">
      <c r="A134" s="798" t="s">
        <v>610</v>
      </c>
      <c r="B134" s="807">
        <v>104</v>
      </c>
      <c r="C134" s="807">
        <v>5</v>
      </c>
      <c r="D134" s="807">
        <v>110</v>
      </c>
      <c r="E134" s="807">
        <v>112</v>
      </c>
      <c r="F134" s="800">
        <v>984.46</v>
      </c>
      <c r="G134" s="801">
        <v>53.328014179999997</v>
      </c>
      <c r="H134" s="800">
        <v>53.334371280724447</v>
      </c>
      <c r="I134" s="800" t="s">
        <v>36</v>
      </c>
      <c r="J134" s="818">
        <v>1680000</v>
      </c>
      <c r="K134" s="819">
        <v>586000</v>
      </c>
      <c r="L134" s="819">
        <v>925000</v>
      </c>
      <c r="M134" s="819">
        <v>597000</v>
      </c>
      <c r="N134" s="819">
        <v>5390000</v>
      </c>
      <c r="O134" s="820">
        <v>826000</v>
      </c>
      <c r="P134" s="174">
        <f t="shared" si="32"/>
        <v>0.16793282686925229</v>
      </c>
      <c r="Q134" s="151">
        <f t="shared" si="33"/>
        <v>5.85765693722511E-2</v>
      </c>
      <c r="R134" s="151">
        <f t="shared" si="34"/>
        <v>9.2463014794082365E-2</v>
      </c>
      <c r="S134" s="151">
        <f t="shared" si="35"/>
        <v>5.9676129548180724E-2</v>
      </c>
      <c r="T134" s="151">
        <f t="shared" si="36"/>
        <v>0.53878448620551778</v>
      </c>
      <c r="U134" s="151">
        <f t="shared" si="37"/>
        <v>8.2566973210715711E-2</v>
      </c>
      <c r="V134" s="441">
        <v>0.80027266530334018</v>
      </c>
      <c r="W134" s="840">
        <v>26.508403692666398</v>
      </c>
      <c r="X134" s="802">
        <v>33.494077185480798</v>
      </c>
      <c r="Y134" s="843">
        <v>40.3588123365843</v>
      </c>
      <c r="Z134" s="649"/>
      <c r="AA134" s="797">
        <v>0.39424589795459652</v>
      </c>
      <c r="AB134" s="146">
        <f t="shared" si="24"/>
        <v>0.25324363286881307</v>
      </c>
      <c r="AC134" s="146">
        <f t="shared" si="25"/>
        <v>23.762376237623766</v>
      </c>
      <c r="AD134" s="146">
        <f t="shared" si="26"/>
        <v>1.5494137353433837</v>
      </c>
      <c r="AE134" s="146">
        <f t="shared" si="27"/>
        <v>0.13288288288288289</v>
      </c>
      <c r="AF134" s="146">
        <f t="shared" si="28"/>
        <v>2.9079368252698918</v>
      </c>
      <c r="AG134" s="146">
        <f t="shared" si="29"/>
        <v>3.1000386926377113</v>
      </c>
      <c r="AH134" s="166">
        <f t="shared" si="23"/>
        <v>0.19210186736781942</v>
      </c>
    </row>
    <row r="135" spans="1:34" ht="16.5" customHeight="1">
      <c r="A135" s="798" t="s">
        <v>610</v>
      </c>
      <c r="B135" s="807">
        <v>104</v>
      </c>
      <c r="C135" s="807">
        <v>5</v>
      </c>
      <c r="D135" s="803">
        <v>120</v>
      </c>
      <c r="E135" s="803">
        <v>121</v>
      </c>
      <c r="F135" s="800">
        <v>984.56</v>
      </c>
      <c r="G135" s="801">
        <v>53.332398449999999</v>
      </c>
      <c r="H135" s="800">
        <v>53.338795601552391</v>
      </c>
      <c r="I135" s="800" t="s">
        <v>36</v>
      </c>
      <c r="J135" s="804">
        <v>635000</v>
      </c>
      <c r="K135" s="805">
        <v>207000</v>
      </c>
      <c r="L135" s="805">
        <v>327000</v>
      </c>
      <c r="M135" s="805">
        <v>211000</v>
      </c>
      <c r="N135" s="805">
        <v>1920000</v>
      </c>
      <c r="O135" s="806">
        <v>265000</v>
      </c>
      <c r="P135" s="174">
        <f t="shared" si="32"/>
        <v>0.17812061711079943</v>
      </c>
      <c r="Q135" s="151">
        <f t="shared" si="33"/>
        <v>5.8064516129032261E-2</v>
      </c>
      <c r="R135" s="151">
        <f t="shared" si="34"/>
        <v>9.1725105189340808E-2</v>
      </c>
      <c r="S135" s="151">
        <f t="shared" si="35"/>
        <v>5.9186535764375874E-2</v>
      </c>
      <c r="T135" s="151">
        <f t="shared" si="36"/>
        <v>0.53856942496493687</v>
      </c>
      <c r="U135" s="151">
        <f t="shared" si="37"/>
        <v>7.4333800841514724E-2</v>
      </c>
      <c r="V135" s="441">
        <v>0.79504950495049509</v>
      </c>
      <c r="W135" s="840">
        <v>26.252448711732399</v>
      </c>
      <c r="X135" s="802">
        <v>33.222064839670097</v>
      </c>
      <c r="Y135" s="843">
        <v>39.989725565259299</v>
      </c>
      <c r="Z135" s="649"/>
      <c r="AA135" s="797">
        <v>0.33105706919378441</v>
      </c>
      <c r="AB135" s="146">
        <f t="shared" si="24"/>
        <v>0.25426621160409557</v>
      </c>
      <c r="AC135" s="146">
        <f t="shared" si="25"/>
        <v>24.853228962818005</v>
      </c>
      <c r="AD135" s="146">
        <f t="shared" si="26"/>
        <v>1.5497630331753554</v>
      </c>
      <c r="AE135" s="146">
        <f t="shared" si="27"/>
        <v>0.12128146453089245</v>
      </c>
      <c r="AF135" s="146">
        <f t="shared" si="28"/>
        <v>2.8706872370266479</v>
      </c>
      <c r="AG135" s="146">
        <f t="shared" si="29"/>
        <v>3.0763962160572493</v>
      </c>
      <c r="AH135" s="166">
        <f t="shared" si="23"/>
        <v>0.20570897903060148</v>
      </c>
    </row>
    <row r="136" spans="1:34" ht="16.5" customHeight="1">
      <c r="A136" s="798" t="s">
        <v>610</v>
      </c>
      <c r="B136" s="807">
        <v>104</v>
      </c>
      <c r="C136" s="807">
        <v>5</v>
      </c>
      <c r="D136" s="803">
        <v>130</v>
      </c>
      <c r="E136" s="803">
        <v>132</v>
      </c>
      <c r="F136" s="800">
        <v>984.66</v>
      </c>
      <c r="G136" s="801">
        <v>53.336782720000002</v>
      </c>
      <c r="H136" s="800">
        <v>53.343219922380335</v>
      </c>
      <c r="I136" s="800" t="s">
        <v>36</v>
      </c>
      <c r="J136" s="804">
        <v>282000</v>
      </c>
      <c r="K136" s="805">
        <v>105000</v>
      </c>
      <c r="L136" s="805">
        <v>189000</v>
      </c>
      <c r="M136" s="805">
        <v>123000</v>
      </c>
      <c r="N136" s="805">
        <v>1170000</v>
      </c>
      <c r="O136" s="806">
        <v>174000</v>
      </c>
      <c r="P136" s="174">
        <f t="shared" si="32"/>
        <v>0.13803230543318648</v>
      </c>
      <c r="Q136" s="151">
        <f t="shared" si="33"/>
        <v>5.1395007342143903E-2</v>
      </c>
      <c r="R136" s="151">
        <f t="shared" si="34"/>
        <v>9.2511013215859028E-2</v>
      </c>
      <c r="S136" s="151">
        <f t="shared" si="35"/>
        <v>6.0205580029368579E-2</v>
      </c>
      <c r="T136" s="151">
        <f t="shared" si="36"/>
        <v>0.57268722466960353</v>
      </c>
      <c r="U136" s="151">
        <f t="shared" si="37"/>
        <v>8.5168869309838469E-2</v>
      </c>
      <c r="V136" s="441">
        <v>0.82233502538071057</v>
      </c>
      <c r="W136" s="840">
        <v>27.595587987575598</v>
      </c>
      <c r="X136" s="802">
        <v>34.798277316870397</v>
      </c>
      <c r="Y136" s="843">
        <v>41.925272350110603</v>
      </c>
      <c r="Z136" s="649"/>
      <c r="AA136" s="797">
        <v>0.35444714191127785</v>
      </c>
      <c r="AB136" s="146">
        <f t="shared" si="24"/>
        <v>0.23679727427597955</v>
      </c>
      <c r="AC136" s="146">
        <f t="shared" si="25"/>
        <v>19.421487603305785</v>
      </c>
      <c r="AD136" s="146">
        <f t="shared" si="26"/>
        <v>1.5365853658536583</v>
      </c>
      <c r="AE136" s="146">
        <f t="shared" si="27"/>
        <v>0.1294642857142857</v>
      </c>
      <c r="AF136" s="146">
        <f t="shared" si="28"/>
        <v>3.0484581497797358</v>
      </c>
      <c r="AG136" s="146">
        <f t="shared" si="29"/>
        <v>3.2019018784302604</v>
      </c>
      <c r="AH136" s="166">
        <f t="shared" si="23"/>
        <v>0.15344372865052458</v>
      </c>
    </row>
    <row r="137" spans="1:34" ht="16.5" customHeight="1">
      <c r="A137" s="798" t="s">
        <v>610</v>
      </c>
      <c r="B137" s="807">
        <v>104</v>
      </c>
      <c r="C137" s="807">
        <v>6</v>
      </c>
      <c r="D137" s="803">
        <v>25</v>
      </c>
      <c r="E137" s="803">
        <v>27</v>
      </c>
      <c r="F137" s="800">
        <v>984.97</v>
      </c>
      <c r="G137" s="801">
        <v>53.350373949999998</v>
      </c>
      <c r="H137" s="800">
        <v>53.356935316946959</v>
      </c>
      <c r="I137" s="800" t="s">
        <v>36</v>
      </c>
      <c r="J137" s="804">
        <v>305000</v>
      </c>
      <c r="K137" s="805">
        <v>118000</v>
      </c>
      <c r="L137" s="805">
        <v>192000</v>
      </c>
      <c r="M137" s="805">
        <v>121000</v>
      </c>
      <c r="N137" s="805">
        <v>1290000</v>
      </c>
      <c r="O137" s="806">
        <v>180000</v>
      </c>
      <c r="P137" s="174">
        <f t="shared" si="32"/>
        <v>0.13825929283771532</v>
      </c>
      <c r="Q137" s="151">
        <f t="shared" si="33"/>
        <v>5.3490480507706259E-2</v>
      </c>
      <c r="R137" s="151">
        <f t="shared" si="34"/>
        <v>8.7035358114233907E-2</v>
      </c>
      <c r="S137" s="151">
        <f t="shared" si="35"/>
        <v>5.4850407978241159E-2</v>
      </c>
      <c r="T137" s="151">
        <f t="shared" si="36"/>
        <v>0.5847688123300091</v>
      </c>
      <c r="U137" s="151">
        <f t="shared" si="37"/>
        <v>8.1595648232094295E-2</v>
      </c>
      <c r="V137" s="441">
        <v>0.80687397708674302</v>
      </c>
      <c r="W137" s="840">
        <v>26.825419377635399</v>
      </c>
      <c r="X137" s="802">
        <v>33.8951603041602</v>
      </c>
      <c r="Y137" s="843">
        <v>40.851696887657702</v>
      </c>
      <c r="Z137" s="649"/>
      <c r="AA137" s="797">
        <v>0.34832028289972217</v>
      </c>
      <c r="AB137" s="146">
        <f t="shared" si="24"/>
        <v>0.22672277748553393</v>
      </c>
      <c r="AC137" s="146">
        <f t="shared" si="25"/>
        <v>19.122257053291534</v>
      </c>
      <c r="AD137" s="146">
        <f t="shared" si="26"/>
        <v>1.5867768595041323</v>
      </c>
      <c r="AE137" s="146">
        <f t="shared" si="27"/>
        <v>0.12244897959183673</v>
      </c>
      <c r="AF137" s="146">
        <f t="shared" si="28"/>
        <v>3.0575702629193113</v>
      </c>
      <c r="AG137" s="146">
        <f t="shared" si="29"/>
        <v>3.1301784791104703</v>
      </c>
      <c r="AH137" s="166">
        <f t="shared" si="23"/>
        <v>7.2608216191158981E-2</v>
      </c>
    </row>
    <row r="138" spans="1:34" ht="16.5" customHeight="1">
      <c r="A138" s="798" t="s">
        <v>610</v>
      </c>
      <c r="B138" s="807">
        <v>104</v>
      </c>
      <c r="C138" s="803">
        <v>6</v>
      </c>
      <c r="D138" s="807">
        <v>35</v>
      </c>
      <c r="E138" s="807">
        <v>37</v>
      </c>
      <c r="F138" s="800">
        <v>985.06999999999994</v>
      </c>
      <c r="G138" s="801">
        <v>53.354758220000001</v>
      </c>
      <c r="H138" s="800">
        <v>53.361359637774896</v>
      </c>
      <c r="I138" s="800" t="s">
        <v>36</v>
      </c>
      <c r="J138" s="818">
        <v>1220000</v>
      </c>
      <c r="K138" s="819">
        <v>443000</v>
      </c>
      <c r="L138" s="819">
        <v>695000</v>
      </c>
      <c r="M138" s="819">
        <v>414000</v>
      </c>
      <c r="N138" s="819">
        <v>4290000</v>
      </c>
      <c r="O138" s="820">
        <v>661000</v>
      </c>
      <c r="P138" s="174">
        <f t="shared" si="32"/>
        <v>0.15796970089343521</v>
      </c>
      <c r="Q138" s="151">
        <f t="shared" si="33"/>
        <v>5.7361129094911305E-2</v>
      </c>
      <c r="R138" s="151">
        <f t="shared" si="34"/>
        <v>8.9990936164702842E-2</v>
      </c>
      <c r="S138" s="151">
        <f t="shared" si="35"/>
        <v>5.3606111614657517E-2</v>
      </c>
      <c r="T138" s="151">
        <f t="shared" si="36"/>
        <v>0.55548362035478438</v>
      </c>
      <c r="U138" s="151">
        <f t="shared" si="37"/>
        <v>8.5588501877508744E-2</v>
      </c>
      <c r="V138" s="441">
        <v>0.79981924988703101</v>
      </c>
      <c r="W138" s="840">
        <v>26.490506114963502</v>
      </c>
      <c r="X138" s="802">
        <v>33.523875288865597</v>
      </c>
      <c r="Y138" s="843">
        <v>40.339138158094002</v>
      </c>
      <c r="Z138" s="649"/>
      <c r="AA138" s="797">
        <v>0.37076476282671827</v>
      </c>
      <c r="AB138" s="146">
        <f t="shared" si="24"/>
        <v>0.2386590804244195</v>
      </c>
      <c r="AC138" s="146">
        <f t="shared" si="25"/>
        <v>22.141560798548095</v>
      </c>
      <c r="AD138" s="146">
        <f t="shared" si="26"/>
        <v>1.6787439613526571</v>
      </c>
      <c r="AE138" s="146">
        <f t="shared" si="27"/>
        <v>0.13350838214502123</v>
      </c>
      <c r="AF138" s="146">
        <f t="shared" si="28"/>
        <v>2.9624498251974622</v>
      </c>
      <c r="AG138" s="146">
        <f t="shared" si="29"/>
        <v>3.0979791414532976</v>
      </c>
      <c r="AH138" s="166">
        <f t="shared" si="23"/>
        <v>0.13552931625583531</v>
      </c>
    </row>
    <row r="139" spans="1:34" ht="16.5" customHeight="1">
      <c r="A139" s="798" t="s">
        <v>610</v>
      </c>
      <c r="B139" s="807">
        <v>104</v>
      </c>
      <c r="C139" s="807">
        <v>6</v>
      </c>
      <c r="D139" s="803">
        <v>45</v>
      </c>
      <c r="E139" s="803">
        <v>47</v>
      </c>
      <c r="F139" s="800">
        <v>985.17</v>
      </c>
      <c r="G139" s="801">
        <v>53.359142490000004</v>
      </c>
      <c r="H139" s="800">
        <v>53.36578395860284</v>
      </c>
      <c r="I139" s="800" t="s">
        <v>36</v>
      </c>
      <c r="J139" s="804">
        <v>309000</v>
      </c>
      <c r="K139" s="805">
        <v>108000</v>
      </c>
      <c r="L139" s="805">
        <v>173000</v>
      </c>
      <c r="M139" s="805">
        <v>102000</v>
      </c>
      <c r="N139" s="805">
        <v>1050000</v>
      </c>
      <c r="O139" s="806">
        <v>160000</v>
      </c>
      <c r="P139" s="174">
        <f t="shared" si="32"/>
        <v>0.16246056782334384</v>
      </c>
      <c r="Q139" s="151">
        <f t="shared" si="33"/>
        <v>5.6782334384858045E-2</v>
      </c>
      <c r="R139" s="151">
        <f t="shared" si="34"/>
        <v>9.0956887486855945E-2</v>
      </c>
      <c r="S139" s="151">
        <f t="shared" si="35"/>
        <v>5.362776025236593E-2</v>
      </c>
      <c r="T139" s="151">
        <f t="shared" si="36"/>
        <v>0.55205047318611988</v>
      </c>
      <c r="U139" s="151">
        <f t="shared" si="37"/>
        <v>8.4121976866456366E-2</v>
      </c>
      <c r="V139" s="441">
        <v>0.80110497237569056</v>
      </c>
      <c r="W139" s="840">
        <v>26.536723267008199</v>
      </c>
      <c r="X139" s="802">
        <v>33.572752636612201</v>
      </c>
      <c r="Y139" s="843">
        <v>40.376901041414598</v>
      </c>
      <c r="Z139" s="649"/>
      <c r="AA139" s="797">
        <v>0.34161023325808881</v>
      </c>
      <c r="AB139" s="146">
        <f t="shared" si="24"/>
        <v>0.2404268675455116</v>
      </c>
      <c r="AC139" s="146">
        <f t="shared" si="25"/>
        <v>22.737306843267106</v>
      </c>
      <c r="AD139" s="146">
        <f t="shared" si="26"/>
        <v>1.696078431372549</v>
      </c>
      <c r="AE139" s="146">
        <f t="shared" si="27"/>
        <v>0.13223140495867769</v>
      </c>
      <c r="AF139" s="146">
        <f t="shared" si="28"/>
        <v>2.944269190325973</v>
      </c>
      <c r="AG139" s="146">
        <f t="shared" si="29"/>
        <v>3.103822838130704</v>
      </c>
      <c r="AH139" s="166">
        <f t="shared" si="23"/>
        <v>0.15955364780473102</v>
      </c>
    </row>
    <row r="140" spans="1:34" ht="16.5" customHeight="1">
      <c r="A140" s="798" t="s">
        <v>610</v>
      </c>
      <c r="B140" s="807">
        <v>104</v>
      </c>
      <c r="C140" s="803">
        <v>6</v>
      </c>
      <c r="D140" s="807">
        <v>65</v>
      </c>
      <c r="E140" s="807">
        <v>67</v>
      </c>
      <c r="F140" s="800">
        <v>985.37</v>
      </c>
      <c r="G140" s="801">
        <v>53.367911030000002</v>
      </c>
      <c r="H140" s="800">
        <v>53.374632600258728</v>
      </c>
      <c r="I140" s="800" t="s">
        <v>36</v>
      </c>
      <c r="J140" s="818">
        <v>2100000</v>
      </c>
      <c r="K140" s="819">
        <v>773000</v>
      </c>
      <c r="L140" s="819">
        <v>1340000</v>
      </c>
      <c r="M140" s="819">
        <v>818000</v>
      </c>
      <c r="N140" s="819">
        <v>7890000</v>
      </c>
      <c r="O140" s="820">
        <v>1310000</v>
      </c>
      <c r="P140" s="174">
        <f t="shared" si="32"/>
        <v>0.14756517461878996</v>
      </c>
      <c r="Q140" s="151">
        <f t="shared" si="33"/>
        <v>5.431803808586888E-2</v>
      </c>
      <c r="R140" s="151">
        <f t="shared" si="34"/>
        <v>9.4160635232942172E-2</v>
      </c>
      <c r="S140" s="151">
        <f t="shared" si="35"/>
        <v>5.7480148970557234E-2</v>
      </c>
      <c r="T140" s="151">
        <f t="shared" si="36"/>
        <v>0.55442344178202518</v>
      </c>
      <c r="U140" s="151">
        <f t="shared" si="37"/>
        <v>9.2052561309816594E-2</v>
      </c>
      <c r="V140" s="441">
        <v>0.81773166705965572</v>
      </c>
      <c r="W140" s="840">
        <v>27.360257568741201</v>
      </c>
      <c r="X140" s="802">
        <v>34.572192757223199</v>
      </c>
      <c r="Y140" s="843">
        <v>41.680309540374999</v>
      </c>
      <c r="Z140" s="649"/>
      <c r="AA140" s="797">
        <v>0.25305310991195684</v>
      </c>
      <c r="AB140" s="146">
        <f t="shared" si="24"/>
        <v>0.24161239798862419</v>
      </c>
      <c r="AC140" s="146">
        <f t="shared" si="25"/>
        <v>21.021021021021021</v>
      </c>
      <c r="AD140" s="146">
        <f t="shared" si="26"/>
        <v>1.6381418092909537</v>
      </c>
      <c r="AE140" s="146">
        <f t="shared" si="27"/>
        <v>0.1423913043478261</v>
      </c>
      <c r="AF140" s="146">
        <f t="shared" si="28"/>
        <v>3.0009837678307916</v>
      </c>
      <c r="AG140" s="146">
        <f t="shared" si="29"/>
        <v>3.1803810796804486</v>
      </c>
      <c r="AH140" s="166">
        <f t="shared" si="23"/>
        <v>0.17939731184965702</v>
      </c>
    </row>
    <row r="141" spans="1:34" ht="16.5" customHeight="1">
      <c r="A141" s="798" t="s">
        <v>610</v>
      </c>
      <c r="B141" s="803">
        <v>105</v>
      </c>
      <c r="C141" s="803">
        <v>1</v>
      </c>
      <c r="D141" s="807">
        <v>20</v>
      </c>
      <c r="E141" s="807">
        <v>22</v>
      </c>
      <c r="F141" s="800">
        <v>987.41</v>
      </c>
      <c r="G141" s="801">
        <v>53.45051746</v>
      </c>
      <c r="H141" s="800">
        <v>53.466288578901477</v>
      </c>
      <c r="I141" s="800" t="s">
        <v>36</v>
      </c>
      <c r="J141" s="818">
        <v>2200000</v>
      </c>
      <c r="K141" s="819">
        <v>757000</v>
      </c>
      <c r="L141" s="819">
        <v>1150000</v>
      </c>
      <c r="M141" s="819">
        <v>748000</v>
      </c>
      <c r="N141" s="819">
        <v>6750000</v>
      </c>
      <c r="O141" s="820">
        <v>966000</v>
      </c>
      <c r="P141" s="174">
        <f t="shared" si="32"/>
        <v>0.17500596611248112</v>
      </c>
      <c r="Q141" s="151">
        <f t="shared" si="33"/>
        <v>6.0217961975976453E-2</v>
      </c>
      <c r="R141" s="151">
        <f t="shared" si="34"/>
        <v>9.1480391376978762E-2</v>
      </c>
      <c r="S141" s="151">
        <f t="shared" si="35"/>
        <v>5.9502028478243575E-2</v>
      </c>
      <c r="T141" s="151">
        <f t="shared" si="36"/>
        <v>0.53695012329965797</v>
      </c>
      <c r="U141" s="151">
        <f t="shared" si="37"/>
        <v>7.6843528756662158E-2</v>
      </c>
      <c r="V141" s="441">
        <v>0.79094172880419777</v>
      </c>
      <c r="W141" s="840">
        <v>25.935175447144001</v>
      </c>
      <c r="X141" s="802">
        <v>32.962996650554103</v>
      </c>
      <c r="Y141" s="843">
        <v>39.709542994395598</v>
      </c>
      <c r="Z141" s="649"/>
      <c r="AA141" s="797">
        <v>0.27278603749191982</v>
      </c>
      <c r="AB141" s="146">
        <f t="shared" ref="AB141:AB172" si="38">(Q141+R141+S141)/(Q141+R141+S141+T141+U141)</f>
        <v>0.25600231414521263</v>
      </c>
      <c r="AC141" s="146">
        <f t="shared" ref="AC141:AC172" si="39">((P141)/(P141+T141))*100</f>
        <v>24.58100558659218</v>
      </c>
      <c r="AD141" s="146">
        <f t="shared" ref="AD141:AD172" si="40">R141/S141</f>
        <v>1.5374331550802141</v>
      </c>
      <c r="AE141" s="146">
        <f t="shared" ref="AE141:AE172" si="41">(U141/(U141+T141))</f>
        <v>0.12519440124416797</v>
      </c>
      <c r="AF141" s="146">
        <f t="shared" ref="AF141:AF172" si="42">(0*(P141/(SUM(P141:U141)))+(1*(Q141/SUM(P141:U141)))+(2*(R141/SUM(P141:U141)))+(3*(S141/SUM(P141:U141)))+(4*(T141/(SUM(P141:U141)))+(4*(U141/(SUM(P141:U141))))))</f>
        <v>2.8768594383899453</v>
      </c>
      <c r="AG141" s="146">
        <f t="shared" ref="AG141:AG172" si="43">-0.77*V141+3.32*V141^2+1.59</f>
        <v>3.0579297457884946</v>
      </c>
      <c r="AH141" s="166">
        <f t="shared" si="23"/>
        <v>0.18107030739854935</v>
      </c>
    </row>
    <row r="142" spans="1:34" ht="16.5" customHeight="1">
      <c r="A142" s="798" t="s">
        <v>610</v>
      </c>
      <c r="B142" s="803">
        <v>105</v>
      </c>
      <c r="C142" s="803">
        <v>1</v>
      </c>
      <c r="D142" s="803">
        <v>30</v>
      </c>
      <c r="E142" s="803">
        <v>32</v>
      </c>
      <c r="F142" s="800">
        <v>987.51</v>
      </c>
      <c r="G142" s="801">
        <v>53.454269080000003</v>
      </c>
      <c r="H142" s="800">
        <v>53.470839581516998</v>
      </c>
      <c r="I142" s="800" t="s">
        <v>36</v>
      </c>
      <c r="J142" s="804">
        <v>85900</v>
      </c>
      <c r="K142" s="805">
        <v>21600</v>
      </c>
      <c r="L142" s="805">
        <v>29700</v>
      </c>
      <c r="M142" s="805">
        <v>18300</v>
      </c>
      <c r="N142" s="805">
        <v>196000</v>
      </c>
      <c r="O142" s="806">
        <v>24000</v>
      </c>
      <c r="P142" s="174">
        <f t="shared" si="32"/>
        <v>0.22876165113182423</v>
      </c>
      <c r="Q142" s="151">
        <f t="shared" si="33"/>
        <v>5.7523302263648469E-2</v>
      </c>
      <c r="R142" s="151">
        <f t="shared" si="34"/>
        <v>7.9094540612516639E-2</v>
      </c>
      <c r="S142" s="151">
        <f t="shared" si="35"/>
        <v>4.8735019973368841E-2</v>
      </c>
      <c r="T142" s="151">
        <f t="shared" si="36"/>
        <v>0.52197070572569904</v>
      </c>
      <c r="U142" s="151">
        <f t="shared" si="37"/>
        <v>6.3914780292942744E-2</v>
      </c>
      <c r="V142" s="441">
        <v>0.76923076923076916</v>
      </c>
      <c r="W142" s="840">
        <v>24.839771767590602</v>
      </c>
      <c r="X142" s="802">
        <v>31.711365263734699</v>
      </c>
      <c r="Y142" s="843">
        <v>38.175831491163002</v>
      </c>
      <c r="Z142" s="649"/>
      <c r="AA142" s="797">
        <v>0.37953084934629144</v>
      </c>
      <c r="AB142" s="146">
        <f t="shared" si="38"/>
        <v>0.24033149171270718</v>
      </c>
      <c r="AC142" s="146">
        <f t="shared" si="39"/>
        <v>30.47179851010997</v>
      </c>
      <c r="AD142" s="146">
        <f t="shared" si="40"/>
        <v>1.622950819672131</v>
      </c>
      <c r="AE142" s="146">
        <f t="shared" si="41"/>
        <v>0.1090909090909091</v>
      </c>
      <c r="AF142" s="146">
        <f t="shared" si="42"/>
        <v>2.7054593874833555</v>
      </c>
      <c r="AG142" s="146">
        <f t="shared" si="43"/>
        <v>2.9621893491124256</v>
      </c>
      <c r="AH142" s="166">
        <f t="shared" ref="AH142:AH205" si="44">AG142-AF142</f>
        <v>0.25672996162907014</v>
      </c>
    </row>
    <row r="143" spans="1:34" ht="16.5" customHeight="1">
      <c r="A143" s="798" t="s">
        <v>610</v>
      </c>
      <c r="B143" s="803">
        <v>105</v>
      </c>
      <c r="C143" s="803">
        <v>1</v>
      </c>
      <c r="D143" s="803">
        <v>40</v>
      </c>
      <c r="E143" s="803">
        <v>42</v>
      </c>
      <c r="F143" s="800">
        <v>987.61</v>
      </c>
      <c r="G143" s="801">
        <v>53.458020699999999</v>
      </c>
      <c r="H143" s="800">
        <v>53.475390584132519</v>
      </c>
      <c r="I143" s="800" t="s">
        <v>36</v>
      </c>
      <c r="J143" s="804">
        <v>319000</v>
      </c>
      <c r="K143" s="805">
        <v>110000</v>
      </c>
      <c r="L143" s="805">
        <v>177000</v>
      </c>
      <c r="M143" s="805">
        <v>120000</v>
      </c>
      <c r="N143" s="805">
        <v>1140000</v>
      </c>
      <c r="O143" s="806">
        <v>167000</v>
      </c>
      <c r="P143" s="174">
        <f t="shared" si="32"/>
        <v>0.15691096901131332</v>
      </c>
      <c r="Q143" s="151">
        <f t="shared" si="33"/>
        <v>5.4107230693556323E-2</v>
      </c>
      <c r="R143" s="151">
        <f t="shared" si="34"/>
        <v>8.7063453025086085E-2</v>
      </c>
      <c r="S143" s="151">
        <f t="shared" si="35"/>
        <v>5.9026069847515988E-2</v>
      </c>
      <c r="T143" s="151">
        <f t="shared" si="36"/>
        <v>0.56074766355140182</v>
      </c>
      <c r="U143" s="151">
        <f t="shared" si="37"/>
        <v>8.2144613871126412E-2</v>
      </c>
      <c r="V143" s="441">
        <v>0.80836236933797911</v>
      </c>
      <c r="W143" s="840">
        <v>26.8668711125441</v>
      </c>
      <c r="X143" s="802">
        <v>33.976512840983098</v>
      </c>
      <c r="Y143" s="843">
        <v>40.983456982364999</v>
      </c>
      <c r="Z143" s="649"/>
      <c r="AA143" s="797">
        <v>0.37619699042407662</v>
      </c>
      <c r="AB143" s="146">
        <f t="shared" si="38"/>
        <v>0.2374562427071179</v>
      </c>
      <c r="AC143" s="146">
        <f t="shared" si="39"/>
        <v>21.864290610006858</v>
      </c>
      <c r="AD143" s="146">
        <f t="shared" si="40"/>
        <v>1.4750000000000001</v>
      </c>
      <c r="AE143" s="146">
        <f t="shared" si="41"/>
        <v>0.12777352716143842</v>
      </c>
      <c r="AF143" s="146">
        <f t="shared" si="42"/>
        <v>2.9768814559763896</v>
      </c>
      <c r="AG143" s="146">
        <f t="shared" si="43"/>
        <v>3.1370140465466374</v>
      </c>
      <c r="AH143" s="166">
        <f t="shared" si="44"/>
        <v>0.16013259057024776</v>
      </c>
    </row>
    <row r="144" spans="1:34" ht="16.5" customHeight="1">
      <c r="A144" s="798" t="s">
        <v>610</v>
      </c>
      <c r="B144" s="803">
        <v>105</v>
      </c>
      <c r="C144" s="803">
        <v>1</v>
      </c>
      <c r="D144" s="803">
        <v>50</v>
      </c>
      <c r="E144" s="803">
        <v>52</v>
      </c>
      <c r="F144" s="800">
        <v>987.71</v>
      </c>
      <c r="G144" s="801">
        <v>53.461772320000001</v>
      </c>
      <c r="H144" s="800">
        <v>53.479941586748041</v>
      </c>
      <c r="I144" s="800" t="s">
        <v>36</v>
      </c>
      <c r="J144" s="804">
        <v>306000</v>
      </c>
      <c r="K144" s="805">
        <v>98200</v>
      </c>
      <c r="L144" s="805">
        <v>149000</v>
      </c>
      <c r="M144" s="805">
        <v>91900</v>
      </c>
      <c r="N144" s="805">
        <v>862000</v>
      </c>
      <c r="O144" s="806">
        <v>123000</v>
      </c>
      <c r="P144" s="174">
        <f t="shared" si="32"/>
        <v>0.18771854487454756</v>
      </c>
      <c r="Q144" s="151">
        <f t="shared" si="33"/>
        <v>6.0241702963008403E-2</v>
      </c>
      <c r="R144" s="151">
        <f t="shared" si="34"/>
        <v>9.1405435249371197E-2</v>
      </c>
      <c r="S144" s="151">
        <f t="shared" si="35"/>
        <v>5.6376909392061837E-2</v>
      </c>
      <c r="T144" s="151">
        <f t="shared" si="36"/>
        <v>0.52880191399300658</v>
      </c>
      <c r="U144" s="151">
        <f t="shared" si="37"/>
        <v>7.5455493528004416E-2</v>
      </c>
      <c r="V144" s="441">
        <v>0.78749188487340394</v>
      </c>
      <c r="W144" s="840">
        <v>25.826758623362</v>
      </c>
      <c r="X144" s="802">
        <v>32.776388788962301</v>
      </c>
      <c r="Y144" s="843">
        <v>39.499433939577898</v>
      </c>
      <c r="Z144" s="649"/>
      <c r="AA144" s="797">
        <v>0.37617600231581994</v>
      </c>
      <c r="AB144" s="146">
        <f t="shared" si="38"/>
        <v>0.2560984819877653</v>
      </c>
      <c r="AC144" s="146">
        <f t="shared" si="39"/>
        <v>26.198630136986299</v>
      </c>
      <c r="AD144" s="146">
        <f t="shared" si="40"/>
        <v>1.6213275299238301</v>
      </c>
      <c r="AE144" s="146">
        <f t="shared" si="41"/>
        <v>0.12487309644670051</v>
      </c>
      <c r="AF144" s="146">
        <f t="shared" si="42"/>
        <v>2.8292129317219801</v>
      </c>
      <c r="AG144" s="146">
        <f t="shared" si="43"/>
        <v>3.0425075648691484</v>
      </c>
      <c r="AH144" s="166">
        <f t="shared" si="44"/>
        <v>0.21329463314716834</v>
      </c>
    </row>
    <row r="145" spans="1:34" ht="16.5" customHeight="1">
      <c r="A145" s="798" t="s">
        <v>610</v>
      </c>
      <c r="B145" s="803">
        <v>105</v>
      </c>
      <c r="C145" s="803">
        <v>1</v>
      </c>
      <c r="D145" s="803">
        <v>70</v>
      </c>
      <c r="E145" s="803">
        <v>72</v>
      </c>
      <c r="F145" s="800">
        <v>987.91</v>
      </c>
      <c r="G145" s="801">
        <v>53.469275549999999</v>
      </c>
      <c r="H145" s="800">
        <v>53.489043591979069</v>
      </c>
      <c r="I145" s="800" t="s">
        <v>36</v>
      </c>
      <c r="J145" s="804">
        <v>105000</v>
      </c>
      <c r="K145" s="805">
        <v>39200</v>
      </c>
      <c r="L145" s="805">
        <v>66900</v>
      </c>
      <c r="M145" s="805">
        <v>53800</v>
      </c>
      <c r="N145" s="805">
        <v>572000</v>
      </c>
      <c r="O145" s="806">
        <v>71600</v>
      </c>
      <c r="P145" s="174">
        <f t="shared" si="32"/>
        <v>0.11557512383048982</v>
      </c>
      <c r="Q145" s="151">
        <f t="shared" si="33"/>
        <v>4.314804623004953E-2</v>
      </c>
      <c r="R145" s="151">
        <f t="shared" si="34"/>
        <v>7.3637864611997797E-2</v>
      </c>
      <c r="S145" s="151">
        <f t="shared" si="35"/>
        <v>5.9218492019812878E-2</v>
      </c>
      <c r="T145" s="151">
        <f t="shared" si="36"/>
        <v>0.62960924600990642</v>
      </c>
      <c r="U145" s="151">
        <f t="shared" si="37"/>
        <v>7.8811227297743536E-2</v>
      </c>
      <c r="V145" s="441">
        <v>0.83066954643628521</v>
      </c>
      <c r="W145" s="840">
        <v>28.090908038181201</v>
      </c>
      <c r="X145" s="802">
        <v>35.2801605821343</v>
      </c>
      <c r="Y145" s="843">
        <v>42.551549207715297</v>
      </c>
      <c r="Z145" s="649"/>
      <c r="AA145" s="797">
        <v>0.38875828168412052</v>
      </c>
      <c r="AB145" s="146">
        <f t="shared" si="38"/>
        <v>0.19900435594275045</v>
      </c>
      <c r="AC145" s="146">
        <f t="shared" si="39"/>
        <v>15.5096011816839</v>
      </c>
      <c r="AD145" s="146">
        <f t="shared" si="40"/>
        <v>1.2434944237918215</v>
      </c>
      <c r="AE145" s="146">
        <f t="shared" si="41"/>
        <v>0.11124922311995028</v>
      </c>
      <c r="AF145" s="146">
        <f t="shared" si="42"/>
        <v>3.2017611447440837</v>
      </c>
      <c r="AG145" s="146">
        <f t="shared" si="43"/>
        <v>3.2412239418945843</v>
      </c>
      <c r="AH145" s="166">
        <f t="shared" si="44"/>
        <v>3.9462797150500606E-2</v>
      </c>
    </row>
    <row r="146" spans="1:34" s="686" customFormat="1">
      <c r="A146" s="798" t="s">
        <v>610</v>
      </c>
      <c r="B146" s="803">
        <v>105</v>
      </c>
      <c r="C146" s="803">
        <v>1</v>
      </c>
      <c r="D146" s="807">
        <v>80</v>
      </c>
      <c r="E146" s="807">
        <v>82</v>
      </c>
      <c r="F146" s="800">
        <v>988.01</v>
      </c>
      <c r="G146" s="801">
        <v>53.473027170000002</v>
      </c>
      <c r="H146" s="800">
        <v>53.49359459459459</v>
      </c>
      <c r="I146" s="800" t="s">
        <v>36</v>
      </c>
      <c r="J146" s="818">
        <v>3890000</v>
      </c>
      <c r="K146" s="819">
        <v>1480000</v>
      </c>
      <c r="L146" s="819">
        <v>2170000</v>
      </c>
      <c r="M146" s="819">
        <v>1450000</v>
      </c>
      <c r="N146" s="819">
        <v>11900000</v>
      </c>
      <c r="O146" s="820">
        <v>1790000</v>
      </c>
      <c r="P146" s="174">
        <f t="shared" si="32"/>
        <v>0.17151675485008819</v>
      </c>
      <c r="Q146" s="151">
        <f t="shared" si="33"/>
        <v>6.5255731922398585E-2</v>
      </c>
      <c r="R146" s="151">
        <f t="shared" si="34"/>
        <v>9.5679012345679007E-2</v>
      </c>
      <c r="S146" s="151">
        <f t="shared" si="35"/>
        <v>6.3932980599647263E-2</v>
      </c>
      <c r="T146" s="151">
        <f t="shared" si="36"/>
        <v>0.52469135802469136</v>
      </c>
      <c r="U146" s="151">
        <f t="shared" si="37"/>
        <v>7.8924162257495586E-2</v>
      </c>
      <c r="V146" s="441">
        <v>0.78519593613933247</v>
      </c>
      <c r="W146" s="840">
        <v>25.6642812557307</v>
      </c>
      <c r="X146" s="802">
        <v>32.5875303769458</v>
      </c>
      <c r="Y146" s="843">
        <v>39.283660837434297</v>
      </c>
      <c r="Z146" s="649"/>
      <c r="AA146" s="797">
        <v>0.28917030045994863</v>
      </c>
      <c r="AB146" s="146">
        <f t="shared" si="38"/>
        <v>0.27142096860031933</v>
      </c>
      <c r="AC146" s="146">
        <f t="shared" si="39"/>
        <v>24.635845471817603</v>
      </c>
      <c r="AD146" s="146">
        <f t="shared" si="40"/>
        <v>1.4965517241379311</v>
      </c>
      <c r="AE146" s="146">
        <f t="shared" si="41"/>
        <v>0.13075237399561723</v>
      </c>
      <c r="AF146" s="146">
        <f t="shared" si="42"/>
        <v>2.8628747795414471</v>
      </c>
      <c r="AG146" s="146">
        <f t="shared" si="43"/>
        <v>3.0322875541633936</v>
      </c>
      <c r="AH146" s="166">
        <f t="shared" si="44"/>
        <v>0.16941277462194648</v>
      </c>
    </row>
    <row r="147" spans="1:34" s="686" customFormat="1">
      <c r="A147" s="798" t="s">
        <v>610</v>
      </c>
      <c r="B147" s="803">
        <v>105</v>
      </c>
      <c r="C147" s="803">
        <v>1</v>
      </c>
      <c r="D147" s="803">
        <v>90</v>
      </c>
      <c r="E147" s="803">
        <v>92</v>
      </c>
      <c r="F147" s="800">
        <v>988.11</v>
      </c>
      <c r="G147" s="801">
        <v>53.476778779999997</v>
      </c>
      <c r="H147" s="800">
        <v>53.498145597210112</v>
      </c>
      <c r="I147" s="800" t="s">
        <v>36</v>
      </c>
      <c r="J147" s="804">
        <v>296000</v>
      </c>
      <c r="K147" s="805">
        <v>100000</v>
      </c>
      <c r="L147" s="805">
        <v>150000</v>
      </c>
      <c r="M147" s="805">
        <v>104000</v>
      </c>
      <c r="N147" s="805">
        <v>902000</v>
      </c>
      <c r="O147" s="806">
        <v>129000</v>
      </c>
      <c r="P147" s="174">
        <f t="shared" si="32"/>
        <v>0.17608566329565734</v>
      </c>
      <c r="Q147" s="151">
        <f t="shared" si="33"/>
        <v>5.9488399762046403E-2</v>
      </c>
      <c r="R147" s="151">
        <f t="shared" si="34"/>
        <v>8.9232599643069607E-2</v>
      </c>
      <c r="S147" s="151">
        <f t="shared" si="35"/>
        <v>6.1867935752528254E-2</v>
      </c>
      <c r="T147" s="151">
        <f t="shared" si="36"/>
        <v>0.53658536585365857</v>
      </c>
      <c r="U147" s="151">
        <f t="shared" si="37"/>
        <v>7.674003569303986E-2</v>
      </c>
      <c r="V147" s="441">
        <v>0.79296066252587993</v>
      </c>
      <c r="W147" s="840">
        <v>26.1078596904064</v>
      </c>
      <c r="X147" s="802">
        <v>33.077019972276901</v>
      </c>
      <c r="Y147" s="843">
        <v>39.938553612661003</v>
      </c>
      <c r="Z147" s="649"/>
      <c r="AA147" s="797">
        <v>0.33841865923426728</v>
      </c>
      <c r="AB147" s="146">
        <f t="shared" si="38"/>
        <v>0.25559566787003613</v>
      </c>
      <c r="AC147" s="146">
        <f t="shared" si="39"/>
        <v>24.707846410684471</v>
      </c>
      <c r="AD147" s="146">
        <f t="shared" si="40"/>
        <v>1.4423076923076925</v>
      </c>
      <c r="AE147" s="146">
        <f t="shared" si="41"/>
        <v>0.12512124151309406</v>
      </c>
      <c r="AF147" s="146">
        <f t="shared" si="42"/>
        <v>2.8768590124925644</v>
      </c>
      <c r="AG147" s="146">
        <f t="shared" si="43"/>
        <v>3.0669918427358343</v>
      </c>
      <c r="AH147" s="166">
        <f t="shared" si="44"/>
        <v>0.19013283024326988</v>
      </c>
    </row>
    <row r="148" spans="1:34" s="686" customFormat="1">
      <c r="A148" s="798" t="s">
        <v>610</v>
      </c>
      <c r="B148" s="803">
        <v>105</v>
      </c>
      <c r="C148" s="803">
        <v>1</v>
      </c>
      <c r="D148" s="803">
        <v>120</v>
      </c>
      <c r="E148" s="803">
        <v>121</v>
      </c>
      <c r="F148" s="800">
        <v>988.40499999999997</v>
      </c>
      <c r="G148" s="801">
        <v>53.487846050000002</v>
      </c>
      <c r="H148" s="800">
        <v>53.511571054925888</v>
      </c>
      <c r="I148" s="800"/>
      <c r="J148" s="804">
        <v>536000</v>
      </c>
      <c r="K148" s="805">
        <v>168000</v>
      </c>
      <c r="L148" s="805">
        <v>242000</v>
      </c>
      <c r="M148" s="805">
        <v>142000</v>
      </c>
      <c r="N148" s="805">
        <v>1510000</v>
      </c>
      <c r="O148" s="806">
        <v>176000</v>
      </c>
      <c r="P148" s="174">
        <f t="shared" si="32"/>
        <v>0.1932227829848594</v>
      </c>
      <c r="Q148" s="151">
        <f t="shared" si="33"/>
        <v>6.0562364816149961E-2</v>
      </c>
      <c r="R148" s="151">
        <f t="shared" si="34"/>
        <v>8.7238644556596967E-2</v>
      </c>
      <c r="S148" s="151">
        <f t="shared" si="35"/>
        <v>5.1189617880317229E-2</v>
      </c>
      <c r="T148" s="151">
        <f t="shared" si="36"/>
        <v>0.54434030281182411</v>
      </c>
      <c r="U148" s="151">
        <f t="shared" si="37"/>
        <v>6.344628695025234E-2</v>
      </c>
      <c r="V148" s="398">
        <v>0.76923076923076916</v>
      </c>
      <c r="W148" s="438">
        <v>24.820370752453702</v>
      </c>
      <c r="X148" s="796">
        <v>31.7319582553183</v>
      </c>
      <c r="Y148" s="844">
        <v>38.310008986463899</v>
      </c>
      <c r="Z148" s="649"/>
      <c r="AA148" s="797">
        <v>0.31197885815829041</v>
      </c>
      <c r="AB148" s="146">
        <f t="shared" si="38"/>
        <v>0.24664879356568362</v>
      </c>
      <c r="AC148" s="146">
        <f t="shared" si="39"/>
        <v>26.19745845552297</v>
      </c>
      <c r="AD148" s="146">
        <f t="shared" si="40"/>
        <v>1.704225352112676</v>
      </c>
      <c r="AE148" s="146">
        <f t="shared" si="41"/>
        <v>0.10438908659549229</v>
      </c>
      <c r="AF148" s="146">
        <f t="shared" si="42"/>
        <v>2.8197548666186014</v>
      </c>
      <c r="AG148" s="146">
        <f t="shared" si="43"/>
        <v>2.9621893491124256</v>
      </c>
      <c r="AH148" s="166">
        <f t="shared" si="44"/>
        <v>0.14243448249382418</v>
      </c>
    </row>
    <row r="149" spans="1:34" s="686" customFormat="1">
      <c r="A149" s="798" t="s">
        <v>610</v>
      </c>
      <c r="B149" s="803">
        <v>105</v>
      </c>
      <c r="C149" s="803">
        <v>1</v>
      </c>
      <c r="D149" s="803">
        <v>129</v>
      </c>
      <c r="E149" s="803">
        <v>131</v>
      </c>
      <c r="F149" s="800">
        <v>988.5</v>
      </c>
      <c r="G149" s="801">
        <v>53.491410090000002</v>
      </c>
      <c r="H149" s="800">
        <v>53.515894507410636</v>
      </c>
      <c r="I149" s="800"/>
      <c r="J149" s="804">
        <v>1510000</v>
      </c>
      <c r="K149" s="805">
        <v>608000</v>
      </c>
      <c r="L149" s="805">
        <v>1050000</v>
      </c>
      <c r="M149" s="805">
        <v>705000</v>
      </c>
      <c r="N149" s="805">
        <v>6720000</v>
      </c>
      <c r="O149" s="806">
        <v>909000</v>
      </c>
      <c r="P149" s="174">
        <f t="shared" si="32"/>
        <v>0.13128151625804207</v>
      </c>
      <c r="Q149" s="151">
        <f t="shared" si="33"/>
        <v>5.2860372109198403E-2</v>
      </c>
      <c r="R149" s="151">
        <f t="shared" si="34"/>
        <v>9.1288471570161706E-2</v>
      </c>
      <c r="S149" s="151">
        <f t="shared" si="35"/>
        <v>6.1293688054251436E-2</v>
      </c>
      <c r="T149" s="151">
        <f t="shared" si="36"/>
        <v>0.58424621804903498</v>
      </c>
      <c r="U149" s="151">
        <f t="shared" si="37"/>
        <v>7.9029733959311427E-2</v>
      </c>
      <c r="V149" s="398">
        <v>0.81418092909535456</v>
      </c>
      <c r="W149" s="438">
        <v>27.211895894004499</v>
      </c>
      <c r="X149" s="796">
        <v>34.314573439493003</v>
      </c>
      <c r="Y149" s="844">
        <v>41.389420383258198</v>
      </c>
      <c r="Z149" s="649"/>
      <c r="AA149" s="797">
        <v>0.29084001688476152</v>
      </c>
      <c r="AB149" s="146">
        <f t="shared" si="38"/>
        <v>0.23648919135308244</v>
      </c>
      <c r="AC149" s="146">
        <f t="shared" si="39"/>
        <v>18.347509113001216</v>
      </c>
      <c r="AD149" s="146">
        <f t="shared" si="40"/>
        <v>1.4893617021276595</v>
      </c>
      <c r="AE149" s="146">
        <f t="shared" si="41"/>
        <v>0.1191506095163193</v>
      </c>
      <c r="AF149" s="146">
        <f t="shared" si="42"/>
        <v>3.0724221874456621</v>
      </c>
      <c r="AG149" s="146">
        <f t="shared" si="43"/>
        <v>3.1638774278011255</v>
      </c>
      <c r="AH149" s="166">
        <f t="shared" si="44"/>
        <v>9.1455240355463374E-2</v>
      </c>
    </row>
    <row r="150" spans="1:34" s="686" customFormat="1">
      <c r="A150" s="798" t="s">
        <v>610</v>
      </c>
      <c r="B150" s="803">
        <v>105</v>
      </c>
      <c r="C150" s="803">
        <v>2</v>
      </c>
      <c r="D150" s="807">
        <v>25</v>
      </c>
      <c r="E150" s="807">
        <v>27</v>
      </c>
      <c r="F150" s="800">
        <v>988.86</v>
      </c>
      <c r="G150" s="801">
        <v>53.504915910000001</v>
      </c>
      <c r="H150" s="800">
        <v>53.532278116826504</v>
      </c>
      <c r="I150" s="800"/>
      <c r="J150" s="818">
        <v>3230000</v>
      </c>
      <c r="K150" s="819">
        <v>1120000</v>
      </c>
      <c r="L150" s="819">
        <v>1700000</v>
      </c>
      <c r="M150" s="819">
        <v>1100000</v>
      </c>
      <c r="N150" s="819">
        <v>9450000</v>
      </c>
      <c r="O150" s="820">
        <v>1350000</v>
      </c>
      <c r="P150" s="174">
        <f t="shared" si="32"/>
        <v>0.1799442896935933</v>
      </c>
      <c r="Q150" s="151">
        <f t="shared" si="33"/>
        <v>6.2395543175487463E-2</v>
      </c>
      <c r="R150" s="151">
        <f t="shared" si="34"/>
        <v>9.4707520891364902E-2</v>
      </c>
      <c r="S150" s="151">
        <f t="shared" si="35"/>
        <v>6.1281337047353758E-2</v>
      </c>
      <c r="T150" s="151">
        <f t="shared" si="36"/>
        <v>0.52646239554317553</v>
      </c>
      <c r="U150" s="151">
        <f t="shared" si="37"/>
        <v>7.5208913649025072E-2</v>
      </c>
      <c r="V150" s="398">
        <v>0.7874762808349145</v>
      </c>
      <c r="W150" s="438">
        <v>25.833185699214798</v>
      </c>
      <c r="X150" s="796">
        <v>32.767450529665801</v>
      </c>
      <c r="Y150" s="844">
        <v>39.465102307856903</v>
      </c>
      <c r="Z150" s="649"/>
      <c r="AA150" s="797">
        <v>0.37992125984251968</v>
      </c>
      <c r="AB150" s="146">
        <f t="shared" si="38"/>
        <v>0.26630434782608697</v>
      </c>
      <c r="AC150" s="146">
        <f t="shared" si="39"/>
        <v>25.473186119873816</v>
      </c>
      <c r="AD150" s="146">
        <f t="shared" si="40"/>
        <v>1.5454545454545454</v>
      </c>
      <c r="AE150" s="146">
        <f t="shared" si="41"/>
        <v>0.125</v>
      </c>
      <c r="AF150" s="146">
        <f t="shared" si="42"/>
        <v>2.8423398328690808</v>
      </c>
      <c r="AG150" s="146">
        <f t="shared" si="43"/>
        <v>3.042437988110712</v>
      </c>
      <c r="AH150" s="166">
        <f t="shared" si="44"/>
        <v>0.20009815524163121</v>
      </c>
    </row>
    <row r="151" spans="1:34" s="686" customFormat="1">
      <c r="A151" s="798" t="s">
        <v>610</v>
      </c>
      <c r="B151" s="803">
        <v>105</v>
      </c>
      <c r="C151" s="803">
        <v>2</v>
      </c>
      <c r="D151" s="803">
        <v>35</v>
      </c>
      <c r="E151" s="803">
        <v>37</v>
      </c>
      <c r="F151" s="800">
        <v>988.96</v>
      </c>
      <c r="G151" s="801">
        <v>53.508667529999997</v>
      </c>
      <c r="H151" s="800">
        <v>53.536829119442025</v>
      </c>
      <c r="I151" s="800"/>
      <c r="J151" s="804">
        <v>642000</v>
      </c>
      <c r="K151" s="805">
        <v>217000</v>
      </c>
      <c r="L151" s="805">
        <v>317000</v>
      </c>
      <c r="M151" s="805">
        <v>210000</v>
      </c>
      <c r="N151" s="805">
        <v>1790000</v>
      </c>
      <c r="O151" s="806">
        <v>236000</v>
      </c>
      <c r="P151" s="174">
        <f t="shared" si="31"/>
        <v>0.18815943728018758</v>
      </c>
      <c r="Q151" s="151">
        <f t="shared" si="31"/>
        <v>6.3599062133645953E-2</v>
      </c>
      <c r="R151" s="151">
        <f t="shared" si="31"/>
        <v>9.2907385697538106E-2</v>
      </c>
      <c r="S151" s="151">
        <f t="shared" si="30"/>
        <v>6.1547479484173502E-2</v>
      </c>
      <c r="T151" s="151">
        <f t="shared" si="30"/>
        <v>0.52461899179366944</v>
      </c>
      <c r="U151" s="151">
        <f t="shared" si="30"/>
        <v>6.9167643610785465E-2</v>
      </c>
      <c r="V151" s="398">
        <v>0.77857142857142858</v>
      </c>
      <c r="W151" s="438">
        <v>25.3961588354762</v>
      </c>
      <c r="X151" s="796">
        <v>32.255381286233103</v>
      </c>
      <c r="Y151" s="844">
        <v>38.921979721354703</v>
      </c>
      <c r="Z151" s="649"/>
      <c r="AA151" s="797">
        <v>0.38053709856035439</v>
      </c>
      <c r="AB151" s="146">
        <f t="shared" si="38"/>
        <v>0.26859205776173284</v>
      </c>
      <c r="AC151" s="146">
        <f t="shared" si="39"/>
        <v>26.398026315789476</v>
      </c>
      <c r="AD151" s="146">
        <f t="shared" si="40"/>
        <v>1.5095238095238097</v>
      </c>
      <c r="AE151" s="146">
        <f t="shared" si="41"/>
        <v>0.11648568608094768</v>
      </c>
      <c r="AF151" s="146">
        <f t="shared" si="42"/>
        <v>2.8092028135990619</v>
      </c>
      <c r="AG151" s="146">
        <f t="shared" si="43"/>
        <v>3.0029959183673469</v>
      </c>
      <c r="AH151" s="166">
        <f t="shared" si="44"/>
        <v>0.19379310476828504</v>
      </c>
    </row>
    <row r="152" spans="1:34" s="686" customFormat="1">
      <c r="A152" s="798" t="s">
        <v>610</v>
      </c>
      <c r="B152" s="803">
        <v>105</v>
      </c>
      <c r="C152" s="803">
        <v>2</v>
      </c>
      <c r="D152" s="803">
        <v>45</v>
      </c>
      <c r="E152" s="803">
        <v>47</v>
      </c>
      <c r="F152" s="800">
        <v>989.06</v>
      </c>
      <c r="G152" s="801">
        <v>53.512419149999999</v>
      </c>
      <c r="H152" s="800">
        <v>53.541380122057539</v>
      </c>
      <c r="I152" s="800"/>
      <c r="J152" s="804">
        <v>978000</v>
      </c>
      <c r="K152" s="805">
        <v>367000</v>
      </c>
      <c r="L152" s="805">
        <v>596000</v>
      </c>
      <c r="M152" s="805">
        <v>417000</v>
      </c>
      <c r="N152" s="805">
        <v>3780000</v>
      </c>
      <c r="O152" s="806">
        <v>546000</v>
      </c>
      <c r="P152" s="174">
        <f t="shared" si="31"/>
        <v>0.14631956912028726</v>
      </c>
      <c r="Q152" s="151">
        <f t="shared" si="31"/>
        <v>5.490724117295033E-2</v>
      </c>
      <c r="R152" s="151">
        <f t="shared" si="31"/>
        <v>8.9168162776780371E-2</v>
      </c>
      <c r="S152" s="151">
        <f t="shared" si="30"/>
        <v>6.2387791741472173E-2</v>
      </c>
      <c r="T152" s="151">
        <f t="shared" si="30"/>
        <v>0.56552962298025133</v>
      </c>
      <c r="U152" s="151">
        <f t="shared" si="30"/>
        <v>8.1687612208258528E-2</v>
      </c>
      <c r="V152" s="398">
        <v>0.80944963655244029</v>
      </c>
      <c r="W152" s="438">
        <v>26.963771558821701</v>
      </c>
      <c r="X152" s="796">
        <v>34.038936414042197</v>
      </c>
      <c r="Y152" s="844">
        <v>40.968983868459397</v>
      </c>
      <c r="Z152" s="649"/>
      <c r="AA152" s="797">
        <v>0.34026808154146887</v>
      </c>
      <c r="AB152" s="146">
        <f t="shared" si="38"/>
        <v>0.24185068349106204</v>
      </c>
      <c r="AC152" s="146">
        <f t="shared" si="39"/>
        <v>20.554854981084492</v>
      </c>
      <c r="AD152" s="146">
        <f t="shared" si="40"/>
        <v>1.4292565947242206</v>
      </c>
      <c r="AE152" s="146">
        <f t="shared" si="41"/>
        <v>0.12621359223300971</v>
      </c>
      <c r="AF152" s="146">
        <f t="shared" si="42"/>
        <v>3.0092758827049675</v>
      </c>
      <c r="AG152" s="146">
        <f t="shared" si="43"/>
        <v>3.1420167107160148</v>
      </c>
      <c r="AH152" s="166">
        <f t="shared" si="44"/>
        <v>0.13274082801104736</v>
      </c>
    </row>
    <row r="153" spans="1:34" s="686" customFormat="1">
      <c r="A153" s="798" t="s">
        <v>610</v>
      </c>
      <c r="B153" s="803">
        <v>105</v>
      </c>
      <c r="C153" s="803">
        <v>2</v>
      </c>
      <c r="D153" s="803">
        <v>75</v>
      </c>
      <c r="E153" s="803">
        <v>77</v>
      </c>
      <c r="F153" s="800">
        <v>989.36</v>
      </c>
      <c r="G153" s="801">
        <v>53.523674</v>
      </c>
      <c r="H153" s="800">
        <v>53.555033129904096</v>
      </c>
      <c r="I153" s="800"/>
      <c r="J153" s="804">
        <v>265000</v>
      </c>
      <c r="K153" s="805">
        <v>104000</v>
      </c>
      <c r="L153" s="805">
        <v>192000</v>
      </c>
      <c r="M153" s="805">
        <v>135000</v>
      </c>
      <c r="N153" s="805">
        <v>1170000</v>
      </c>
      <c r="O153" s="806">
        <v>161000</v>
      </c>
      <c r="P153" s="174">
        <f t="shared" si="31"/>
        <v>0.13073507646768623</v>
      </c>
      <c r="Q153" s="151">
        <f t="shared" si="31"/>
        <v>5.1307350764676865E-2</v>
      </c>
      <c r="R153" s="151">
        <f t="shared" si="31"/>
        <v>9.4721262950172663E-2</v>
      </c>
      <c r="S153" s="151">
        <f t="shared" si="30"/>
        <v>6.6600888011840165E-2</v>
      </c>
      <c r="T153" s="151">
        <f t="shared" si="30"/>
        <v>0.57720769610261469</v>
      </c>
      <c r="U153" s="151">
        <f t="shared" si="30"/>
        <v>7.9427725703009378E-2</v>
      </c>
      <c r="V153" s="398">
        <v>0.82432432432432434</v>
      </c>
      <c r="W153" s="438">
        <v>27.709200933064398</v>
      </c>
      <c r="X153" s="796">
        <v>34.914786337405602</v>
      </c>
      <c r="Y153" s="844">
        <v>42.040984999000798</v>
      </c>
      <c r="Z153" s="649"/>
      <c r="AA153" s="797">
        <v>0.35198006092495154</v>
      </c>
      <c r="AB153" s="146">
        <f t="shared" si="38"/>
        <v>0.2446083995459705</v>
      </c>
      <c r="AC153" s="146">
        <f t="shared" si="39"/>
        <v>18.466898954703833</v>
      </c>
      <c r="AD153" s="146">
        <f t="shared" si="40"/>
        <v>1.4222222222222221</v>
      </c>
      <c r="AE153" s="146">
        <f t="shared" si="41"/>
        <v>0.12096168294515403</v>
      </c>
      <c r="AF153" s="146">
        <f t="shared" si="42"/>
        <v>3.0670942279230391</v>
      </c>
      <c r="AG153" s="146">
        <f t="shared" si="43"/>
        <v>3.2112454346238133</v>
      </c>
      <c r="AH153" s="166">
        <f t="shared" si="44"/>
        <v>0.14415120670077419</v>
      </c>
    </row>
    <row r="154" spans="1:34" s="686" customFormat="1">
      <c r="A154" s="798" t="s">
        <v>610</v>
      </c>
      <c r="B154" s="803">
        <v>105</v>
      </c>
      <c r="C154" s="803">
        <v>2</v>
      </c>
      <c r="D154" s="807">
        <v>85</v>
      </c>
      <c r="E154" s="807">
        <v>87</v>
      </c>
      <c r="F154" s="800">
        <v>989.46</v>
      </c>
      <c r="G154" s="801">
        <v>53.527425610000002</v>
      </c>
      <c r="H154" s="800">
        <v>53.559584132519618</v>
      </c>
      <c r="I154" s="800"/>
      <c r="J154" s="818">
        <v>3610000</v>
      </c>
      <c r="K154" s="819">
        <v>1280000</v>
      </c>
      <c r="L154" s="819">
        <v>1980000</v>
      </c>
      <c r="M154" s="819">
        <v>1350000</v>
      </c>
      <c r="N154" s="819">
        <v>9800000</v>
      </c>
      <c r="O154" s="820">
        <v>1330000</v>
      </c>
      <c r="P154" s="174">
        <f t="shared" si="31"/>
        <v>0.18656330749354005</v>
      </c>
      <c r="Q154" s="151">
        <f t="shared" si="31"/>
        <v>6.6149870801033586E-2</v>
      </c>
      <c r="R154" s="151">
        <f t="shared" si="31"/>
        <v>0.10232558139534884</v>
      </c>
      <c r="S154" s="151">
        <f t="shared" si="30"/>
        <v>6.9767441860465115E-2</v>
      </c>
      <c r="T154" s="151">
        <f t="shared" si="30"/>
        <v>0.50645994832041341</v>
      </c>
      <c r="U154" s="151">
        <f t="shared" si="30"/>
        <v>6.873385012919897E-2</v>
      </c>
      <c r="V154" s="398">
        <v>0.78451178451178449</v>
      </c>
      <c r="W154" s="438">
        <v>25.739709432641899</v>
      </c>
      <c r="X154" s="796">
        <v>32.635848718119099</v>
      </c>
      <c r="Y154" s="844">
        <v>39.3603135022502</v>
      </c>
      <c r="Z154" s="649"/>
      <c r="AA154" s="797">
        <v>0.35922584019877074</v>
      </c>
      <c r="AB154" s="146">
        <f t="shared" si="38"/>
        <v>0.29288437102922493</v>
      </c>
      <c r="AC154" s="146">
        <f t="shared" si="39"/>
        <v>26.920208799403429</v>
      </c>
      <c r="AD154" s="146">
        <f t="shared" si="40"/>
        <v>1.4666666666666666</v>
      </c>
      <c r="AE154" s="146">
        <f t="shared" si="41"/>
        <v>0.11949685534591196</v>
      </c>
      <c r="AF154" s="146">
        <f t="shared" si="42"/>
        <v>2.780878552971576</v>
      </c>
      <c r="AG154" s="146">
        <f t="shared" si="43"/>
        <v>3.0292489428516358</v>
      </c>
      <c r="AH154" s="166">
        <f t="shared" si="44"/>
        <v>0.24837038988005977</v>
      </c>
    </row>
    <row r="155" spans="1:34" s="686" customFormat="1">
      <c r="A155" s="798" t="s">
        <v>610</v>
      </c>
      <c r="B155" s="803">
        <v>105</v>
      </c>
      <c r="C155" s="803">
        <v>2</v>
      </c>
      <c r="D155" s="803">
        <v>95</v>
      </c>
      <c r="E155" s="803">
        <v>97</v>
      </c>
      <c r="F155" s="800">
        <v>989.56</v>
      </c>
      <c r="G155" s="801">
        <v>53.531177229999997</v>
      </c>
      <c r="H155" s="800">
        <v>53.564135135135132</v>
      </c>
      <c r="I155" s="800"/>
      <c r="J155" s="804">
        <v>336000</v>
      </c>
      <c r="K155" s="805">
        <v>109000</v>
      </c>
      <c r="L155" s="805">
        <v>162000</v>
      </c>
      <c r="M155" s="805">
        <v>98700</v>
      </c>
      <c r="N155" s="805">
        <v>905000</v>
      </c>
      <c r="O155" s="806">
        <v>111000</v>
      </c>
      <c r="P155" s="174">
        <f t="shared" ref="P155:P210" si="45">J155/(SUM($J155:$O155))</f>
        <v>0.19515595051402684</v>
      </c>
      <c r="Q155" s="151">
        <f t="shared" ref="Q155:Q210" si="46">K155/(SUM($J155:$O155))</f>
        <v>6.3309519660800367E-2</v>
      </c>
      <c r="R155" s="151">
        <f t="shared" ref="R155:R210" si="47">L155/(SUM($J155:$O155))</f>
        <v>9.4093047569262941E-2</v>
      </c>
      <c r="S155" s="151">
        <f t="shared" ref="S155:S210" si="48">M155/(SUM($J155:$O155))</f>
        <v>5.732706046349538E-2</v>
      </c>
      <c r="T155" s="151">
        <f t="shared" ref="T155:T210" si="49">N155/(SUM($J155:$O155))</f>
        <v>0.52564325956903057</v>
      </c>
      <c r="U155" s="151">
        <f t="shared" ref="U155:U210" si="50">O155/(SUM($J155:$O155))</f>
        <v>6.4471162223383865E-2</v>
      </c>
      <c r="V155" s="398">
        <v>0.77324734761805702</v>
      </c>
      <c r="W155" s="438">
        <v>25.070099907308801</v>
      </c>
      <c r="X155" s="796">
        <v>31.920119540511902</v>
      </c>
      <c r="Y155" s="844">
        <v>38.415526975069902</v>
      </c>
      <c r="AA155" s="797">
        <v>0.36889818688981868</v>
      </c>
      <c r="AB155" s="146">
        <f t="shared" si="38"/>
        <v>0.26679656491304038</v>
      </c>
      <c r="AC155" s="146">
        <f t="shared" si="39"/>
        <v>27.074939564867044</v>
      </c>
      <c r="AD155" s="146">
        <f t="shared" si="40"/>
        <v>1.6413373860182372</v>
      </c>
      <c r="AE155" s="146">
        <f t="shared" si="41"/>
        <v>0.10925196850393701</v>
      </c>
      <c r="AF155" s="146">
        <f t="shared" si="42"/>
        <v>2.7839344833594701</v>
      </c>
      <c r="AG155" s="146">
        <f t="shared" si="43"/>
        <v>2.9796655915206527</v>
      </c>
      <c r="AH155" s="166">
        <f t="shared" si="44"/>
        <v>0.19573110816118255</v>
      </c>
    </row>
    <row r="156" spans="1:34" s="686" customFormat="1">
      <c r="A156" s="798" t="s">
        <v>610</v>
      </c>
      <c r="B156" s="803">
        <v>105</v>
      </c>
      <c r="C156" s="803">
        <v>3</v>
      </c>
      <c r="D156" s="807">
        <v>25</v>
      </c>
      <c r="E156" s="807">
        <v>27</v>
      </c>
      <c r="F156" s="800">
        <v>990.37</v>
      </c>
      <c r="G156" s="801">
        <v>53.561565330000001</v>
      </c>
      <c r="H156" s="800">
        <v>53.600998256320835</v>
      </c>
      <c r="I156" s="800"/>
      <c r="J156" s="818">
        <v>1520000</v>
      </c>
      <c r="K156" s="819">
        <v>523000</v>
      </c>
      <c r="L156" s="819">
        <v>796000</v>
      </c>
      <c r="M156" s="819">
        <v>500000</v>
      </c>
      <c r="N156" s="819">
        <v>4670000</v>
      </c>
      <c r="O156" s="820">
        <v>626000</v>
      </c>
      <c r="P156" s="174">
        <f t="shared" si="45"/>
        <v>0.17602779386218875</v>
      </c>
      <c r="Q156" s="151">
        <f t="shared" si="46"/>
        <v>6.0567458019687319E-2</v>
      </c>
      <c r="R156" s="151">
        <f t="shared" si="47"/>
        <v>9.2182976259409383E-2</v>
      </c>
      <c r="S156" s="151">
        <f t="shared" si="48"/>
        <v>5.7903879559930517E-2</v>
      </c>
      <c r="T156" s="151">
        <f t="shared" si="49"/>
        <v>0.54082223508975102</v>
      </c>
      <c r="U156" s="151">
        <f t="shared" si="50"/>
        <v>7.2495657209033004E-2</v>
      </c>
      <c r="V156" s="398">
        <v>0.78609406952965233</v>
      </c>
      <c r="W156" s="438">
        <v>25.732248758954999</v>
      </c>
      <c r="X156" s="796">
        <v>32.7107359223114</v>
      </c>
      <c r="Y156" s="844">
        <v>39.365879112031898</v>
      </c>
      <c r="AA156" s="797">
        <v>0.36167304537998907</v>
      </c>
      <c r="AB156" s="146">
        <f t="shared" si="38"/>
        <v>0.25565706254392129</v>
      </c>
      <c r="AC156" s="146">
        <f t="shared" si="39"/>
        <v>24.555735056542812</v>
      </c>
      <c r="AD156" s="146">
        <f t="shared" si="40"/>
        <v>1.5920000000000001</v>
      </c>
      <c r="AE156" s="146">
        <f t="shared" si="41"/>
        <v>0.11820241691842899</v>
      </c>
      <c r="AF156" s="146">
        <f t="shared" si="42"/>
        <v>2.8719166184134339</v>
      </c>
      <c r="AG156" s="146">
        <f t="shared" si="43"/>
        <v>3.0362812684791383</v>
      </c>
      <c r="AH156" s="166">
        <f t="shared" si="44"/>
        <v>0.16436465006570433</v>
      </c>
    </row>
    <row r="157" spans="1:34" s="686" customFormat="1">
      <c r="A157" s="798" t="s">
        <v>610</v>
      </c>
      <c r="B157" s="803">
        <v>105</v>
      </c>
      <c r="C157" s="803">
        <v>3</v>
      </c>
      <c r="D157" s="803">
        <v>45</v>
      </c>
      <c r="E157" s="803">
        <v>47</v>
      </c>
      <c r="F157" s="800">
        <v>990.56999999999994</v>
      </c>
      <c r="G157" s="801">
        <v>53.569068559999998</v>
      </c>
      <c r="H157" s="800">
        <v>53.610100261551871</v>
      </c>
      <c r="I157" s="800"/>
      <c r="J157" s="804">
        <v>685000</v>
      </c>
      <c r="K157" s="805">
        <v>249000</v>
      </c>
      <c r="L157" s="805">
        <v>376000</v>
      </c>
      <c r="M157" s="805">
        <v>245000</v>
      </c>
      <c r="N157" s="805">
        <v>2220000</v>
      </c>
      <c r="O157" s="806">
        <v>282000</v>
      </c>
      <c r="P157" s="174">
        <f t="shared" si="45"/>
        <v>0.16884397337934434</v>
      </c>
      <c r="Q157" s="151">
        <f t="shared" si="46"/>
        <v>6.1375400542272612E-2</v>
      </c>
      <c r="R157" s="151">
        <f t="shared" si="47"/>
        <v>9.267931969435543E-2</v>
      </c>
      <c r="S157" s="151">
        <f t="shared" si="48"/>
        <v>6.0389450332758193E-2</v>
      </c>
      <c r="T157" s="151">
        <f t="shared" si="49"/>
        <v>0.54720236628050278</v>
      </c>
      <c r="U157" s="151">
        <f t="shared" si="50"/>
        <v>6.9509489770766583E-2</v>
      </c>
      <c r="V157" s="398">
        <v>0.78385416666666663</v>
      </c>
      <c r="W157" s="438">
        <v>25.634266327897102</v>
      </c>
      <c r="X157" s="796">
        <v>32.567187079237797</v>
      </c>
      <c r="Y157" s="844">
        <v>39.197761350362597</v>
      </c>
      <c r="AA157" s="797">
        <v>0.38405193940402865</v>
      </c>
      <c r="AB157" s="146">
        <f t="shared" si="38"/>
        <v>0.25800711743772242</v>
      </c>
      <c r="AC157" s="146">
        <f t="shared" si="39"/>
        <v>23.58003442340792</v>
      </c>
      <c r="AD157" s="146">
        <f t="shared" si="40"/>
        <v>1.5346938775510204</v>
      </c>
      <c r="AE157" s="146">
        <f t="shared" si="41"/>
        <v>0.11270983213429259</v>
      </c>
      <c r="AF157" s="146">
        <f t="shared" si="42"/>
        <v>2.894749815134336</v>
      </c>
      <c r="AG157" s="146">
        <f t="shared" si="43"/>
        <v>3.0263311089409726</v>
      </c>
      <c r="AH157" s="166">
        <f t="shared" si="44"/>
        <v>0.13158129380663652</v>
      </c>
    </row>
    <row r="158" spans="1:34" s="686" customFormat="1">
      <c r="A158" s="798" t="s">
        <v>610</v>
      </c>
      <c r="B158" s="803">
        <v>105</v>
      </c>
      <c r="C158" s="803">
        <v>3</v>
      </c>
      <c r="D158" s="803">
        <v>105</v>
      </c>
      <c r="E158" s="803">
        <v>107</v>
      </c>
      <c r="F158" s="800">
        <v>991.17</v>
      </c>
      <c r="G158" s="801">
        <v>53.591578269999999</v>
      </c>
      <c r="H158" s="800">
        <v>53.637406277244985</v>
      </c>
      <c r="I158" s="800"/>
      <c r="J158" s="804">
        <v>637000</v>
      </c>
      <c r="K158" s="805">
        <v>251000</v>
      </c>
      <c r="L158" s="805">
        <v>435000</v>
      </c>
      <c r="M158" s="805">
        <v>282000</v>
      </c>
      <c r="N158" s="805">
        <v>2820000</v>
      </c>
      <c r="O158" s="806">
        <v>413000</v>
      </c>
      <c r="P158" s="174">
        <f t="shared" si="45"/>
        <v>0.13166597767672591</v>
      </c>
      <c r="Q158" s="151">
        <f t="shared" si="46"/>
        <v>5.1880942538238939E-2</v>
      </c>
      <c r="R158" s="151">
        <f t="shared" si="47"/>
        <v>8.9913187267465888E-2</v>
      </c>
      <c r="S158" s="151">
        <f t="shared" si="48"/>
        <v>5.8288548987184788E-2</v>
      </c>
      <c r="T158" s="151">
        <f t="shared" si="49"/>
        <v>0.58288548987184785</v>
      </c>
      <c r="U158" s="151">
        <f t="shared" si="50"/>
        <v>8.5365853658536592E-2</v>
      </c>
      <c r="V158" s="398">
        <v>0.81824764663287486</v>
      </c>
      <c r="W158" s="438">
        <v>27.461454917313102</v>
      </c>
      <c r="X158" s="796">
        <v>34.587542740430102</v>
      </c>
      <c r="Y158" s="844">
        <v>41.630139166491901</v>
      </c>
      <c r="AA158" s="797">
        <v>0.3385715961064853</v>
      </c>
      <c r="AB158" s="146">
        <f t="shared" si="38"/>
        <v>0.23042132825517736</v>
      </c>
      <c r="AC158" s="146">
        <f t="shared" si="39"/>
        <v>18.426381255423777</v>
      </c>
      <c r="AD158" s="146">
        <f t="shared" si="40"/>
        <v>1.5425531914893615</v>
      </c>
      <c r="AE158" s="146">
        <f t="shared" si="41"/>
        <v>0.12774512836374885</v>
      </c>
      <c r="AF158" s="146">
        <f t="shared" si="42"/>
        <v>3.0795783381562631</v>
      </c>
      <c r="AG158" s="146">
        <f t="shared" si="43"/>
        <v>3.1827862933438764</v>
      </c>
      <c r="AH158" s="166">
        <f t="shared" si="44"/>
        <v>0.10320795518761328</v>
      </c>
    </row>
    <row r="159" spans="1:34" s="686" customFormat="1">
      <c r="A159" s="798" t="s">
        <v>610</v>
      </c>
      <c r="B159" s="803">
        <v>105</v>
      </c>
      <c r="C159" s="803">
        <v>3</v>
      </c>
      <c r="D159" s="799">
        <v>125</v>
      </c>
      <c r="E159" s="799">
        <v>127</v>
      </c>
      <c r="F159" s="800">
        <v>991.37</v>
      </c>
      <c r="G159" s="801">
        <v>53.599081499999997</v>
      </c>
      <c r="H159" s="800">
        <v>53.646508282476027</v>
      </c>
      <c r="I159" s="800"/>
      <c r="J159" s="815">
        <v>381000</v>
      </c>
      <c r="K159" s="816">
        <v>124000</v>
      </c>
      <c r="L159" s="816">
        <v>193000</v>
      </c>
      <c r="M159" s="816">
        <v>113000</v>
      </c>
      <c r="N159" s="816">
        <v>1120000</v>
      </c>
      <c r="O159" s="817">
        <v>153000</v>
      </c>
      <c r="P159" s="174">
        <f t="shared" si="45"/>
        <v>0.1828214971209213</v>
      </c>
      <c r="Q159" s="151">
        <f t="shared" si="46"/>
        <v>5.9500959692898273E-2</v>
      </c>
      <c r="R159" s="151">
        <f t="shared" si="47"/>
        <v>9.2610364683301347E-2</v>
      </c>
      <c r="S159" s="151">
        <f t="shared" si="48"/>
        <v>5.4222648752399231E-2</v>
      </c>
      <c r="T159" s="151">
        <f t="shared" si="49"/>
        <v>0.5374280230326296</v>
      </c>
      <c r="U159" s="151">
        <f t="shared" si="50"/>
        <v>7.3416506717850286E-2</v>
      </c>
      <c r="V159" s="398">
        <v>0.78730703259005141</v>
      </c>
      <c r="W159" s="438">
        <v>25.855685308578</v>
      </c>
      <c r="X159" s="796">
        <v>32.772393123870401</v>
      </c>
      <c r="Y159" s="844">
        <v>39.467383572448398</v>
      </c>
      <c r="AA159" s="814">
        <v>0.38767699961729812</v>
      </c>
      <c r="AB159" s="146">
        <f t="shared" si="38"/>
        <v>0.25249559600704635</v>
      </c>
      <c r="AC159" s="146">
        <f t="shared" si="39"/>
        <v>25.383077948034639</v>
      </c>
      <c r="AD159" s="146">
        <f t="shared" si="40"/>
        <v>1.7079646017699115</v>
      </c>
      <c r="AE159" s="146">
        <f t="shared" si="41"/>
        <v>0.1201885310290652</v>
      </c>
      <c r="AF159" s="146">
        <f t="shared" si="42"/>
        <v>2.8507677543186181</v>
      </c>
      <c r="AG159" s="146">
        <f t="shared" si="43"/>
        <v>3.0416834319439578</v>
      </c>
      <c r="AH159" s="166">
        <f t="shared" si="44"/>
        <v>0.19091567762533979</v>
      </c>
    </row>
    <row r="160" spans="1:34" s="686" customFormat="1">
      <c r="A160" s="798" t="s">
        <v>610</v>
      </c>
      <c r="B160" s="803">
        <v>105</v>
      </c>
      <c r="C160" s="799">
        <v>4</v>
      </c>
      <c r="D160" s="799">
        <v>15</v>
      </c>
      <c r="E160" s="799">
        <v>17</v>
      </c>
      <c r="F160" s="800">
        <v>991.65</v>
      </c>
      <c r="G160" s="801">
        <v>53.609586030000003</v>
      </c>
      <c r="H160" s="800">
        <v>53.659251089799476</v>
      </c>
      <c r="I160" s="800"/>
      <c r="J160" s="815">
        <v>459000</v>
      </c>
      <c r="K160" s="816">
        <v>148000</v>
      </c>
      <c r="L160" s="816">
        <v>229000</v>
      </c>
      <c r="M160" s="816">
        <v>131000</v>
      </c>
      <c r="N160" s="816">
        <v>1360000</v>
      </c>
      <c r="O160" s="817">
        <v>172000</v>
      </c>
      <c r="P160" s="174">
        <f t="shared" si="45"/>
        <v>0.18367346938775511</v>
      </c>
      <c r="Q160" s="151">
        <f t="shared" si="46"/>
        <v>5.9223689475790313E-2</v>
      </c>
      <c r="R160" s="151">
        <f t="shared" si="47"/>
        <v>9.1636654661864742E-2</v>
      </c>
      <c r="S160" s="151">
        <f t="shared" si="48"/>
        <v>5.2420968387354945E-2</v>
      </c>
      <c r="T160" s="151">
        <f t="shared" si="49"/>
        <v>0.54421768707482998</v>
      </c>
      <c r="U160" s="151">
        <f t="shared" si="50"/>
        <v>6.8827531012404963E-2</v>
      </c>
      <c r="V160" s="398">
        <v>0.78235294117647058</v>
      </c>
      <c r="W160" s="438">
        <v>25.604083259203101</v>
      </c>
      <c r="X160" s="796">
        <v>32.462221191408702</v>
      </c>
      <c r="Y160" s="844">
        <v>39.1139457228822</v>
      </c>
      <c r="AA160" s="814">
        <v>0.35590812218801798</v>
      </c>
      <c r="AB160" s="146">
        <f t="shared" si="38"/>
        <v>0.24901960784313723</v>
      </c>
      <c r="AC160" s="146">
        <f t="shared" si="39"/>
        <v>25.233644859813086</v>
      </c>
      <c r="AD160" s="146">
        <f t="shared" si="40"/>
        <v>1.748091603053435</v>
      </c>
      <c r="AE160" s="146">
        <f t="shared" si="41"/>
        <v>0.11227154046997387</v>
      </c>
      <c r="AF160" s="146">
        <f t="shared" si="42"/>
        <v>2.8519407763105247</v>
      </c>
      <c r="AG160" s="146">
        <f t="shared" si="43"/>
        <v>3.0196809688581316</v>
      </c>
      <c r="AH160" s="166">
        <f t="shared" si="44"/>
        <v>0.16774019254760697</v>
      </c>
    </row>
    <row r="161" spans="1:34" s="686" customFormat="1">
      <c r="A161" s="798" t="s">
        <v>610</v>
      </c>
      <c r="B161" s="803">
        <v>105</v>
      </c>
      <c r="C161" s="807">
        <v>4</v>
      </c>
      <c r="D161" s="799">
        <v>25</v>
      </c>
      <c r="E161" s="799">
        <v>27</v>
      </c>
      <c r="F161" s="800">
        <v>991.75</v>
      </c>
      <c r="G161" s="801">
        <v>53.613337649999998</v>
      </c>
      <c r="H161" s="800">
        <v>53.663802092414997</v>
      </c>
      <c r="I161" s="800"/>
      <c r="J161" s="804">
        <v>81900</v>
      </c>
      <c r="K161" s="805">
        <v>29700</v>
      </c>
      <c r="L161" s="805">
        <v>47400</v>
      </c>
      <c r="M161" s="805">
        <v>30900</v>
      </c>
      <c r="N161" s="805">
        <v>336000</v>
      </c>
      <c r="O161" s="806">
        <v>44700</v>
      </c>
      <c r="P161" s="174">
        <f t="shared" si="45"/>
        <v>0.14353312302839116</v>
      </c>
      <c r="Q161" s="151">
        <f t="shared" si="46"/>
        <v>5.2050473186119876E-2</v>
      </c>
      <c r="R161" s="151">
        <f t="shared" si="47"/>
        <v>8.3070452155625654E-2</v>
      </c>
      <c r="S161" s="151">
        <f t="shared" si="48"/>
        <v>5.4153522607781286E-2</v>
      </c>
      <c r="T161" s="151">
        <f t="shared" si="49"/>
        <v>0.58885383806519453</v>
      </c>
      <c r="U161" s="151">
        <f t="shared" si="50"/>
        <v>7.8338590956887486E-2</v>
      </c>
      <c r="V161" s="398">
        <v>0.80550098231827116</v>
      </c>
      <c r="W161" s="438">
        <v>26.823423953983799</v>
      </c>
      <c r="X161" s="796">
        <v>33.8682029032259</v>
      </c>
      <c r="Y161" s="844">
        <v>40.829585412976101</v>
      </c>
      <c r="AA161" s="797">
        <v>0.34676102340773002</v>
      </c>
      <c r="AB161" s="146">
        <f t="shared" si="38"/>
        <v>0.22099447513812154</v>
      </c>
      <c r="AC161" s="146">
        <f t="shared" si="39"/>
        <v>19.597989949748744</v>
      </c>
      <c r="AD161" s="146">
        <f t="shared" si="40"/>
        <v>1.5339805825242716</v>
      </c>
      <c r="AE161" s="146">
        <f t="shared" si="41"/>
        <v>0.11741528762805359</v>
      </c>
      <c r="AF161" s="146">
        <f t="shared" si="42"/>
        <v>3.0494216614090428</v>
      </c>
      <c r="AG161" s="146">
        <f t="shared" si="43"/>
        <v>3.1238859275670539</v>
      </c>
      <c r="AH161" s="166">
        <f t="shared" si="44"/>
        <v>7.446426615801105E-2</v>
      </c>
    </row>
    <row r="162" spans="1:34" s="686" customFormat="1">
      <c r="A162" s="798" t="s">
        <v>610</v>
      </c>
      <c r="B162" s="803">
        <v>105</v>
      </c>
      <c r="C162" s="799">
        <v>4</v>
      </c>
      <c r="D162" s="807">
        <v>35</v>
      </c>
      <c r="E162" s="807">
        <v>37</v>
      </c>
      <c r="F162" s="800">
        <v>991.85</v>
      </c>
      <c r="G162" s="801">
        <v>53.61708926</v>
      </c>
      <c r="H162" s="800">
        <v>53.668353095030518</v>
      </c>
      <c r="I162" s="800"/>
      <c r="J162" s="818">
        <v>4960000</v>
      </c>
      <c r="K162" s="819">
        <v>1390000</v>
      </c>
      <c r="L162" s="819">
        <v>1820000</v>
      </c>
      <c r="M162" s="819">
        <v>1020000</v>
      </c>
      <c r="N162" s="819">
        <v>13500000</v>
      </c>
      <c r="O162" s="820">
        <v>1060000</v>
      </c>
      <c r="P162" s="174">
        <f t="shared" si="45"/>
        <v>0.20884210526315788</v>
      </c>
      <c r="Q162" s="151">
        <f t="shared" si="46"/>
        <v>5.8526315789473683E-2</v>
      </c>
      <c r="R162" s="151">
        <f t="shared" si="47"/>
        <v>7.6631578947368426E-2</v>
      </c>
      <c r="S162" s="151">
        <f t="shared" si="48"/>
        <v>4.294736842105263E-2</v>
      </c>
      <c r="T162" s="151">
        <f t="shared" si="49"/>
        <v>0.56842105263157894</v>
      </c>
      <c r="U162" s="151">
        <f t="shared" si="50"/>
        <v>4.4631578947368418E-2</v>
      </c>
      <c r="V162" s="398">
        <v>0.73724007561436666</v>
      </c>
      <c r="W162" s="438">
        <v>23.1473313070877</v>
      </c>
      <c r="X162" s="796">
        <v>29.8323069060473</v>
      </c>
      <c r="Y162" s="844">
        <v>35.9629621675994</v>
      </c>
      <c r="AA162" s="797">
        <v>0.22923208678275764</v>
      </c>
      <c r="AB162" s="146">
        <f t="shared" si="38"/>
        <v>0.22511974454497072</v>
      </c>
      <c r="AC162" s="146">
        <f t="shared" si="39"/>
        <v>26.868905742145177</v>
      </c>
      <c r="AD162" s="146">
        <f t="shared" si="40"/>
        <v>1.7843137254901962</v>
      </c>
      <c r="AE162" s="146">
        <f t="shared" si="41"/>
        <v>7.2802197802197793E-2</v>
      </c>
      <c r="AF162" s="146">
        <f t="shared" si="42"/>
        <v>2.792842105263158</v>
      </c>
      <c r="AG162" s="146">
        <f t="shared" si="43"/>
        <v>2.8268212663619696</v>
      </c>
      <c r="AH162" s="166">
        <f t="shared" si="44"/>
        <v>3.3979161098811606E-2</v>
      </c>
    </row>
    <row r="163" spans="1:34" s="686" customFormat="1">
      <c r="A163" s="798" t="s">
        <v>610</v>
      </c>
      <c r="B163" s="803">
        <v>105</v>
      </c>
      <c r="C163" s="807">
        <v>4</v>
      </c>
      <c r="D163" s="803">
        <v>45</v>
      </c>
      <c r="E163" s="803">
        <v>47</v>
      </c>
      <c r="F163" s="800">
        <v>991.95</v>
      </c>
      <c r="G163" s="801">
        <v>53.620840880000003</v>
      </c>
      <c r="H163" s="800">
        <v>53.67290409764604</v>
      </c>
      <c r="I163" s="800"/>
      <c r="J163" s="804">
        <v>616000</v>
      </c>
      <c r="K163" s="805">
        <v>212000</v>
      </c>
      <c r="L163" s="805">
        <v>317000</v>
      </c>
      <c r="M163" s="805">
        <v>193000</v>
      </c>
      <c r="N163" s="805">
        <v>1840000</v>
      </c>
      <c r="O163" s="806">
        <v>242000</v>
      </c>
      <c r="P163" s="174">
        <f t="shared" si="45"/>
        <v>0.18011695906432748</v>
      </c>
      <c r="Q163" s="151">
        <f t="shared" si="46"/>
        <v>6.1988304093567252E-2</v>
      </c>
      <c r="R163" s="151">
        <f t="shared" si="47"/>
        <v>9.269005847953217E-2</v>
      </c>
      <c r="S163" s="151">
        <f t="shared" si="48"/>
        <v>5.6432748538011696E-2</v>
      </c>
      <c r="T163" s="151">
        <f t="shared" si="49"/>
        <v>0.53801169590643272</v>
      </c>
      <c r="U163" s="151">
        <f t="shared" si="50"/>
        <v>7.0760233918128648E-2</v>
      </c>
      <c r="V163" s="398">
        <v>0.78008298755186722</v>
      </c>
      <c r="W163" s="438">
        <v>25.430654451850899</v>
      </c>
      <c r="X163" s="796">
        <v>32.352925992125897</v>
      </c>
      <c r="Y163" s="844">
        <v>39.025685533605397</v>
      </c>
      <c r="AA163" s="797">
        <v>0.28161480498184516</v>
      </c>
      <c r="AB163" s="146">
        <f t="shared" si="38"/>
        <v>0.25748930099857348</v>
      </c>
      <c r="AC163" s="146">
        <f t="shared" si="39"/>
        <v>25.081433224755699</v>
      </c>
      <c r="AD163" s="146">
        <f t="shared" si="40"/>
        <v>1.6424870466321244</v>
      </c>
      <c r="AE163" s="146">
        <f t="shared" si="41"/>
        <v>0.11623439000960614</v>
      </c>
      <c r="AF163" s="146">
        <f t="shared" si="42"/>
        <v>2.8517543859649122</v>
      </c>
      <c r="AG163" s="146">
        <f t="shared" si="43"/>
        <v>3.0096539315783133</v>
      </c>
      <c r="AH163" s="166">
        <f t="shared" si="44"/>
        <v>0.15789954561340114</v>
      </c>
    </row>
    <row r="164" spans="1:34" s="686" customFormat="1">
      <c r="A164" s="798" t="s">
        <v>610</v>
      </c>
      <c r="B164" s="803">
        <v>105</v>
      </c>
      <c r="C164" s="799">
        <v>4</v>
      </c>
      <c r="D164" s="803">
        <v>55</v>
      </c>
      <c r="E164" s="803">
        <v>57</v>
      </c>
      <c r="F164" s="800">
        <v>992.05</v>
      </c>
      <c r="G164" s="801">
        <v>53.624592499999999</v>
      </c>
      <c r="H164" s="800">
        <v>53.677455100261554</v>
      </c>
      <c r="I164" s="800"/>
      <c r="J164" s="804">
        <v>606000</v>
      </c>
      <c r="K164" s="805">
        <v>222000</v>
      </c>
      <c r="L164" s="805">
        <v>321000</v>
      </c>
      <c r="M164" s="805">
        <v>206000</v>
      </c>
      <c r="N164" s="805">
        <v>2400000</v>
      </c>
      <c r="O164" s="806">
        <v>269000</v>
      </c>
      <c r="P164" s="174">
        <f t="shared" si="45"/>
        <v>0.15059642147117297</v>
      </c>
      <c r="Q164" s="151">
        <f t="shared" si="46"/>
        <v>5.5168986083499003E-2</v>
      </c>
      <c r="R164" s="151">
        <f t="shared" si="47"/>
        <v>7.9771371769383703E-2</v>
      </c>
      <c r="S164" s="151">
        <f t="shared" si="48"/>
        <v>5.1192842942345926E-2</v>
      </c>
      <c r="T164" s="151">
        <f t="shared" si="49"/>
        <v>0.59642147117296218</v>
      </c>
      <c r="U164" s="151">
        <f t="shared" si="50"/>
        <v>6.6848906560636176E-2</v>
      </c>
      <c r="V164" s="398">
        <v>0.78192534381139489</v>
      </c>
      <c r="W164" s="438">
        <v>25.578538232958799</v>
      </c>
      <c r="X164" s="796">
        <v>32.455482680462197</v>
      </c>
      <c r="Y164" s="844">
        <v>39.077864894336898</v>
      </c>
      <c r="AA164" s="797">
        <v>0.31528344412427606</v>
      </c>
      <c r="AB164" s="146">
        <f t="shared" si="38"/>
        <v>0.219133996489175</v>
      </c>
      <c r="AC164" s="146">
        <f t="shared" si="39"/>
        <v>20.159680638722559</v>
      </c>
      <c r="AD164" s="146">
        <f t="shared" si="40"/>
        <v>1.558252427184466</v>
      </c>
      <c r="AE164" s="146">
        <f t="shared" si="41"/>
        <v>0.10078681153990258</v>
      </c>
      <c r="AF164" s="146">
        <f t="shared" si="42"/>
        <v>3.0213717693836974</v>
      </c>
      <c r="AG164" s="146">
        <f t="shared" si="43"/>
        <v>3.0177895330031923</v>
      </c>
      <c r="AH164" s="166">
        <f t="shared" si="44"/>
        <v>-3.5822363805051438E-3</v>
      </c>
    </row>
    <row r="165" spans="1:34" s="686" customFormat="1">
      <c r="A165" s="798" t="s">
        <v>610</v>
      </c>
      <c r="B165" s="803">
        <v>105</v>
      </c>
      <c r="C165" s="807">
        <v>4</v>
      </c>
      <c r="D165" s="807">
        <v>66</v>
      </c>
      <c r="E165" s="807">
        <v>69</v>
      </c>
      <c r="F165" s="800">
        <v>992.16499999999996</v>
      </c>
      <c r="G165" s="801">
        <v>53.628906860000001</v>
      </c>
      <c r="H165" s="800">
        <v>53.682688753269396</v>
      </c>
      <c r="I165" s="800"/>
      <c r="J165" s="818">
        <v>2080000</v>
      </c>
      <c r="K165" s="819">
        <v>754000</v>
      </c>
      <c r="L165" s="819">
        <v>1260000</v>
      </c>
      <c r="M165" s="819">
        <v>695000</v>
      </c>
      <c r="N165" s="819">
        <v>7640000</v>
      </c>
      <c r="O165" s="820">
        <v>1090000</v>
      </c>
      <c r="P165" s="174">
        <f t="shared" si="45"/>
        <v>0.15385753384126044</v>
      </c>
      <c r="Q165" s="151">
        <f t="shared" si="46"/>
        <v>5.5773356017456914E-2</v>
      </c>
      <c r="R165" s="151">
        <f t="shared" si="47"/>
        <v>9.3202159923071237E-2</v>
      </c>
      <c r="S165" s="151">
        <f t="shared" si="48"/>
        <v>5.1409127894075007E-2</v>
      </c>
      <c r="T165" s="151">
        <f t="shared" si="49"/>
        <v>0.5651305569938605</v>
      </c>
      <c r="U165" s="151">
        <f t="shared" si="50"/>
        <v>8.0627265330275907E-2</v>
      </c>
      <c r="V165" s="398">
        <v>0.80152671755725191</v>
      </c>
      <c r="W165" s="438">
        <v>26.607823162985198</v>
      </c>
      <c r="X165" s="796">
        <v>33.617469888776199</v>
      </c>
      <c r="Y165" s="844">
        <v>40.480254455850002</v>
      </c>
      <c r="AA165" s="797">
        <v>0.30298330444302529</v>
      </c>
      <c r="AB165" s="146">
        <f t="shared" si="38"/>
        <v>0.23682140047206926</v>
      </c>
      <c r="AC165" s="146">
        <f t="shared" si="39"/>
        <v>21.399176954732511</v>
      </c>
      <c r="AD165" s="146">
        <f t="shared" si="40"/>
        <v>1.8129496402877698</v>
      </c>
      <c r="AE165" s="146">
        <f t="shared" si="41"/>
        <v>0.12485681557846506</v>
      </c>
      <c r="AF165" s="146">
        <f t="shared" si="42"/>
        <v>2.9794363488423699</v>
      </c>
      <c r="AG165" s="146">
        <f t="shared" si="43"/>
        <v>3.1057420896218169</v>
      </c>
      <c r="AH165" s="166">
        <f t="shared" si="44"/>
        <v>0.12630574077944701</v>
      </c>
    </row>
    <row r="166" spans="1:34" s="686" customFormat="1">
      <c r="A166" s="798" t="s">
        <v>610</v>
      </c>
      <c r="B166" s="803">
        <v>105</v>
      </c>
      <c r="C166" s="799">
        <v>4</v>
      </c>
      <c r="D166" s="799">
        <v>75</v>
      </c>
      <c r="E166" s="799">
        <v>77</v>
      </c>
      <c r="F166" s="800">
        <v>992.25</v>
      </c>
      <c r="G166" s="801">
        <v>53.632095730000003</v>
      </c>
      <c r="H166" s="800">
        <v>53.686557105492589</v>
      </c>
      <c r="I166" s="800"/>
      <c r="J166" s="811">
        <v>142000</v>
      </c>
      <c r="K166" s="812">
        <v>47900</v>
      </c>
      <c r="L166" s="812">
        <v>75100</v>
      </c>
      <c r="M166" s="812">
        <v>46000</v>
      </c>
      <c r="N166" s="812">
        <v>491000</v>
      </c>
      <c r="O166" s="813">
        <v>60600</v>
      </c>
      <c r="P166" s="174">
        <f t="shared" si="45"/>
        <v>0.16461859494551356</v>
      </c>
      <c r="Q166" s="151">
        <f t="shared" si="46"/>
        <v>5.5529793647113378E-2</v>
      </c>
      <c r="R166" s="151">
        <f t="shared" si="47"/>
        <v>8.7062369580338514E-2</v>
      </c>
      <c r="S166" s="151">
        <f t="shared" si="48"/>
        <v>5.3327150475307214E-2</v>
      </c>
      <c r="T166" s="151">
        <f t="shared" si="49"/>
        <v>0.56920936702990954</v>
      </c>
      <c r="U166" s="151">
        <f t="shared" si="50"/>
        <v>7.0252724321817756E-2</v>
      </c>
      <c r="V166" s="398">
        <v>0.79137630662020908</v>
      </c>
      <c r="W166" s="438">
        <v>26.047161207983699</v>
      </c>
      <c r="X166" s="796">
        <v>32.993640961910202</v>
      </c>
      <c r="Y166" s="844">
        <v>39.777589643866797</v>
      </c>
      <c r="AA166" s="814">
        <v>0.39285272659824411</v>
      </c>
      <c r="AB166" s="146">
        <f t="shared" si="38"/>
        <v>0.23452678323619208</v>
      </c>
      <c r="AC166" s="146">
        <f t="shared" si="39"/>
        <v>22.432859399684048</v>
      </c>
      <c r="AD166" s="146">
        <f t="shared" si="40"/>
        <v>1.6326086956521739</v>
      </c>
      <c r="AE166" s="146">
        <f t="shared" si="41"/>
        <v>0.10986221899927484</v>
      </c>
      <c r="AF166" s="146">
        <f t="shared" si="42"/>
        <v>2.9474843496406216</v>
      </c>
      <c r="AG166" s="146">
        <f t="shared" si="43"/>
        <v>3.0598780867195181</v>
      </c>
      <c r="AH166" s="166">
        <f t="shared" si="44"/>
        <v>0.11239373707889655</v>
      </c>
    </row>
    <row r="167" spans="1:34" s="686" customFormat="1">
      <c r="A167" s="798" t="s">
        <v>610</v>
      </c>
      <c r="B167" s="803">
        <v>105</v>
      </c>
      <c r="C167" s="807">
        <v>4</v>
      </c>
      <c r="D167" s="799">
        <v>85</v>
      </c>
      <c r="E167" s="799">
        <v>87</v>
      </c>
      <c r="F167" s="800">
        <v>992.35</v>
      </c>
      <c r="G167" s="801">
        <v>53.635847349999999</v>
      </c>
      <c r="H167" s="800">
        <v>53.691108108108111</v>
      </c>
      <c r="I167" s="800"/>
      <c r="J167" s="804">
        <v>246000</v>
      </c>
      <c r="K167" s="805">
        <v>96600</v>
      </c>
      <c r="L167" s="805">
        <v>176000</v>
      </c>
      <c r="M167" s="805">
        <v>107000</v>
      </c>
      <c r="N167" s="805">
        <v>1250000</v>
      </c>
      <c r="O167" s="806">
        <v>181000</v>
      </c>
      <c r="P167" s="174">
        <f t="shared" si="45"/>
        <v>0.11961489837596033</v>
      </c>
      <c r="Q167" s="151">
        <f t="shared" si="46"/>
        <v>4.6970728386657591E-2</v>
      </c>
      <c r="R167" s="151">
        <f t="shared" si="47"/>
        <v>8.5578138675483806E-2</v>
      </c>
      <c r="S167" s="151">
        <f t="shared" si="48"/>
        <v>5.2027618399299813E-2</v>
      </c>
      <c r="T167" s="151">
        <f t="shared" si="49"/>
        <v>0.60779928036565201</v>
      </c>
      <c r="U167" s="151">
        <f t="shared" si="50"/>
        <v>8.800933579694642E-2</v>
      </c>
      <c r="V167" s="398">
        <v>0.82768462361755257</v>
      </c>
      <c r="W167" s="438">
        <v>28.013183487937798</v>
      </c>
      <c r="X167" s="796">
        <v>35.117702606463403</v>
      </c>
      <c r="Y167" s="844">
        <v>42.284581294334401</v>
      </c>
      <c r="AA167" s="797">
        <v>0.30315531274389562</v>
      </c>
      <c r="AB167" s="146">
        <f t="shared" si="38"/>
        <v>0.2096542582569314</v>
      </c>
      <c r="AC167" s="146">
        <f t="shared" si="39"/>
        <v>16.44385026737968</v>
      </c>
      <c r="AD167" s="146">
        <f t="shared" si="40"/>
        <v>1.6448598130841121</v>
      </c>
      <c r="AE167" s="146">
        <f t="shared" si="41"/>
        <v>0.12648497554157931</v>
      </c>
      <c r="AF167" s="146">
        <f t="shared" si="42"/>
        <v>3.1574443255859186</v>
      </c>
      <c r="AG167" s="146">
        <f t="shared" si="43"/>
        <v>3.2270881359086108</v>
      </c>
      <c r="AH167" s="166">
        <f t="shared" si="44"/>
        <v>6.9643810322692179E-2</v>
      </c>
    </row>
    <row r="168" spans="1:34" s="686" customFormat="1">
      <c r="A168" s="798" t="s">
        <v>610</v>
      </c>
      <c r="B168" s="803">
        <v>105</v>
      </c>
      <c r="C168" s="807">
        <v>4</v>
      </c>
      <c r="D168" s="803">
        <v>105</v>
      </c>
      <c r="E168" s="803">
        <v>107</v>
      </c>
      <c r="F168" s="800">
        <v>992.55</v>
      </c>
      <c r="G168" s="801">
        <v>53.643350580000003</v>
      </c>
      <c r="H168" s="800">
        <v>53.700210113339146</v>
      </c>
      <c r="I168" s="800"/>
      <c r="J168" s="804">
        <v>75300</v>
      </c>
      <c r="K168" s="805">
        <v>19900</v>
      </c>
      <c r="L168" s="805">
        <v>28300</v>
      </c>
      <c r="M168" s="805">
        <v>17000</v>
      </c>
      <c r="N168" s="805">
        <v>201000</v>
      </c>
      <c r="O168" s="806">
        <v>24200</v>
      </c>
      <c r="P168" s="174">
        <f t="shared" si="45"/>
        <v>0.20590648072190321</v>
      </c>
      <c r="Q168" s="151">
        <f t="shared" si="46"/>
        <v>5.4416188132348921E-2</v>
      </c>
      <c r="R168" s="151">
        <f t="shared" si="47"/>
        <v>7.738583538419469E-2</v>
      </c>
      <c r="S168" s="151">
        <f t="shared" si="48"/>
        <v>4.6486190866830736E-2</v>
      </c>
      <c r="T168" s="151">
        <f t="shared" si="49"/>
        <v>0.54963084495488101</v>
      </c>
      <c r="U168" s="151">
        <f t="shared" si="50"/>
        <v>6.6174459939841404E-2</v>
      </c>
      <c r="V168" s="398">
        <v>0.77740492170022368</v>
      </c>
      <c r="W168" s="438">
        <v>25.2599215461758</v>
      </c>
      <c r="X168" s="796">
        <v>32.202274041907998</v>
      </c>
      <c r="Y168" s="844">
        <v>38.738716118358802</v>
      </c>
      <c r="AA168" s="797">
        <v>0.37587331159757803</v>
      </c>
      <c r="AB168" s="146">
        <f t="shared" si="38"/>
        <v>0.22451790633608815</v>
      </c>
      <c r="AC168" s="146">
        <f t="shared" si="39"/>
        <v>27.252985884907709</v>
      </c>
      <c r="AD168" s="146">
        <f t="shared" si="40"/>
        <v>1.664705882352941</v>
      </c>
      <c r="AE168" s="146">
        <f t="shared" si="41"/>
        <v>0.1074600355239787</v>
      </c>
      <c r="AF168" s="146">
        <f t="shared" si="42"/>
        <v>2.8118676510801199</v>
      </c>
      <c r="AG168" s="146">
        <f t="shared" si="43"/>
        <v>2.9978681390728141</v>
      </c>
      <c r="AH168" s="166">
        <f t="shared" si="44"/>
        <v>0.1860004879926942</v>
      </c>
    </row>
    <row r="169" spans="1:34" s="686" customFormat="1">
      <c r="A169" s="798" t="s">
        <v>610</v>
      </c>
      <c r="B169" s="803">
        <v>105</v>
      </c>
      <c r="C169" s="799">
        <v>4</v>
      </c>
      <c r="D169" s="803">
        <v>114</v>
      </c>
      <c r="E169" s="803">
        <v>116</v>
      </c>
      <c r="F169" s="800">
        <v>992.64</v>
      </c>
      <c r="G169" s="801">
        <v>53.646727040000002</v>
      </c>
      <c r="H169" s="800">
        <v>53.704306015693113</v>
      </c>
      <c r="I169" s="800"/>
      <c r="J169" s="804">
        <v>194000</v>
      </c>
      <c r="K169" s="805">
        <v>78600</v>
      </c>
      <c r="L169" s="805">
        <v>137000</v>
      </c>
      <c r="M169" s="805">
        <v>90700</v>
      </c>
      <c r="N169" s="805">
        <v>1040000</v>
      </c>
      <c r="O169" s="806">
        <v>176000</v>
      </c>
      <c r="P169" s="174">
        <f t="shared" si="45"/>
        <v>0.11303385189069511</v>
      </c>
      <c r="Q169" s="151">
        <f t="shared" si="46"/>
        <v>4.5796189477364094E-2</v>
      </c>
      <c r="R169" s="151">
        <f t="shared" si="47"/>
        <v>7.9822874788789841E-2</v>
      </c>
      <c r="S169" s="151">
        <f t="shared" si="48"/>
        <v>5.2846239002505388E-2</v>
      </c>
      <c r="T169" s="151">
        <f t="shared" si="49"/>
        <v>0.60595466992949953</v>
      </c>
      <c r="U169" s="151">
        <f t="shared" si="50"/>
        <v>0.10254617491114607</v>
      </c>
      <c r="V169" s="398">
        <v>0.83703089363466721</v>
      </c>
      <c r="W169" s="438">
        <v>28.377751597559499</v>
      </c>
      <c r="X169" s="796">
        <v>35.640836124682899</v>
      </c>
      <c r="Y169" s="844">
        <v>42.972246960821401</v>
      </c>
      <c r="AA169" s="797">
        <v>0.25023430178069356</v>
      </c>
      <c r="AB169" s="146">
        <f t="shared" si="38"/>
        <v>0.20120869736582803</v>
      </c>
      <c r="AC169" s="146">
        <f t="shared" si="39"/>
        <v>15.721231766612643</v>
      </c>
      <c r="AD169" s="146">
        <f t="shared" si="40"/>
        <v>1.5104740904079383</v>
      </c>
      <c r="AE169" s="146">
        <f t="shared" si="41"/>
        <v>0.14473684210526316</v>
      </c>
      <c r="AF169" s="146">
        <f t="shared" si="42"/>
        <v>3.1979840354250424</v>
      </c>
      <c r="AG169" s="146">
        <f t="shared" si="43"/>
        <v>3.2715469920054865</v>
      </c>
      <c r="AH169" s="166">
        <f t="shared" si="44"/>
        <v>7.3562956580444094E-2</v>
      </c>
    </row>
    <row r="170" spans="1:34" s="686" customFormat="1">
      <c r="A170" s="798" t="s">
        <v>610</v>
      </c>
      <c r="B170" s="803">
        <v>105</v>
      </c>
      <c r="C170" s="807">
        <v>4</v>
      </c>
      <c r="D170" s="807">
        <v>123</v>
      </c>
      <c r="E170" s="807">
        <v>125</v>
      </c>
      <c r="F170" s="800">
        <v>992.73</v>
      </c>
      <c r="G170" s="801">
        <v>53.650103489999999</v>
      </c>
      <c r="H170" s="800">
        <v>53.70840191804708</v>
      </c>
      <c r="I170" s="800"/>
      <c r="J170" s="818">
        <v>1040000</v>
      </c>
      <c r="K170" s="819">
        <v>328000</v>
      </c>
      <c r="L170" s="819">
        <v>577000</v>
      </c>
      <c r="M170" s="819">
        <v>330000</v>
      </c>
      <c r="N170" s="819">
        <v>3460000</v>
      </c>
      <c r="O170" s="820">
        <v>595000</v>
      </c>
      <c r="P170" s="174">
        <f t="shared" si="45"/>
        <v>0.16429699842022116</v>
      </c>
      <c r="Q170" s="151">
        <f t="shared" si="46"/>
        <v>5.1816745655608218E-2</v>
      </c>
      <c r="R170" s="151">
        <f t="shared" si="47"/>
        <v>9.1153238546603482E-2</v>
      </c>
      <c r="S170" s="151">
        <f t="shared" si="48"/>
        <v>5.2132701421800945E-2</v>
      </c>
      <c r="T170" s="151">
        <f t="shared" si="49"/>
        <v>0.54660347551342814</v>
      </c>
      <c r="U170" s="151">
        <f t="shared" si="50"/>
        <v>9.3996840442338067E-2</v>
      </c>
      <c r="V170" s="398">
        <v>0.82076502732240431</v>
      </c>
      <c r="W170" s="438">
        <v>27.5402301485693</v>
      </c>
      <c r="X170" s="796">
        <v>34.742768956985898</v>
      </c>
      <c r="Y170" s="844">
        <v>41.799115961129502</v>
      </c>
      <c r="AA170" s="797">
        <v>0.37072602939036808</v>
      </c>
      <c r="AB170" s="146">
        <f t="shared" si="38"/>
        <v>0.23345935727788281</v>
      </c>
      <c r="AC170" s="146">
        <f t="shared" si="39"/>
        <v>23.111111111111111</v>
      </c>
      <c r="AD170" s="146">
        <f t="shared" si="40"/>
        <v>1.7484848484848488</v>
      </c>
      <c r="AE170" s="146">
        <f t="shared" si="41"/>
        <v>0.14673242909987669</v>
      </c>
      <c r="AF170" s="146">
        <f t="shared" si="42"/>
        <v>2.9529225908372827</v>
      </c>
      <c r="AG170" s="146">
        <f t="shared" si="43"/>
        <v>3.1945462928125652</v>
      </c>
      <c r="AH170" s="166">
        <f t="shared" si="44"/>
        <v>0.24162370197528249</v>
      </c>
    </row>
    <row r="171" spans="1:34" s="686" customFormat="1">
      <c r="A171" s="798" t="s">
        <v>610</v>
      </c>
      <c r="B171" s="803">
        <v>105</v>
      </c>
      <c r="C171" s="799">
        <v>4</v>
      </c>
      <c r="D171" s="803">
        <v>135</v>
      </c>
      <c r="E171" s="803">
        <v>137</v>
      </c>
      <c r="F171" s="800">
        <v>992.85</v>
      </c>
      <c r="G171" s="801">
        <v>53.654605429999997</v>
      </c>
      <c r="H171" s="800">
        <v>53.713863121185703</v>
      </c>
      <c r="I171" s="800"/>
      <c r="J171" s="804">
        <v>406000</v>
      </c>
      <c r="K171" s="805">
        <v>119000</v>
      </c>
      <c r="L171" s="805">
        <v>163000</v>
      </c>
      <c r="M171" s="805">
        <v>92700</v>
      </c>
      <c r="N171" s="805">
        <v>1120000</v>
      </c>
      <c r="O171" s="806">
        <v>114000</v>
      </c>
      <c r="P171" s="174">
        <f t="shared" si="45"/>
        <v>0.20151883655134759</v>
      </c>
      <c r="Q171" s="151">
        <f t="shared" si="46"/>
        <v>5.906586588573981E-2</v>
      </c>
      <c r="R171" s="151">
        <f t="shared" si="47"/>
        <v>8.0905345709038567E-2</v>
      </c>
      <c r="S171" s="151">
        <f t="shared" si="48"/>
        <v>4.6011813173177145E-2</v>
      </c>
      <c r="T171" s="151">
        <f t="shared" si="49"/>
        <v>0.55591403186578647</v>
      </c>
      <c r="U171" s="151">
        <f t="shared" si="50"/>
        <v>5.6584106814910405E-2</v>
      </c>
      <c r="V171" s="398">
        <v>0.75649682832003284</v>
      </c>
      <c r="W171" s="438">
        <v>24.1800735872412</v>
      </c>
      <c r="X171" s="796">
        <v>30.931267224136299</v>
      </c>
      <c r="Y171" s="844">
        <v>37.324181699174297</v>
      </c>
      <c r="AA171" s="797">
        <v>0.24822123775003357</v>
      </c>
      <c r="AB171" s="146">
        <f t="shared" si="38"/>
        <v>0.23292099210542674</v>
      </c>
      <c r="AC171" s="146">
        <f t="shared" si="39"/>
        <v>26.605504587155959</v>
      </c>
      <c r="AD171" s="146">
        <f t="shared" si="40"/>
        <v>1.7583603020496226</v>
      </c>
      <c r="AE171" s="146">
        <f t="shared" si="41"/>
        <v>9.2382495948136134E-2</v>
      </c>
      <c r="AF171" s="146">
        <f t="shared" si="42"/>
        <v>2.8089045515461359</v>
      </c>
      <c r="AG171" s="146">
        <f t="shared" si="43"/>
        <v>2.9074917803710285</v>
      </c>
      <c r="AH171" s="166">
        <f t="shared" si="44"/>
        <v>9.858722882489257E-2</v>
      </c>
    </row>
    <row r="172" spans="1:34" s="686" customFormat="1">
      <c r="A172" s="798" t="s">
        <v>610</v>
      </c>
      <c r="B172" s="803">
        <v>105</v>
      </c>
      <c r="C172" s="807">
        <v>4</v>
      </c>
      <c r="D172" s="803">
        <v>145</v>
      </c>
      <c r="E172" s="803">
        <v>147</v>
      </c>
      <c r="F172" s="800">
        <v>992.95</v>
      </c>
      <c r="G172" s="801">
        <v>53.658357049999999</v>
      </c>
      <c r="H172" s="800">
        <v>53.718414123801224</v>
      </c>
      <c r="I172" s="800"/>
      <c r="J172" s="804">
        <v>124000</v>
      </c>
      <c r="K172" s="805">
        <v>42500</v>
      </c>
      <c r="L172" s="805">
        <v>73400</v>
      </c>
      <c r="M172" s="805">
        <v>42900</v>
      </c>
      <c r="N172" s="805">
        <v>523000</v>
      </c>
      <c r="O172" s="806">
        <v>79800</v>
      </c>
      <c r="P172" s="174">
        <f t="shared" si="45"/>
        <v>0.14001806684733514</v>
      </c>
      <c r="Q172" s="151">
        <f t="shared" si="46"/>
        <v>4.7990063233965673E-2</v>
      </c>
      <c r="R172" s="151">
        <f t="shared" si="47"/>
        <v>8.2881662149954835E-2</v>
      </c>
      <c r="S172" s="151">
        <f t="shared" si="48"/>
        <v>4.8441734417344173E-2</v>
      </c>
      <c r="T172" s="151">
        <f t="shared" si="49"/>
        <v>0.59056007226738938</v>
      </c>
      <c r="U172" s="151">
        <f t="shared" si="50"/>
        <v>9.0108401084010845E-2</v>
      </c>
      <c r="V172" s="398">
        <v>0.82187761944677296</v>
      </c>
      <c r="W172" s="438">
        <v>27.6450233737479</v>
      </c>
      <c r="X172" s="796">
        <v>34.8034159791831</v>
      </c>
      <c r="Y172" s="844">
        <v>41.943272395206002</v>
      </c>
      <c r="AA172" s="797">
        <v>0.37937581583007002</v>
      </c>
      <c r="AB172" s="146">
        <f t="shared" si="38"/>
        <v>0.20850840336134452</v>
      </c>
      <c r="AC172" s="146">
        <f t="shared" si="39"/>
        <v>19.165378670788254</v>
      </c>
      <c r="AD172" s="146">
        <f t="shared" si="40"/>
        <v>1.710955710955711</v>
      </c>
      <c r="AE172" s="146">
        <f t="shared" si="41"/>
        <v>0.13238221632382216</v>
      </c>
      <c r="AF172" s="146">
        <f t="shared" si="42"/>
        <v>3.0817524841915089</v>
      </c>
      <c r="AG172" s="146">
        <f t="shared" si="43"/>
        <v>3.1997571998996666</v>
      </c>
      <c r="AH172" s="166">
        <f t="shared" si="44"/>
        <v>0.11800471570815763</v>
      </c>
    </row>
    <row r="173" spans="1:34" s="686" customFormat="1">
      <c r="A173" s="798" t="s">
        <v>610</v>
      </c>
      <c r="B173" s="803">
        <v>105</v>
      </c>
      <c r="C173" s="807">
        <v>5</v>
      </c>
      <c r="D173" s="799">
        <v>15</v>
      </c>
      <c r="E173" s="799">
        <v>18</v>
      </c>
      <c r="F173" s="800">
        <v>993.14499999999998</v>
      </c>
      <c r="G173" s="801">
        <v>53.665672700000002</v>
      </c>
      <c r="H173" s="800">
        <v>53.727288578901486</v>
      </c>
      <c r="I173" s="800"/>
      <c r="J173" s="811">
        <v>1470000</v>
      </c>
      <c r="K173" s="812">
        <v>511000</v>
      </c>
      <c r="L173" s="812">
        <v>784000</v>
      </c>
      <c r="M173" s="812">
        <v>470000</v>
      </c>
      <c r="N173" s="812">
        <v>4700000</v>
      </c>
      <c r="O173" s="813">
        <v>616000</v>
      </c>
      <c r="P173" s="174">
        <f t="shared" si="45"/>
        <v>0.17190971816161851</v>
      </c>
      <c r="Q173" s="151">
        <f t="shared" si="46"/>
        <v>5.9759092503800723E-2</v>
      </c>
      <c r="R173" s="151">
        <f t="shared" si="47"/>
        <v>9.1685183019529881E-2</v>
      </c>
      <c r="S173" s="151">
        <f t="shared" si="48"/>
        <v>5.4964331657116124E-2</v>
      </c>
      <c r="T173" s="151">
        <f t="shared" si="49"/>
        <v>0.54964331657116128</v>
      </c>
      <c r="U173" s="151">
        <f t="shared" si="50"/>
        <v>7.2038358086773474E-2</v>
      </c>
      <c r="V173" s="398">
        <v>0.78538429231415374</v>
      </c>
      <c r="W173" s="438">
        <v>25.747322991755201</v>
      </c>
      <c r="X173" s="796">
        <v>32.650676356986502</v>
      </c>
      <c r="Y173" s="844">
        <v>39.352259101633997</v>
      </c>
      <c r="AA173" s="814">
        <v>0.27035628347434604</v>
      </c>
      <c r="AB173" s="146">
        <f t="shared" ref="AB173:AB204" si="51">(Q173+R173+S173)/(Q173+R173+S173+T173+U173)</f>
        <v>0.2492585792967095</v>
      </c>
      <c r="AC173" s="146">
        <f t="shared" ref="AC173:AC204" si="52">((P173)/(P173+T173))*100</f>
        <v>23.824959481361425</v>
      </c>
      <c r="AD173" s="146">
        <f t="shared" ref="AD173:AD204" si="53">R173/S173</f>
        <v>1.6680851063829789</v>
      </c>
      <c r="AE173" s="146">
        <f t="shared" ref="AE173:AE204" si="54">(U173/(U173+T173))</f>
        <v>0.11587659894657636</v>
      </c>
      <c r="AF173" s="146">
        <f t="shared" ref="AF173:AF204" si="55">(0*(P173/(SUM(P173:U173)))+(1*(Q173/SUM(P173:U173)))+(2*(R173/SUM(P173:U173)))+(3*(S173/SUM(P173:U173)))+(4*(T173/(SUM(P173:U173)))+(4*(U173/(SUM(P173:U173))))))</f>
        <v>2.8947491521459479</v>
      </c>
      <c r="AG173" s="146">
        <f t="shared" ref="AG173:AG204" si="56">-0.77*V173+3.32*V173^2+1.59</f>
        <v>3.0331246704759312</v>
      </c>
      <c r="AH173" s="166">
        <f t="shared" si="44"/>
        <v>0.13837551832998329</v>
      </c>
    </row>
    <row r="174" spans="1:34" s="686" customFormat="1">
      <c r="A174" s="798" t="s">
        <v>610</v>
      </c>
      <c r="B174" s="803">
        <v>105</v>
      </c>
      <c r="C174" s="807">
        <v>5</v>
      </c>
      <c r="D174" s="807">
        <v>35</v>
      </c>
      <c r="E174" s="807">
        <v>38</v>
      </c>
      <c r="F174" s="800">
        <v>993.34500000000003</v>
      </c>
      <c r="G174" s="801">
        <v>53.67317594</v>
      </c>
      <c r="H174" s="800">
        <v>53.736390584132522</v>
      </c>
      <c r="I174" s="800"/>
      <c r="J174" s="818">
        <v>3140000</v>
      </c>
      <c r="K174" s="819">
        <v>1080000</v>
      </c>
      <c r="L174" s="819">
        <v>1650000</v>
      </c>
      <c r="M174" s="819">
        <v>1000000</v>
      </c>
      <c r="N174" s="819">
        <v>10100000</v>
      </c>
      <c r="O174" s="820">
        <v>1460000</v>
      </c>
      <c r="P174" s="174">
        <f t="shared" si="45"/>
        <v>0.17037438958220294</v>
      </c>
      <c r="Q174" s="151">
        <f t="shared" si="46"/>
        <v>5.8600108518719482E-2</v>
      </c>
      <c r="R174" s="151">
        <f t="shared" si="47"/>
        <v>8.9527943570265875E-2</v>
      </c>
      <c r="S174" s="151">
        <f t="shared" si="48"/>
        <v>5.425935973955507E-2</v>
      </c>
      <c r="T174" s="151">
        <f t="shared" si="49"/>
        <v>0.54801953336950626</v>
      </c>
      <c r="U174" s="151">
        <f t="shared" si="50"/>
        <v>7.9218665219750406E-2</v>
      </c>
      <c r="V174" s="398">
        <v>0.79190751445086693</v>
      </c>
      <c r="W174" s="438">
        <v>26.107683543655199</v>
      </c>
      <c r="X174" s="796">
        <v>33.037522494599003</v>
      </c>
      <c r="Y174" s="844">
        <v>39.801807731522999</v>
      </c>
      <c r="AA174" s="797">
        <v>0.30224525043177891</v>
      </c>
      <c r="AB174" s="146">
        <f t="shared" si="51"/>
        <v>0.24395029431000656</v>
      </c>
      <c r="AC174" s="146">
        <f t="shared" si="52"/>
        <v>23.716012084592144</v>
      </c>
      <c r="AD174" s="146">
        <f t="shared" si="53"/>
        <v>1.6500000000000001</v>
      </c>
      <c r="AE174" s="146">
        <f t="shared" si="54"/>
        <v>0.12629757785467127</v>
      </c>
      <c r="AF174" s="146">
        <f t="shared" si="55"/>
        <v>2.9093868692349432</v>
      </c>
      <c r="AG174" s="146">
        <f t="shared" si="56"/>
        <v>3.0622613518660824</v>
      </c>
      <c r="AH174" s="166">
        <f t="shared" si="44"/>
        <v>0.15287448263113923</v>
      </c>
    </row>
    <row r="175" spans="1:34" s="686" customFormat="1">
      <c r="A175" s="798" t="s">
        <v>610</v>
      </c>
      <c r="B175" s="803">
        <v>105</v>
      </c>
      <c r="C175" s="807">
        <v>5</v>
      </c>
      <c r="D175" s="807">
        <v>65</v>
      </c>
      <c r="E175" s="807">
        <v>68</v>
      </c>
      <c r="F175" s="800">
        <v>993.64499999999998</v>
      </c>
      <c r="G175" s="801">
        <v>53.68443079</v>
      </c>
      <c r="H175" s="800">
        <v>53.750043591979079</v>
      </c>
      <c r="I175" s="800"/>
      <c r="J175" s="818">
        <v>3430000</v>
      </c>
      <c r="K175" s="819">
        <v>1230000</v>
      </c>
      <c r="L175" s="819">
        <v>1940000</v>
      </c>
      <c r="M175" s="819">
        <v>1060000</v>
      </c>
      <c r="N175" s="819">
        <v>11700000</v>
      </c>
      <c r="O175" s="820">
        <v>1800000</v>
      </c>
      <c r="P175" s="174">
        <f t="shared" si="45"/>
        <v>0.16209829867674858</v>
      </c>
      <c r="Q175" s="151">
        <f t="shared" si="46"/>
        <v>5.8128544423440454E-2</v>
      </c>
      <c r="R175" s="151">
        <f t="shared" si="47"/>
        <v>9.1682419659735351E-2</v>
      </c>
      <c r="S175" s="151">
        <f t="shared" si="48"/>
        <v>5.0094517958412098E-2</v>
      </c>
      <c r="T175" s="151">
        <f t="shared" si="49"/>
        <v>0.552930056710775</v>
      </c>
      <c r="U175" s="151">
        <f t="shared" si="50"/>
        <v>8.5066162570888462E-2</v>
      </c>
      <c r="V175" s="398">
        <v>0.79601990049751248</v>
      </c>
      <c r="W175" s="438">
        <v>26.301603461875899</v>
      </c>
      <c r="X175" s="796">
        <v>33.254501956140203</v>
      </c>
      <c r="Y175" s="844">
        <v>40.122148277637798</v>
      </c>
      <c r="AA175" s="797">
        <v>0.2898330804248862</v>
      </c>
      <c r="AB175" s="146">
        <f t="shared" si="51"/>
        <v>0.23857868020304568</v>
      </c>
      <c r="AC175" s="146">
        <f t="shared" si="52"/>
        <v>22.670191672174486</v>
      </c>
      <c r="AD175" s="146">
        <f t="shared" si="53"/>
        <v>1.8301886792452831</v>
      </c>
      <c r="AE175" s="146">
        <f t="shared" si="54"/>
        <v>0.13333333333333333</v>
      </c>
      <c r="AF175" s="146">
        <f t="shared" si="55"/>
        <v>2.9437618147448017</v>
      </c>
      <c r="AG175" s="146">
        <f t="shared" si="56"/>
        <v>3.0807749808173064</v>
      </c>
      <c r="AH175" s="166">
        <f t="shared" si="44"/>
        <v>0.13701316607250469</v>
      </c>
    </row>
    <row r="176" spans="1:34" s="686" customFormat="1">
      <c r="A176" s="798" t="s">
        <v>610</v>
      </c>
      <c r="B176" s="803">
        <v>105</v>
      </c>
      <c r="C176" s="807">
        <v>5</v>
      </c>
      <c r="D176" s="799">
        <v>75</v>
      </c>
      <c r="E176" s="799">
        <v>78</v>
      </c>
      <c r="F176" s="800">
        <v>993.745</v>
      </c>
      <c r="G176" s="801">
        <v>53.688182410000003</v>
      </c>
      <c r="H176" s="800">
        <v>53.7545945945946</v>
      </c>
      <c r="I176" s="800"/>
      <c r="J176" s="811">
        <v>1040000</v>
      </c>
      <c r="K176" s="812">
        <v>351000</v>
      </c>
      <c r="L176" s="812">
        <v>540000</v>
      </c>
      <c r="M176" s="812">
        <v>326000</v>
      </c>
      <c r="N176" s="812">
        <v>3210000</v>
      </c>
      <c r="O176" s="813">
        <v>445000</v>
      </c>
      <c r="P176" s="174">
        <f t="shared" si="45"/>
        <v>0.17591339648173207</v>
      </c>
      <c r="Q176" s="151">
        <f t="shared" si="46"/>
        <v>5.9370771312584572E-2</v>
      </c>
      <c r="R176" s="151">
        <f t="shared" si="47"/>
        <v>9.1339648173207041E-2</v>
      </c>
      <c r="S176" s="151">
        <f t="shared" si="48"/>
        <v>5.5142083897158321E-2</v>
      </c>
      <c r="T176" s="151">
        <f t="shared" si="49"/>
        <v>0.54296346414073071</v>
      </c>
      <c r="U176" s="151">
        <f t="shared" si="50"/>
        <v>7.5270635994587276E-2</v>
      </c>
      <c r="V176" s="398">
        <v>0.78880866425992768</v>
      </c>
      <c r="W176" s="438">
        <v>25.892306884940599</v>
      </c>
      <c r="X176" s="796">
        <v>32.883652769109403</v>
      </c>
      <c r="Y176" s="844">
        <v>39.614028100667802</v>
      </c>
      <c r="AA176" s="814">
        <v>0.28810627397928634</v>
      </c>
      <c r="AB176" s="146">
        <f t="shared" si="51"/>
        <v>0.24979474548440067</v>
      </c>
      <c r="AC176" s="146">
        <f t="shared" si="52"/>
        <v>24.470588235294116</v>
      </c>
      <c r="AD176" s="146">
        <f t="shared" si="53"/>
        <v>1.6564417177914113</v>
      </c>
      <c r="AE176" s="146">
        <f t="shared" si="54"/>
        <v>0.12175102599179206</v>
      </c>
      <c r="AF176" s="146">
        <f t="shared" si="55"/>
        <v>2.8804127198917455</v>
      </c>
      <c r="AG176" s="146">
        <f t="shared" si="56"/>
        <v>3.04838476977414</v>
      </c>
      <c r="AH176" s="166">
        <f t="shared" si="44"/>
        <v>0.16797204988239445</v>
      </c>
    </row>
    <row r="177" spans="1:34" s="686" customFormat="1">
      <c r="A177" s="798" t="s">
        <v>610</v>
      </c>
      <c r="B177" s="803">
        <v>105</v>
      </c>
      <c r="C177" s="807">
        <v>5</v>
      </c>
      <c r="D177" s="807">
        <v>95</v>
      </c>
      <c r="E177" s="807">
        <v>97</v>
      </c>
      <c r="F177" s="800">
        <v>993.94</v>
      </c>
      <c r="G177" s="801">
        <v>53.695498059999998</v>
      </c>
      <c r="H177" s="800">
        <v>53.763469049694862</v>
      </c>
      <c r="I177" s="800"/>
      <c r="J177" s="818">
        <v>6860000</v>
      </c>
      <c r="K177" s="819">
        <v>2410000</v>
      </c>
      <c r="L177" s="819">
        <v>3710000</v>
      </c>
      <c r="M177" s="819">
        <v>2050000</v>
      </c>
      <c r="N177" s="819">
        <v>21100000</v>
      </c>
      <c r="O177" s="820">
        <v>2980000</v>
      </c>
      <c r="P177" s="174">
        <f t="shared" si="45"/>
        <v>0.17540271030427002</v>
      </c>
      <c r="Q177" s="151">
        <f t="shared" si="46"/>
        <v>6.1621068780363081E-2</v>
      </c>
      <c r="R177" s="151">
        <f t="shared" si="47"/>
        <v>9.4860649450268467E-2</v>
      </c>
      <c r="S177" s="151">
        <f t="shared" si="48"/>
        <v>5.2416261825620043E-2</v>
      </c>
      <c r="T177" s="151">
        <f t="shared" si="49"/>
        <v>0.53950396318077221</v>
      </c>
      <c r="U177" s="151">
        <f t="shared" si="50"/>
        <v>7.6195346458706209E-2</v>
      </c>
      <c r="V177" s="398">
        <v>0.78385650224215242</v>
      </c>
      <c r="W177" s="438">
        <v>25.637054218919602</v>
      </c>
      <c r="X177" s="796">
        <v>32.565316738412001</v>
      </c>
      <c r="Y177" s="844">
        <v>39.282623019652597</v>
      </c>
      <c r="AA177" s="797">
        <v>0.28527877515073502</v>
      </c>
      <c r="AB177" s="146">
        <f t="shared" si="51"/>
        <v>0.25333333333333335</v>
      </c>
      <c r="AC177" s="146">
        <f t="shared" si="52"/>
        <v>24.535050071530758</v>
      </c>
      <c r="AD177" s="146">
        <f t="shared" si="53"/>
        <v>1.8097560975609757</v>
      </c>
      <c r="AE177" s="146">
        <f t="shared" si="54"/>
        <v>0.12375415282392026</v>
      </c>
      <c r="AF177" s="146">
        <f t="shared" si="55"/>
        <v>2.8713883917156737</v>
      </c>
      <c r="AG177" s="146">
        <f t="shared" si="56"/>
        <v>3.0263414667497832</v>
      </c>
      <c r="AH177" s="166">
        <f t="shared" si="44"/>
        <v>0.15495307503410949</v>
      </c>
    </row>
    <row r="178" spans="1:34" s="686" customFormat="1">
      <c r="A178" s="798" t="s">
        <v>610</v>
      </c>
      <c r="B178" s="803">
        <v>105</v>
      </c>
      <c r="C178" s="803">
        <v>6</v>
      </c>
      <c r="D178" s="803">
        <v>0</v>
      </c>
      <c r="E178" s="803">
        <v>2</v>
      </c>
      <c r="F178" s="800">
        <v>994.01</v>
      </c>
      <c r="G178" s="801">
        <v>53.698124190000001</v>
      </c>
      <c r="H178" s="800">
        <v>53.766654751525721</v>
      </c>
      <c r="I178" s="800"/>
      <c r="J178" s="804">
        <v>877000</v>
      </c>
      <c r="K178" s="805">
        <v>277000</v>
      </c>
      <c r="L178" s="805">
        <v>418000</v>
      </c>
      <c r="M178" s="805">
        <v>245000</v>
      </c>
      <c r="N178" s="805">
        <v>2450000</v>
      </c>
      <c r="O178" s="806">
        <v>317000</v>
      </c>
      <c r="P178" s="174">
        <f t="shared" si="45"/>
        <v>0.19131762652705062</v>
      </c>
      <c r="Q178" s="151">
        <f t="shared" si="46"/>
        <v>6.0427574171029667E-2</v>
      </c>
      <c r="R178" s="151">
        <f t="shared" si="47"/>
        <v>9.1186736474694594E-2</v>
      </c>
      <c r="S178" s="151">
        <f t="shared" si="48"/>
        <v>5.3446771378708555E-2</v>
      </c>
      <c r="T178" s="151">
        <f t="shared" si="49"/>
        <v>0.53446771378708546</v>
      </c>
      <c r="U178" s="151">
        <f t="shared" si="50"/>
        <v>6.915357766143107E-2</v>
      </c>
      <c r="V178" s="398">
        <v>0.77963404932378677</v>
      </c>
      <c r="W178" s="438">
        <v>25.443490489933598</v>
      </c>
      <c r="X178" s="796">
        <v>32.332646897059398</v>
      </c>
      <c r="Y178" s="844">
        <v>39.0155125133209</v>
      </c>
      <c r="AA178" s="797">
        <v>0.35092460128225506</v>
      </c>
      <c r="AB178" s="146">
        <f t="shared" si="51"/>
        <v>0.25357431885621801</v>
      </c>
      <c r="AC178" s="146">
        <f t="shared" si="52"/>
        <v>26.360084159903817</v>
      </c>
      <c r="AD178" s="146">
        <f t="shared" si="53"/>
        <v>1.7061224489795919</v>
      </c>
      <c r="AE178" s="146">
        <f t="shared" si="54"/>
        <v>0.11456451029996388</v>
      </c>
      <c r="AF178" s="146">
        <f t="shared" si="55"/>
        <v>2.8176265270506109</v>
      </c>
      <c r="AG178" s="146">
        <f t="shared" si="56"/>
        <v>3.0076748948925003</v>
      </c>
      <c r="AH178" s="166">
        <f t="shared" si="44"/>
        <v>0.19004836784188939</v>
      </c>
    </row>
    <row r="179" spans="1:34" s="686" customFormat="1">
      <c r="A179" s="798" t="s">
        <v>610</v>
      </c>
      <c r="B179" s="803">
        <v>105</v>
      </c>
      <c r="C179" s="803">
        <v>6</v>
      </c>
      <c r="D179" s="799">
        <v>30</v>
      </c>
      <c r="E179" s="799">
        <v>33</v>
      </c>
      <c r="F179" s="800">
        <v>994.31500000000005</v>
      </c>
      <c r="G179" s="801">
        <v>53.719219379999998</v>
      </c>
      <c r="H179" s="800">
        <v>53.780535309503058</v>
      </c>
      <c r="I179" s="800"/>
      <c r="J179" s="811">
        <v>1830000</v>
      </c>
      <c r="K179" s="812">
        <v>553000</v>
      </c>
      <c r="L179" s="812">
        <v>874000</v>
      </c>
      <c r="M179" s="812">
        <v>477000</v>
      </c>
      <c r="N179" s="812">
        <v>5180000</v>
      </c>
      <c r="O179" s="813">
        <v>659000</v>
      </c>
      <c r="P179" s="174">
        <f t="shared" si="45"/>
        <v>0.19116264493889062</v>
      </c>
      <c r="Q179" s="151">
        <f t="shared" si="46"/>
        <v>5.7766635328528153E-2</v>
      </c>
      <c r="R179" s="151">
        <f t="shared" si="47"/>
        <v>9.129844353912045E-2</v>
      </c>
      <c r="S179" s="151">
        <f t="shared" si="48"/>
        <v>4.9827640238169851E-2</v>
      </c>
      <c r="T179" s="151">
        <f t="shared" si="49"/>
        <v>0.5411051916849472</v>
      </c>
      <c r="U179" s="151">
        <f t="shared" si="50"/>
        <v>6.8839444270343678E-2</v>
      </c>
      <c r="V179" s="398">
        <v>0.78423722200546231</v>
      </c>
      <c r="W179" s="438">
        <v>25.533149915197701</v>
      </c>
      <c r="X179" s="796">
        <v>32.582889256723703</v>
      </c>
      <c r="Y179" s="844">
        <v>39.256921750323301</v>
      </c>
      <c r="AA179" s="814">
        <v>0.30979347101932048</v>
      </c>
      <c r="AB179" s="146">
        <f t="shared" si="51"/>
        <v>0.24589952214903785</v>
      </c>
      <c r="AC179" s="146">
        <f t="shared" si="52"/>
        <v>26.1055634807418</v>
      </c>
      <c r="AD179" s="146">
        <f t="shared" si="53"/>
        <v>1.8322851153039834</v>
      </c>
      <c r="AE179" s="146">
        <f t="shared" si="54"/>
        <v>0.11286179140263744</v>
      </c>
      <c r="AF179" s="146">
        <f t="shared" si="55"/>
        <v>2.8296249869424424</v>
      </c>
      <c r="AG179" s="146">
        <f t="shared" si="56"/>
        <v>3.0280303667135584</v>
      </c>
      <c r="AH179" s="166">
        <f t="shared" si="44"/>
        <v>0.19840537977111605</v>
      </c>
    </row>
    <row r="180" spans="1:34" s="686" customFormat="1">
      <c r="A180" s="792" t="s">
        <v>610</v>
      </c>
      <c r="B180" s="824">
        <v>105</v>
      </c>
      <c r="C180" s="824">
        <v>6</v>
      </c>
      <c r="D180" s="793">
        <v>40</v>
      </c>
      <c r="E180" s="793">
        <v>43</v>
      </c>
      <c r="F180" s="794">
        <v>994.41499999999996</v>
      </c>
      <c r="G180" s="795">
        <v>53.726756389999998</v>
      </c>
      <c r="H180" s="794">
        <v>53.785086312118572</v>
      </c>
      <c r="I180" s="794"/>
      <c r="J180" s="804">
        <v>10200000</v>
      </c>
      <c r="K180" s="805">
        <v>1020000</v>
      </c>
      <c r="L180" s="805">
        <v>1080000</v>
      </c>
      <c r="M180" s="805">
        <v>626000</v>
      </c>
      <c r="N180" s="805">
        <v>13300000</v>
      </c>
      <c r="O180" s="806">
        <v>768000</v>
      </c>
      <c r="P180" s="174">
        <f t="shared" si="45"/>
        <v>0.37786174705490111</v>
      </c>
      <c r="Q180" s="151">
        <f t="shared" si="46"/>
        <v>3.778617470549011E-2</v>
      </c>
      <c r="R180" s="151">
        <f t="shared" si="47"/>
        <v>4.0008890864636583E-2</v>
      </c>
      <c r="S180" s="151">
        <f t="shared" si="48"/>
        <v>2.3190338593761576E-2</v>
      </c>
      <c r="T180" s="151">
        <f t="shared" si="49"/>
        <v>0.49270208194413573</v>
      </c>
      <c r="U180" s="151">
        <f t="shared" si="50"/>
        <v>2.8450766837074905E-2</v>
      </c>
      <c r="V180" s="398">
        <v>0.70807097882083569</v>
      </c>
      <c r="W180" s="438">
        <v>21.532241378855201</v>
      </c>
      <c r="X180" s="796">
        <v>28.1711083995582</v>
      </c>
      <c r="Y180" s="844">
        <v>34.070224510559299</v>
      </c>
      <c r="AA180" s="797">
        <v>0.23254472013848818</v>
      </c>
      <c r="AB180" s="146">
        <f t="shared" si="51"/>
        <v>0.16231987614624269</v>
      </c>
      <c r="AC180" s="146">
        <f t="shared" si="52"/>
        <v>43.404255319148938</v>
      </c>
      <c r="AD180" s="146">
        <f t="shared" si="53"/>
        <v>1.7252396166134185</v>
      </c>
      <c r="AE180" s="146">
        <f t="shared" si="54"/>
        <v>5.4591981802672739E-2</v>
      </c>
      <c r="AF180" s="146">
        <f t="shared" si="55"/>
        <v>2.2719863673408902</v>
      </c>
      <c r="AG180" s="146">
        <f t="shared" si="56"/>
        <v>2.7093155229883008</v>
      </c>
      <c r="AH180" s="173">
        <f t="shared" si="44"/>
        <v>0.43732915564741059</v>
      </c>
    </row>
    <row r="181" spans="1:34" s="686" customFormat="1">
      <c r="A181" s="798" t="s">
        <v>610</v>
      </c>
      <c r="B181" s="803">
        <v>105</v>
      </c>
      <c r="C181" s="803">
        <v>6</v>
      </c>
      <c r="D181" s="799">
        <v>60</v>
      </c>
      <c r="E181" s="799">
        <v>63</v>
      </c>
      <c r="F181" s="800">
        <v>994.61500000000001</v>
      </c>
      <c r="G181" s="801">
        <v>53.741830419999999</v>
      </c>
      <c r="H181" s="800">
        <v>53.794188317349608</v>
      </c>
      <c r="I181" s="800"/>
      <c r="J181" s="811">
        <v>165000</v>
      </c>
      <c r="K181" s="812">
        <v>52800</v>
      </c>
      <c r="L181" s="812">
        <v>78600</v>
      </c>
      <c r="M181" s="812">
        <v>46400</v>
      </c>
      <c r="N181" s="812">
        <v>501000</v>
      </c>
      <c r="O181" s="813">
        <v>66400</v>
      </c>
      <c r="P181" s="174">
        <f t="shared" si="45"/>
        <v>0.18127883981542517</v>
      </c>
      <c r="Q181" s="151">
        <f t="shared" si="46"/>
        <v>5.8009228740936059E-2</v>
      </c>
      <c r="R181" s="151">
        <f t="shared" si="47"/>
        <v>8.6354647330257092E-2</v>
      </c>
      <c r="S181" s="151">
        <f t="shared" si="48"/>
        <v>5.0977807075368052E-2</v>
      </c>
      <c r="T181" s="151">
        <f t="shared" si="49"/>
        <v>0.55042847725774557</v>
      </c>
      <c r="U181" s="151">
        <f t="shared" si="50"/>
        <v>7.2950999780268075E-2</v>
      </c>
      <c r="V181" s="398">
        <v>0.78378378378378377</v>
      </c>
      <c r="W181" s="438">
        <v>25.713434770568501</v>
      </c>
      <c r="X181" s="796">
        <v>32.575952299947097</v>
      </c>
      <c r="Y181" s="844">
        <v>39.285475626676302</v>
      </c>
      <c r="AA181" s="814">
        <v>0.3340422703708627</v>
      </c>
      <c r="AB181" s="146">
        <f t="shared" si="51"/>
        <v>0.23859366612989805</v>
      </c>
      <c r="AC181" s="146">
        <f t="shared" si="52"/>
        <v>24.774774774774773</v>
      </c>
      <c r="AD181" s="146">
        <f t="shared" si="53"/>
        <v>1.6939655172413794</v>
      </c>
      <c r="AE181" s="146">
        <f t="shared" si="54"/>
        <v>0.11702502643637645</v>
      </c>
      <c r="AF181" s="146">
        <f t="shared" si="55"/>
        <v>2.877169852779609</v>
      </c>
      <c r="AG181" s="146">
        <f t="shared" si="56"/>
        <v>3.0260189919649383</v>
      </c>
      <c r="AH181" s="166">
        <f t="shared" si="44"/>
        <v>0.14884913918532927</v>
      </c>
    </row>
    <row r="182" spans="1:34" s="686" customFormat="1">
      <c r="A182" s="798" t="s">
        <v>610</v>
      </c>
      <c r="B182" s="803">
        <v>105</v>
      </c>
      <c r="C182" s="803">
        <v>6</v>
      </c>
      <c r="D182" s="799">
        <v>70</v>
      </c>
      <c r="E182" s="799">
        <v>73</v>
      </c>
      <c r="F182" s="800">
        <v>994.71500000000003</v>
      </c>
      <c r="G182" s="801">
        <v>53.74936743</v>
      </c>
      <c r="H182" s="800">
        <v>53.798739319965129</v>
      </c>
      <c r="I182" s="800"/>
      <c r="J182" s="804">
        <v>271000</v>
      </c>
      <c r="K182" s="805">
        <v>94400</v>
      </c>
      <c r="L182" s="805">
        <v>150000</v>
      </c>
      <c r="M182" s="805">
        <v>103000</v>
      </c>
      <c r="N182" s="805">
        <v>1000000</v>
      </c>
      <c r="O182" s="806">
        <v>147000</v>
      </c>
      <c r="P182" s="174">
        <f t="shared" si="45"/>
        <v>0.15350628752690609</v>
      </c>
      <c r="Q182" s="151">
        <f t="shared" si="46"/>
        <v>5.3472300894981305E-2</v>
      </c>
      <c r="R182" s="151">
        <f t="shared" si="47"/>
        <v>8.496657981194064E-2</v>
      </c>
      <c r="S182" s="151">
        <f t="shared" si="48"/>
        <v>5.8343718137532571E-2</v>
      </c>
      <c r="T182" s="151">
        <f t="shared" si="49"/>
        <v>0.56644386541293756</v>
      </c>
      <c r="U182" s="151">
        <f t="shared" si="50"/>
        <v>8.326724821570182E-2</v>
      </c>
      <c r="V182" s="398">
        <v>0.80906148867313921</v>
      </c>
      <c r="W182" s="438">
        <v>26.943552769674302</v>
      </c>
      <c r="X182" s="796">
        <v>34.007758375482403</v>
      </c>
      <c r="Y182" s="844">
        <v>40.9607601209118</v>
      </c>
      <c r="AA182" s="797">
        <v>0.363786741315689</v>
      </c>
      <c r="AB182" s="146">
        <f t="shared" si="51"/>
        <v>0.23246788008565314</v>
      </c>
      <c r="AC182" s="146">
        <f t="shared" si="52"/>
        <v>21.321793863099924</v>
      </c>
      <c r="AD182" s="146">
        <f t="shared" si="53"/>
        <v>1.4563106796116505</v>
      </c>
      <c r="AE182" s="146">
        <f t="shared" si="54"/>
        <v>0.12816041848299911</v>
      </c>
      <c r="AF182" s="146">
        <f t="shared" si="55"/>
        <v>2.9972810694460179</v>
      </c>
      <c r="AG182" s="146">
        <f t="shared" si="56"/>
        <v>3.1402298886689497</v>
      </c>
      <c r="AH182" s="166">
        <f t="shared" si="44"/>
        <v>0.14294881922293179</v>
      </c>
    </row>
    <row r="183" spans="1:34" s="686" customFormat="1">
      <c r="A183" s="798" t="s">
        <v>610</v>
      </c>
      <c r="B183" s="803">
        <v>105</v>
      </c>
      <c r="C183" s="803">
        <v>6</v>
      </c>
      <c r="D183" s="807">
        <v>80</v>
      </c>
      <c r="E183" s="807">
        <v>83</v>
      </c>
      <c r="F183" s="800">
        <v>994.81500000000005</v>
      </c>
      <c r="G183" s="801">
        <v>53.75690444</v>
      </c>
      <c r="H183" s="800">
        <v>53.803290322580651</v>
      </c>
      <c r="I183" s="800"/>
      <c r="J183" s="818">
        <v>15200000</v>
      </c>
      <c r="K183" s="819">
        <v>5280000</v>
      </c>
      <c r="L183" s="819">
        <v>8310000</v>
      </c>
      <c r="M183" s="819">
        <v>4710000</v>
      </c>
      <c r="N183" s="819">
        <v>48100000</v>
      </c>
      <c r="O183" s="820">
        <v>6470000</v>
      </c>
      <c r="P183" s="174">
        <f t="shared" si="45"/>
        <v>0.17258998523901442</v>
      </c>
      <c r="Q183" s="151">
        <f t="shared" si="46"/>
        <v>5.9952310661973429E-2</v>
      </c>
      <c r="R183" s="151">
        <f t="shared" si="47"/>
        <v>9.4356761666855915E-2</v>
      </c>
      <c r="S183" s="151">
        <f t="shared" si="48"/>
        <v>5.3480186215510386E-2</v>
      </c>
      <c r="T183" s="151">
        <f t="shared" si="49"/>
        <v>0.54615646644714433</v>
      </c>
      <c r="U183" s="151">
        <f t="shared" si="50"/>
        <v>7.3464289769501534E-2</v>
      </c>
      <c r="V183" s="398">
        <v>0.78683891804602346</v>
      </c>
      <c r="W183" s="438">
        <v>25.811710897165899</v>
      </c>
      <c r="X183" s="796">
        <v>32.7420904684951</v>
      </c>
      <c r="Y183" s="844">
        <v>39.503131088803897</v>
      </c>
      <c r="AA183" s="797">
        <v>0.24840226885635264</v>
      </c>
      <c r="AB183" s="146">
        <f t="shared" si="51"/>
        <v>0.2511321531494442</v>
      </c>
      <c r="AC183" s="146">
        <f t="shared" si="52"/>
        <v>24.012638230647706</v>
      </c>
      <c r="AD183" s="146">
        <f t="shared" si="53"/>
        <v>1.7643312101910831</v>
      </c>
      <c r="AE183" s="146">
        <f t="shared" si="54"/>
        <v>0.11856331317573759</v>
      </c>
      <c r="AF183" s="146">
        <f t="shared" si="55"/>
        <v>2.8875894175087997</v>
      </c>
      <c r="AG183" s="146">
        <f t="shared" si="56"/>
        <v>3.0395974365046605</v>
      </c>
      <c r="AH183" s="166">
        <f t="shared" si="44"/>
        <v>0.15200801899586081</v>
      </c>
    </row>
    <row r="184" spans="1:34" s="686" customFormat="1">
      <c r="A184" s="798" t="s">
        <v>610</v>
      </c>
      <c r="B184" s="803">
        <v>105</v>
      </c>
      <c r="C184" s="803">
        <v>6</v>
      </c>
      <c r="D184" s="799">
        <v>90</v>
      </c>
      <c r="E184" s="799">
        <v>93</v>
      </c>
      <c r="F184" s="800">
        <v>994.91499999999996</v>
      </c>
      <c r="G184" s="801">
        <v>53.76444145</v>
      </c>
      <c r="H184" s="800">
        <v>53.807841325196165</v>
      </c>
      <c r="I184" s="800"/>
      <c r="J184" s="811">
        <v>366000</v>
      </c>
      <c r="K184" s="812">
        <v>119000</v>
      </c>
      <c r="L184" s="812">
        <v>192000</v>
      </c>
      <c r="M184" s="812">
        <v>124000</v>
      </c>
      <c r="N184" s="812">
        <v>1170000</v>
      </c>
      <c r="O184" s="813">
        <v>163000</v>
      </c>
      <c r="P184" s="174">
        <f t="shared" si="45"/>
        <v>0.17150890346766634</v>
      </c>
      <c r="Q184" s="151">
        <f t="shared" si="46"/>
        <v>5.5763823805060918E-2</v>
      </c>
      <c r="R184" s="151">
        <f t="shared" si="47"/>
        <v>8.9971883786316778E-2</v>
      </c>
      <c r="S184" s="151">
        <f t="shared" si="48"/>
        <v>5.8106841611996252E-2</v>
      </c>
      <c r="T184" s="151">
        <f t="shared" si="49"/>
        <v>0.54826616682286788</v>
      </c>
      <c r="U184" s="151">
        <f t="shared" si="50"/>
        <v>7.6382380506091849E-2</v>
      </c>
      <c r="V184" s="398">
        <v>0.80100334448160537</v>
      </c>
      <c r="W184" s="438">
        <v>26.535959113634799</v>
      </c>
      <c r="X184" s="796">
        <v>33.588425138285601</v>
      </c>
      <c r="Y184" s="844">
        <v>40.428185526373497</v>
      </c>
      <c r="AA184" s="814">
        <v>0.38072301910760598</v>
      </c>
      <c r="AB184" s="146">
        <f t="shared" si="51"/>
        <v>0.24604072398190044</v>
      </c>
      <c r="AC184" s="146">
        <f t="shared" si="52"/>
        <v>23.828124999999996</v>
      </c>
      <c r="AD184" s="146">
        <f t="shared" si="53"/>
        <v>1.5483870967741935</v>
      </c>
      <c r="AE184" s="146">
        <f t="shared" si="54"/>
        <v>0.12228057014253564</v>
      </c>
      <c r="AF184" s="146">
        <f t="shared" si="55"/>
        <v>2.9086223055295219</v>
      </c>
      <c r="AG184" s="146">
        <f t="shared" si="56"/>
        <v>3.1033605328799454</v>
      </c>
      <c r="AH184" s="166">
        <f t="shared" si="44"/>
        <v>0.19473822735042345</v>
      </c>
    </row>
    <row r="185" spans="1:34">
      <c r="A185" s="798" t="s">
        <v>610</v>
      </c>
      <c r="B185" s="807">
        <v>106</v>
      </c>
      <c r="C185" s="807">
        <v>1</v>
      </c>
      <c r="D185" s="807">
        <v>5</v>
      </c>
      <c r="E185" s="807">
        <v>8</v>
      </c>
      <c r="F185" s="800">
        <v>996.86500000000001</v>
      </c>
      <c r="G185" s="801">
        <v>53.911413189999998</v>
      </c>
      <c r="H185" s="800">
        <v>53.896585876198785</v>
      </c>
      <c r="I185" s="800"/>
      <c r="J185" s="818">
        <v>4140000</v>
      </c>
      <c r="K185" s="819">
        <v>1520000</v>
      </c>
      <c r="L185" s="819">
        <v>2420000</v>
      </c>
      <c r="M185" s="819">
        <v>1350000</v>
      </c>
      <c r="N185" s="819">
        <v>15300000</v>
      </c>
      <c r="O185" s="820">
        <v>2350000</v>
      </c>
      <c r="P185" s="174">
        <f t="shared" si="45"/>
        <v>0.15288035450516987</v>
      </c>
      <c r="Q185" s="151">
        <f t="shared" si="46"/>
        <v>5.6129985228951254E-2</v>
      </c>
      <c r="R185" s="151">
        <f t="shared" si="47"/>
        <v>8.9364844903988189E-2</v>
      </c>
      <c r="S185" s="151">
        <f t="shared" si="48"/>
        <v>4.9852289512555388E-2</v>
      </c>
      <c r="T185" s="151">
        <f t="shared" si="49"/>
        <v>0.56499261447562776</v>
      </c>
      <c r="U185" s="151">
        <f t="shared" si="50"/>
        <v>8.6779911373707538E-2</v>
      </c>
      <c r="V185" s="398">
        <v>0.80104712041884818</v>
      </c>
      <c r="W185" s="438">
        <v>26.546541135130902</v>
      </c>
      <c r="X185" s="796">
        <v>33.569874296175499</v>
      </c>
      <c r="Y185" s="844">
        <v>40.385782066236899</v>
      </c>
      <c r="Z185" s="102"/>
      <c r="AA185" s="797">
        <v>0.25792996410903096</v>
      </c>
      <c r="AB185" s="146">
        <f t="shared" si="51"/>
        <v>0.23060156931124673</v>
      </c>
      <c r="AC185" s="146">
        <f t="shared" si="52"/>
        <v>21.296296296296298</v>
      </c>
      <c r="AD185" s="146">
        <f t="shared" si="53"/>
        <v>1.7925925925925927</v>
      </c>
      <c r="AE185" s="146">
        <f t="shared" si="54"/>
        <v>0.13314447592067991</v>
      </c>
      <c r="AF185" s="146">
        <f t="shared" si="55"/>
        <v>2.9915066469719349</v>
      </c>
      <c r="AG185" s="146">
        <f t="shared" si="56"/>
        <v>3.1035596611934979</v>
      </c>
      <c r="AH185" s="166">
        <f t="shared" si="44"/>
        <v>0.112053014221563</v>
      </c>
    </row>
    <row r="186" spans="1:34">
      <c r="A186" s="798" t="s">
        <v>610</v>
      </c>
      <c r="B186" s="807">
        <v>106</v>
      </c>
      <c r="C186" s="807">
        <v>1</v>
      </c>
      <c r="D186" s="799">
        <v>15</v>
      </c>
      <c r="E186" s="799">
        <v>18</v>
      </c>
      <c r="F186" s="800">
        <v>996.96500000000003</v>
      </c>
      <c r="G186" s="801">
        <v>53.918950199999998</v>
      </c>
      <c r="H186" s="800">
        <v>53.901136878814306</v>
      </c>
      <c r="I186" s="800"/>
      <c r="J186" s="811">
        <v>3670000</v>
      </c>
      <c r="K186" s="812">
        <v>1050000</v>
      </c>
      <c r="L186" s="812">
        <v>1550000</v>
      </c>
      <c r="M186" s="812">
        <v>911000</v>
      </c>
      <c r="N186" s="812">
        <v>12000000</v>
      </c>
      <c r="O186" s="813">
        <v>1110000</v>
      </c>
      <c r="P186" s="174">
        <f t="shared" si="45"/>
        <v>0.18086836528510178</v>
      </c>
      <c r="Q186" s="151">
        <f t="shared" si="46"/>
        <v>5.1747079986200775E-2</v>
      </c>
      <c r="R186" s="151">
        <f t="shared" si="47"/>
        <v>7.6388546646296393E-2</v>
      </c>
      <c r="S186" s="151">
        <f t="shared" si="48"/>
        <v>4.4896752254694201E-2</v>
      </c>
      <c r="T186" s="151">
        <f t="shared" si="49"/>
        <v>0.59139519984229461</v>
      </c>
      <c r="U186" s="151">
        <f t="shared" si="50"/>
        <v>5.4704055985412253E-2</v>
      </c>
      <c r="V186" s="398">
        <v>0.77277645531270289</v>
      </c>
      <c r="W186" s="438">
        <v>25.054806310064201</v>
      </c>
      <c r="X186" s="796">
        <v>31.964358425264901</v>
      </c>
      <c r="Y186" s="844">
        <v>38.471848757845002</v>
      </c>
      <c r="Z186" s="102"/>
      <c r="AA186" s="814">
        <v>0.20037315919237689</v>
      </c>
      <c r="AB186" s="146">
        <f t="shared" si="51"/>
        <v>0.21123879429637205</v>
      </c>
      <c r="AC186" s="146">
        <f t="shared" si="52"/>
        <v>23.420548819400132</v>
      </c>
      <c r="AD186" s="146">
        <f t="shared" si="53"/>
        <v>1.7014270032930845</v>
      </c>
      <c r="AE186" s="146">
        <f t="shared" si="54"/>
        <v>8.4668192219679639E-2</v>
      </c>
      <c r="AF186" s="146">
        <f t="shared" si="55"/>
        <v>2.9236114533537036</v>
      </c>
      <c r="AG186" s="146">
        <f t="shared" si="56"/>
        <v>2.9776111830296292</v>
      </c>
      <c r="AH186" s="166">
        <f t="shared" si="44"/>
        <v>5.399972967592559E-2</v>
      </c>
    </row>
    <row r="187" spans="1:34">
      <c r="A187" s="798" t="s">
        <v>610</v>
      </c>
      <c r="B187" s="807">
        <v>106</v>
      </c>
      <c r="C187" s="807">
        <v>1</v>
      </c>
      <c r="D187" s="799">
        <v>25</v>
      </c>
      <c r="E187" s="799">
        <v>28</v>
      </c>
      <c r="F187" s="800">
        <v>997.06500000000005</v>
      </c>
      <c r="G187" s="801">
        <v>53.926487209999998</v>
      </c>
      <c r="H187" s="800">
        <v>53.905687881429827</v>
      </c>
      <c r="I187" s="800"/>
      <c r="J187" s="804">
        <v>142000</v>
      </c>
      <c r="K187" s="805">
        <v>59200</v>
      </c>
      <c r="L187" s="805">
        <v>97100</v>
      </c>
      <c r="M187" s="805">
        <v>62400</v>
      </c>
      <c r="N187" s="805">
        <v>770000</v>
      </c>
      <c r="O187" s="806">
        <v>125000</v>
      </c>
      <c r="P187" s="174">
        <f t="shared" si="45"/>
        <v>0.11308433543043721</v>
      </c>
      <c r="Q187" s="151">
        <f t="shared" si="46"/>
        <v>4.7145018714661147E-2</v>
      </c>
      <c r="R187" s="151">
        <f t="shared" si="47"/>
        <v>7.7327387114756715E-2</v>
      </c>
      <c r="S187" s="151">
        <f t="shared" si="48"/>
        <v>4.9693398104642829E-2</v>
      </c>
      <c r="T187" s="151">
        <f t="shared" si="49"/>
        <v>0.61320379071434261</v>
      </c>
      <c r="U187" s="151">
        <f t="shared" si="50"/>
        <v>9.9546069921159511E-2</v>
      </c>
      <c r="V187" s="398">
        <v>0.82775676462030845</v>
      </c>
      <c r="W187" s="438">
        <v>27.929827098880601</v>
      </c>
      <c r="X187" s="796">
        <v>35.150514197670603</v>
      </c>
      <c r="Y187" s="844">
        <v>42.293153296507199</v>
      </c>
      <c r="Z187" s="102"/>
      <c r="AA187" s="797">
        <v>0.31231579887469857</v>
      </c>
      <c r="AB187" s="146">
        <f t="shared" si="51"/>
        <v>0.19637245218640567</v>
      </c>
      <c r="AC187" s="146">
        <f t="shared" si="52"/>
        <v>15.570175438596493</v>
      </c>
      <c r="AD187" s="146">
        <f t="shared" si="53"/>
        <v>1.5560897435897436</v>
      </c>
      <c r="AE187" s="146">
        <f t="shared" si="54"/>
        <v>0.13966480446927373</v>
      </c>
      <c r="AF187" s="146">
        <f t="shared" si="55"/>
        <v>3.2018794298001119</v>
      </c>
      <c r="AG187" s="146">
        <f t="shared" si="56"/>
        <v>3.2274290790063027</v>
      </c>
      <c r="AH187" s="166">
        <f t="shared" si="44"/>
        <v>2.554964920619085E-2</v>
      </c>
    </row>
    <row r="188" spans="1:34">
      <c r="A188" s="798" t="s">
        <v>610</v>
      </c>
      <c r="B188" s="807">
        <v>106</v>
      </c>
      <c r="C188" s="807">
        <v>1</v>
      </c>
      <c r="D188" s="807">
        <v>35</v>
      </c>
      <c r="E188" s="807">
        <v>38</v>
      </c>
      <c r="F188" s="800">
        <v>997.16499999999996</v>
      </c>
      <c r="G188" s="801">
        <v>53.934024229999999</v>
      </c>
      <c r="H188" s="800">
        <v>53.910238884045341</v>
      </c>
      <c r="I188" s="800"/>
      <c r="J188" s="818">
        <v>2600000</v>
      </c>
      <c r="K188" s="819">
        <v>1010000</v>
      </c>
      <c r="L188" s="819">
        <v>1630000</v>
      </c>
      <c r="M188" s="819">
        <v>947000</v>
      </c>
      <c r="N188" s="819">
        <v>11200000</v>
      </c>
      <c r="O188" s="820">
        <v>1610000</v>
      </c>
      <c r="P188" s="174">
        <f t="shared" si="45"/>
        <v>0.13686371532347213</v>
      </c>
      <c r="Q188" s="151">
        <f t="shared" si="46"/>
        <v>5.3166289414118016E-2</v>
      </c>
      <c r="R188" s="151">
        <f t="shared" si="47"/>
        <v>8.5803021529715223E-2</v>
      </c>
      <c r="S188" s="151">
        <f t="shared" si="48"/>
        <v>4.9849976312049273E-2</v>
      </c>
      <c r="T188" s="151">
        <f t="shared" si="49"/>
        <v>0.58956677370111066</v>
      </c>
      <c r="U188" s="151">
        <f t="shared" si="50"/>
        <v>8.4750223719534667E-2</v>
      </c>
      <c r="V188" s="398">
        <v>0.80565710987107952</v>
      </c>
      <c r="W188" s="438">
        <v>26.8014555390907</v>
      </c>
      <c r="X188" s="796">
        <v>33.848695625595496</v>
      </c>
      <c r="Y188" s="844">
        <v>40.780617363811203</v>
      </c>
      <c r="Z188" s="102"/>
      <c r="AA188" s="797">
        <v>0.20741631873186611</v>
      </c>
      <c r="AB188" s="146">
        <f t="shared" si="51"/>
        <v>0.21875952918216748</v>
      </c>
      <c r="AC188" s="146">
        <f t="shared" si="52"/>
        <v>18.840579710144929</v>
      </c>
      <c r="AD188" s="146">
        <f t="shared" si="53"/>
        <v>1.7212249208025343</v>
      </c>
      <c r="AE188" s="146">
        <f t="shared" si="54"/>
        <v>0.12568306010928962</v>
      </c>
      <c r="AF188" s="146">
        <f t="shared" si="55"/>
        <v>3.0715902510922777</v>
      </c>
      <c r="AG188" s="146">
        <f t="shared" si="56"/>
        <v>3.1246008426361938</v>
      </c>
      <c r="AH188" s="166">
        <f t="shared" si="44"/>
        <v>5.3010591543916075E-2</v>
      </c>
    </row>
    <row r="189" spans="1:34">
      <c r="A189" s="798" t="s">
        <v>610</v>
      </c>
      <c r="B189" s="807">
        <v>106</v>
      </c>
      <c r="C189" s="807">
        <v>1</v>
      </c>
      <c r="D189" s="799">
        <v>45</v>
      </c>
      <c r="E189" s="799">
        <v>48</v>
      </c>
      <c r="F189" s="800">
        <v>997.26499999999999</v>
      </c>
      <c r="G189" s="801">
        <v>53.941561239999999</v>
      </c>
      <c r="H189" s="800">
        <v>53.914789886660863</v>
      </c>
      <c r="I189" s="800"/>
      <c r="J189" s="811">
        <v>259000</v>
      </c>
      <c r="K189" s="812">
        <v>91000</v>
      </c>
      <c r="L189" s="812">
        <v>144000</v>
      </c>
      <c r="M189" s="812">
        <v>84900</v>
      </c>
      <c r="N189" s="812">
        <v>1050000</v>
      </c>
      <c r="O189" s="813">
        <v>151000</v>
      </c>
      <c r="P189" s="174">
        <f t="shared" si="45"/>
        <v>0.14551379290971403</v>
      </c>
      <c r="Q189" s="151">
        <f t="shared" si="46"/>
        <v>5.1126467779088712E-2</v>
      </c>
      <c r="R189" s="151">
        <f t="shared" si="47"/>
        <v>8.090342154053598E-2</v>
      </c>
      <c r="S189" s="151">
        <f t="shared" si="48"/>
        <v>4.7699308949941011E-2</v>
      </c>
      <c r="T189" s="151">
        <f t="shared" si="49"/>
        <v>0.58992078206640819</v>
      </c>
      <c r="U189" s="151">
        <f t="shared" si="50"/>
        <v>8.4836226754312044E-2</v>
      </c>
      <c r="V189" s="398">
        <v>0.80675302612019539</v>
      </c>
      <c r="W189" s="438">
        <v>26.8143869661289</v>
      </c>
      <c r="X189" s="796">
        <v>33.885172578912297</v>
      </c>
      <c r="Y189" s="844">
        <v>40.789466088806698</v>
      </c>
      <c r="Z189" s="102"/>
      <c r="AA189" s="814">
        <v>0.29111531190926276</v>
      </c>
      <c r="AB189" s="146">
        <f t="shared" si="51"/>
        <v>0.21033598527187852</v>
      </c>
      <c r="AC189" s="146">
        <f t="shared" si="52"/>
        <v>19.786096256684495</v>
      </c>
      <c r="AD189" s="146">
        <f t="shared" si="53"/>
        <v>1.6961130742049468</v>
      </c>
      <c r="AE189" s="146">
        <f t="shared" si="54"/>
        <v>0.12572855953372192</v>
      </c>
      <c r="AF189" s="146">
        <f t="shared" si="55"/>
        <v>3.0550592729928652</v>
      </c>
      <c r="AG189" s="146">
        <f t="shared" si="56"/>
        <v>3.1296236477990371</v>
      </c>
      <c r="AH189" s="166">
        <f t="shared" si="44"/>
        <v>7.4564374806171951E-2</v>
      </c>
    </row>
    <row r="190" spans="1:34">
      <c r="A190" s="798" t="s">
        <v>610</v>
      </c>
      <c r="B190" s="807">
        <v>106</v>
      </c>
      <c r="C190" s="807">
        <v>1</v>
      </c>
      <c r="D190" s="799">
        <v>55</v>
      </c>
      <c r="E190" s="799">
        <v>58</v>
      </c>
      <c r="F190" s="800">
        <v>997.36500000000001</v>
      </c>
      <c r="G190" s="801">
        <v>53.949098249999999</v>
      </c>
      <c r="H190" s="800">
        <v>53.919340889276377</v>
      </c>
      <c r="I190" s="800"/>
      <c r="J190" s="804">
        <v>26500</v>
      </c>
      <c r="K190" s="805">
        <v>9440</v>
      </c>
      <c r="L190" s="805">
        <v>15500</v>
      </c>
      <c r="M190" s="805">
        <v>9160</v>
      </c>
      <c r="N190" s="805">
        <v>118000</v>
      </c>
      <c r="O190" s="806">
        <v>17300</v>
      </c>
      <c r="P190" s="174">
        <f t="shared" si="45"/>
        <v>0.13527309851965288</v>
      </c>
      <c r="Q190" s="151">
        <f t="shared" si="46"/>
        <v>4.8187850944359366E-2</v>
      </c>
      <c r="R190" s="151">
        <f t="shared" si="47"/>
        <v>7.9122001020929048E-2</v>
      </c>
      <c r="S190" s="151">
        <f t="shared" si="48"/>
        <v>4.6758550280755484E-2</v>
      </c>
      <c r="T190" s="151">
        <f t="shared" si="49"/>
        <v>0.60234813680449206</v>
      </c>
      <c r="U190" s="151">
        <f t="shared" si="50"/>
        <v>8.8310362429811134E-2</v>
      </c>
      <c r="V190" s="398">
        <v>0.81634241245136174</v>
      </c>
      <c r="W190" s="438">
        <v>27.295345143317299</v>
      </c>
      <c r="X190" s="796">
        <v>34.481950786215798</v>
      </c>
      <c r="Y190" s="844">
        <v>41.485906593513803</v>
      </c>
      <c r="Z190" s="102"/>
      <c r="AA190" s="797">
        <v>0.3128348474260424</v>
      </c>
      <c r="AB190" s="146">
        <f t="shared" si="51"/>
        <v>0.20129870129870128</v>
      </c>
      <c r="AC190" s="146">
        <f t="shared" si="52"/>
        <v>18.339100346020761</v>
      </c>
      <c r="AD190" s="146">
        <f t="shared" si="53"/>
        <v>1.6921397379912666</v>
      </c>
      <c r="AE190" s="146">
        <f t="shared" si="54"/>
        <v>0.1278640059127864</v>
      </c>
      <c r="AF190" s="146">
        <f t="shared" si="55"/>
        <v>3.109341500765697</v>
      </c>
      <c r="AG190" s="146">
        <f t="shared" si="56"/>
        <v>3.1739139245105901</v>
      </c>
      <c r="AH190" s="166">
        <f t="shared" si="44"/>
        <v>6.4572423744893026E-2</v>
      </c>
    </row>
    <row r="191" spans="1:34">
      <c r="A191" s="798" t="s">
        <v>610</v>
      </c>
      <c r="B191" s="807">
        <v>106</v>
      </c>
      <c r="C191" s="807">
        <v>1</v>
      </c>
      <c r="D191" s="807">
        <v>65</v>
      </c>
      <c r="E191" s="807">
        <v>68</v>
      </c>
      <c r="F191" s="800">
        <v>997.46500000000003</v>
      </c>
      <c r="G191" s="801">
        <v>53.956635259999999</v>
      </c>
      <c r="H191" s="800">
        <v>53.923891891891898</v>
      </c>
      <c r="I191" s="800"/>
      <c r="J191" s="818">
        <v>1920000</v>
      </c>
      <c r="K191" s="819">
        <v>675000</v>
      </c>
      <c r="L191" s="819">
        <v>1090000</v>
      </c>
      <c r="M191" s="819">
        <v>654000</v>
      </c>
      <c r="N191" s="819">
        <v>7270000</v>
      </c>
      <c r="O191" s="820">
        <v>1120000</v>
      </c>
      <c r="P191" s="174">
        <f t="shared" si="45"/>
        <v>0.15083667216592034</v>
      </c>
      <c r="Q191" s="151">
        <f t="shared" si="46"/>
        <v>5.3028517558331371E-2</v>
      </c>
      <c r="R191" s="151">
        <f t="shared" si="47"/>
        <v>8.5631235760861027E-2</v>
      </c>
      <c r="S191" s="151">
        <f t="shared" si="48"/>
        <v>5.1378741456516615E-2</v>
      </c>
      <c r="T191" s="151">
        <f t="shared" si="49"/>
        <v>0.57113677429491716</v>
      </c>
      <c r="U191" s="151">
        <f t="shared" si="50"/>
        <v>8.798805876345353E-2</v>
      </c>
      <c r="V191" s="398">
        <v>0.80926815484600167</v>
      </c>
      <c r="W191" s="438">
        <v>26.940159830649201</v>
      </c>
      <c r="X191" s="796">
        <v>34.038566197137797</v>
      </c>
      <c r="Y191" s="844">
        <v>41.006947581206397</v>
      </c>
      <c r="Z191" s="102"/>
      <c r="AA191" s="797">
        <v>0.32372093023255816</v>
      </c>
      <c r="AB191" s="146">
        <f t="shared" si="51"/>
        <v>0.22379498566009806</v>
      </c>
      <c r="AC191" s="146">
        <f t="shared" si="52"/>
        <v>20.892274211099018</v>
      </c>
      <c r="AD191" s="146">
        <f t="shared" si="53"/>
        <v>1.6666666666666667</v>
      </c>
      <c r="AE191" s="146">
        <f t="shared" si="54"/>
        <v>0.13349225268176401</v>
      </c>
      <c r="AF191" s="146">
        <f t="shared" si="55"/>
        <v>3.0149265456830858</v>
      </c>
      <c r="AG191" s="146">
        <f t="shared" si="56"/>
        <v>3.1411811429754479</v>
      </c>
      <c r="AH191" s="166">
        <f t="shared" si="44"/>
        <v>0.1262545972923621</v>
      </c>
    </row>
    <row r="192" spans="1:34">
      <c r="A192" s="798" t="s">
        <v>610</v>
      </c>
      <c r="B192" s="807">
        <v>106</v>
      </c>
      <c r="C192" s="807">
        <v>1</v>
      </c>
      <c r="D192" s="799">
        <v>75</v>
      </c>
      <c r="E192" s="799">
        <v>78</v>
      </c>
      <c r="F192" s="800">
        <v>997.56500000000005</v>
      </c>
      <c r="G192" s="801">
        <v>53.964172269999999</v>
      </c>
      <c r="H192" s="800">
        <v>53.92844289450742</v>
      </c>
      <c r="I192" s="800"/>
      <c r="J192" s="811">
        <v>193000</v>
      </c>
      <c r="K192" s="812">
        <v>65800</v>
      </c>
      <c r="L192" s="812">
        <v>105000</v>
      </c>
      <c r="M192" s="812">
        <v>63100</v>
      </c>
      <c r="N192" s="812">
        <v>731000</v>
      </c>
      <c r="O192" s="813">
        <v>105000</v>
      </c>
      <c r="P192" s="174">
        <f t="shared" si="45"/>
        <v>0.15282286800221712</v>
      </c>
      <c r="Q192" s="151">
        <f t="shared" si="46"/>
        <v>5.2102304220445005E-2</v>
      </c>
      <c r="R192" s="151">
        <f t="shared" si="47"/>
        <v>8.3141974819859049E-2</v>
      </c>
      <c r="S192" s="151">
        <f t="shared" si="48"/>
        <v>4.9964367725077202E-2</v>
      </c>
      <c r="T192" s="151">
        <f t="shared" si="49"/>
        <v>0.57882651041254252</v>
      </c>
      <c r="U192" s="151">
        <f t="shared" si="50"/>
        <v>8.3141974819859049E-2</v>
      </c>
      <c r="V192" s="398">
        <v>0.80584243139569178</v>
      </c>
      <c r="W192" s="438">
        <v>26.788496311540602</v>
      </c>
      <c r="X192" s="796">
        <v>33.8419990566683</v>
      </c>
      <c r="Y192" s="844">
        <v>40.820466950293302</v>
      </c>
      <c r="Z192" s="102"/>
      <c r="AA192" s="814">
        <v>0.32984965163182983</v>
      </c>
      <c r="AB192" s="146">
        <f t="shared" si="51"/>
        <v>0.21861856248247499</v>
      </c>
      <c r="AC192" s="146">
        <f t="shared" si="52"/>
        <v>20.887445887445889</v>
      </c>
      <c r="AD192" s="146">
        <f t="shared" si="53"/>
        <v>1.6640253565768621</v>
      </c>
      <c r="AE192" s="146">
        <f t="shared" si="54"/>
        <v>0.1255980861244019</v>
      </c>
      <c r="AF192" s="146">
        <f t="shared" si="55"/>
        <v>3.0161532979650012</v>
      </c>
      <c r="AG192" s="146">
        <f t="shared" si="56"/>
        <v>3.1254496482945484</v>
      </c>
      <c r="AH192" s="166">
        <f t="shared" si="44"/>
        <v>0.10929635032954721</v>
      </c>
    </row>
    <row r="193" spans="1:34">
      <c r="A193" s="798" t="s">
        <v>610</v>
      </c>
      <c r="B193" s="807">
        <v>106</v>
      </c>
      <c r="C193" s="807">
        <v>1</v>
      </c>
      <c r="D193" s="799">
        <v>86</v>
      </c>
      <c r="E193" s="799">
        <v>88</v>
      </c>
      <c r="F193" s="800">
        <v>997.67</v>
      </c>
      <c r="G193" s="801">
        <v>53.972086140000002</v>
      </c>
      <c r="H193" s="800">
        <v>53.933221447253707</v>
      </c>
      <c r="I193" s="800"/>
      <c r="J193" s="804">
        <v>31000</v>
      </c>
      <c r="K193" s="805">
        <v>11900</v>
      </c>
      <c r="L193" s="805">
        <v>19200</v>
      </c>
      <c r="M193" s="805">
        <v>12500</v>
      </c>
      <c r="N193" s="805">
        <v>141000</v>
      </c>
      <c r="O193" s="806">
        <v>23900</v>
      </c>
      <c r="P193" s="174">
        <f t="shared" si="45"/>
        <v>0.12943632567849686</v>
      </c>
      <c r="Q193" s="151">
        <f t="shared" si="46"/>
        <v>4.9686847599164925E-2</v>
      </c>
      <c r="R193" s="151">
        <f t="shared" si="47"/>
        <v>8.0167014613778703E-2</v>
      </c>
      <c r="S193" s="151">
        <f t="shared" si="48"/>
        <v>5.2192066805845511E-2</v>
      </c>
      <c r="T193" s="151">
        <f t="shared" si="49"/>
        <v>0.58872651356993733</v>
      </c>
      <c r="U193" s="151">
        <f t="shared" si="50"/>
        <v>9.9791231732776611E-2</v>
      </c>
      <c r="V193" s="398">
        <v>0.82370370370370372</v>
      </c>
      <c r="W193" s="438">
        <v>27.6905652216407</v>
      </c>
      <c r="X193" s="796">
        <v>34.920557668863097</v>
      </c>
      <c r="Y193" s="844">
        <v>42.0934516902269</v>
      </c>
      <c r="Z193" s="102"/>
      <c r="AA193" s="797">
        <v>0.37033894520609117</v>
      </c>
      <c r="AB193" s="146">
        <f t="shared" si="51"/>
        <v>0.20911270983213429</v>
      </c>
      <c r="AC193" s="146">
        <f t="shared" si="52"/>
        <v>18.02325581395349</v>
      </c>
      <c r="AD193" s="146">
        <f t="shared" si="53"/>
        <v>1.536</v>
      </c>
      <c r="AE193" s="146">
        <f t="shared" si="54"/>
        <v>0.14493632504548212</v>
      </c>
      <c r="AF193" s="146">
        <f t="shared" si="55"/>
        <v>3.1206680584551152</v>
      </c>
      <c r="AG193" s="146">
        <f t="shared" si="56"/>
        <v>3.2083276159122085</v>
      </c>
      <c r="AH193" s="166">
        <f t="shared" si="44"/>
        <v>8.7659557457093307E-2</v>
      </c>
    </row>
    <row r="194" spans="1:34">
      <c r="A194" s="798" t="s">
        <v>610</v>
      </c>
      <c r="B194" s="807">
        <v>106</v>
      </c>
      <c r="C194" s="807">
        <v>1</v>
      </c>
      <c r="D194" s="799">
        <v>105</v>
      </c>
      <c r="E194" s="799">
        <v>108</v>
      </c>
      <c r="F194" s="800">
        <v>997.86500000000001</v>
      </c>
      <c r="G194" s="801">
        <v>53.992943820000001</v>
      </c>
      <c r="H194" s="800">
        <v>53.942095902353977</v>
      </c>
      <c r="I194" s="800"/>
      <c r="J194" s="811">
        <v>290000</v>
      </c>
      <c r="K194" s="812">
        <v>103000</v>
      </c>
      <c r="L194" s="812">
        <v>159000</v>
      </c>
      <c r="M194" s="812">
        <v>91600</v>
      </c>
      <c r="N194" s="812">
        <v>1080000</v>
      </c>
      <c r="O194" s="813">
        <v>161000</v>
      </c>
      <c r="P194" s="174">
        <f t="shared" si="45"/>
        <v>0.15387880717393612</v>
      </c>
      <c r="Q194" s="151">
        <f t="shared" si="46"/>
        <v>5.4653507375570412E-2</v>
      </c>
      <c r="R194" s="151">
        <f t="shared" si="47"/>
        <v>8.4368035657433935E-2</v>
      </c>
      <c r="S194" s="151">
        <f t="shared" si="48"/>
        <v>4.8604478403905339E-2</v>
      </c>
      <c r="T194" s="151">
        <f t="shared" si="49"/>
        <v>0.57306590257879653</v>
      </c>
      <c r="U194" s="151">
        <f t="shared" si="50"/>
        <v>8.5429268810357631E-2</v>
      </c>
      <c r="V194" s="398">
        <v>0.79984453944811507</v>
      </c>
      <c r="W194" s="438">
        <v>26.500819576552701</v>
      </c>
      <c r="X194" s="796">
        <v>33.513211748674699</v>
      </c>
      <c r="Y194" s="844">
        <v>40.369722107416102</v>
      </c>
      <c r="Z194" s="102"/>
      <c r="AA194" s="814">
        <v>0.35744883388862447</v>
      </c>
      <c r="AB194" s="146">
        <f t="shared" si="51"/>
        <v>0.22174840085287847</v>
      </c>
      <c r="AC194" s="146">
        <f t="shared" si="52"/>
        <v>21.167883211678834</v>
      </c>
      <c r="AD194" s="146">
        <f t="shared" si="53"/>
        <v>1.7358078602620086</v>
      </c>
      <c r="AE194" s="146">
        <f t="shared" si="54"/>
        <v>0.1297340854149879</v>
      </c>
      <c r="AF194" s="146">
        <f t="shared" si="55"/>
        <v>3.0031836994587708</v>
      </c>
      <c r="AG194" s="146">
        <f t="shared" si="56"/>
        <v>3.0980939784110433</v>
      </c>
      <c r="AH194" s="166">
        <f t="shared" si="44"/>
        <v>9.4910278952272442E-2</v>
      </c>
    </row>
    <row r="195" spans="1:34">
      <c r="A195" s="798" t="s">
        <v>610</v>
      </c>
      <c r="B195" s="807">
        <v>106</v>
      </c>
      <c r="C195" s="807">
        <v>1</v>
      </c>
      <c r="D195" s="799">
        <v>115</v>
      </c>
      <c r="E195" s="799">
        <v>116</v>
      </c>
      <c r="F195" s="800">
        <v>997.95500000000004</v>
      </c>
      <c r="G195" s="801">
        <v>54.005887639999997</v>
      </c>
      <c r="H195" s="800">
        <v>53.946191804707944</v>
      </c>
      <c r="I195" s="800"/>
      <c r="J195" s="804">
        <v>20400</v>
      </c>
      <c r="K195" s="805">
        <v>7990</v>
      </c>
      <c r="L195" s="805">
        <v>13000</v>
      </c>
      <c r="M195" s="805">
        <v>8020</v>
      </c>
      <c r="N195" s="805">
        <v>92600</v>
      </c>
      <c r="O195" s="806">
        <v>15900</v>
      </c>
      <c r="P195" s="174">
        <f t="shared" si="45"/>
        <v>0.12918751187385219</v>
      </c>
      <c r="Q195" s="151">
        <f t="shared" si="46"/>
        <v>5.0598442150592109E-2</v>
      </c>
      <c r="R195" s="151">
        <f t="shared" si="47"/>
        <v>8.2325375213729346E-2</v>
      </c>
      <c r="S195" s="151">
        <f t="shared" si="48"/>
        <v>5.0788423785700719E-2</v>
      </c>
      <c r="T195" s="151">
        <f t="shared" si="49"/>
        <v>0.5864099803685644</v>
      </c>
      <c r="U195" s="151">
        <f t="shared" si="50"/>
        <v>0.10069026660756127</v>
      </c>
      <c r="V195" s="398">
        <v>0.82208862168782004</v>
      </c>
      <c r="W195" s="438">
        <v>27.577107885157201</v>
      </c>
      <c r="X195" s="796">
        <v>34.793155339726503</v>
      </c>
      <c r="Y195" s="844">
        <v>41.921307451045699</v>
      </c>
      <c r="Z195" s="102"/>
      <c r="AA195" s="797">
        <v>0.37956448911222779</v>
      </c>
      <c r="AB195" s="146">
        <f t="shared" si="51"/>
        <v>0.21096647516544254</v>
      </c>
      <c r="AC195" s="146">
        <f t="shared" si="52"/>
        <v>18.053097345132741</v>
      </c>
      <c r="AD195" s="146">
        <f t="shared" si="53"/>
        <v>1.6209476309226933</v>
      </c>
      <c r="AE195" s="146">
        <f t="shared" si="54"/>
        <v>0.1465437788018433</v>
      </c>
      <c r="AF195" s="146">
        <f t="shared" si="55"/>
        <v>3.1160154518396559</v>
      </c>
      <c r="AG195" s="146">
        <f t="shared" si="56"/>
        <v>3.2007463716368632</v>
      </c>
      <c r="AH195" s="166">
        <f t="shared" si="44"/>
        <v>8.473091979720726E-2</v>
      </c>
    </row>
    <row r="196" spans="1:34">
      <c r="A196" s="798" t="s">
        <v>610</v>
      </c>
      <c r="B196" s="807">
        <v>106</v>
      </c>
      <c r="C196" s="807">
        <v>1</v>
      </c>
      <c r="D196" s="807">
        <v>125</v>
      </c>
      <c r="E196" s="807">
        <v>127</v>
      </c>
      <c r="F196" s="800">
        <v>998.06</v>
      </c>
      <c r="G196" s="801">
        <v>54.020988760000002</v>
      </c>
      <c r="H196" s="800">
        <v>53.950970357454231</v>
      </c>
      <c r="I196" s="800"/>
      <c r="J196" s="818">
        <v>1860000</v>
      </c>
      <c r="K196" s="819">
        <v>687000</v>
      </c>
      <c r="L196" s="819">
        <v>1150000</v>
      </c>
      <c r="M196" s="819">
        <v>688000</v>
      </c>
      <c r="N196" s="819">
        <v>7280000</v>
      </c>
      <c r="O196" s="820">
        <v>1130000</v>
      </c>
      <c r="P196" s="174">
        <f t="shared" si="45"/>
        <v>0.14536928487690504</v>
      </c>
      <c r="Q196" s="151">
        <f t="shared" si="46"/>
        <v>5.3692848769050408E-2</v>
      </c>
      <c r="R196" s="151">
        <f t="shared" si="47"/>
        <v>8.9878858929269251E-2</v>
      </c>
      <c r="S196" s="151">
        <f t="shared" si="48"/>
        <v>5.3771004298554123E-2</v>
      </c>
      <c r="T196" s="151">
        <f t="shared" si="49"/>
        <v>0.56897225478702618</v>
      </c>
      <c r="U196" s="151">
        <f t="shared" si="50"/>
        <v>8.8315748339195005E-2</v>
      </c>
      <c r="V196" s="398">
        <v>0.81203830369357044</v>
      </c>
      <c r="W196" s="438">
        <v>27.099634367648701</v>
      </c>
      <c r="X196" s="796">
        <v>34.182626483938201</v>
      </c>
      <c r="Y196" s="844">
        <v>41.2368730761455</v>
      </c>
      <c r="Z196" s="102"/>
      <c r="AA196" s="797">
        <v>0.28046176958962599</v>
      </c>
      <c r="AB196" s="146">
        <f t="shared" si="51"/>
        <v>0.23090992226794699</v>
      </c>
      <c r="AC196" s="146">
        <f t="shared" si="52"/>
        <v>20.350109409190374</v>
      </c>
      <c r="AD196" s="146">
        <f t="shared" si="53"/>
        <v>1.6715116279069768</v>
      </c>
      <c r="AE196" s="146">
        <f t="shared" si="54"/>
        <v>0.1343638525564804</v>
      </c>
      <c r="AF196" s="146">
        <f t="shared" si="55"/>
        <v>3.023915592028136</v>
      </c>
      <c r="AG196" s="146">
        <f t="shared" si="56"/>
        <v>3.1539591122855146</v>
      </c>
      <c r="AH196" s="166">
        <f t="shared" si="44"/>
        <v>0.13004352025737864</v>
      </c>
    </row>
    <row r="197" spans="1:34">
      <c r="A197" s="798" t="s">
        <v>610</v>
      </c>
      <c r="B197" s="807">
        <v>106</v>
      </c>
      <c r="C197" s="807">
        <v>2</v>
      </c>
      <c r="D197" s="807">
        <v>15</v>
      </c>
      <c r="E197" s="807">
        <v>18</v>
      </c>
      <c r="F197" s="800">
        <v>998.32500000000005</v>
      </c>
      <c r="G197" s="801">
        <v>54.059101120000001</v>
      </c>
      <c r="H197" s="800">
        <v>53.963030514385359</v>
      </c>
      <c r="I197" s="800"/>
      <c r="J197" s="818">
        <v>8110000</v>
      </c>
      <c r="K197" s="819">
        <v>3050000</v>
      </c>
      <c r="L197" s="819">
        <v>4670000</v>
      </c>
      <c r="M197" s="819">
        <v>2620000</v>
      </c>
      <c r="N197" s="819">
        <v>29600000</v>
      </c>
      <c r="O197" s="820">
        <v>4130000</v>
      </c>
      <c r="P197" s="174">
        <f t="shared" si="45"/>
        <v>0.15542353392104255</v>
      </c>
      <c r="Q197" s="151">
        <f t="shared" si="46"/>
        <v>5.8451513990034495E-2</v>
      </c>
      <c r="R197" s="151">
        <f t="shared" si="47"/>
        <v>8.9497891912610192E-2</v>
      </c>
      <c r="S197" s="151">
        <f t="shared" si="48"/>
        <v>5.0210808738980449E-2</v>
      </c>
      <c r="T197" s="151">
        <f t="shared" si="49"/>
        <v>0.56726715216558066</v>
      </c>
      <c r="U197" s="151">
        <f t="shared" si="50"/>
        <v>7.9149099271751636E-2</v>
      </c>
      <c r="V197" s="398">
        <v>0.78921907394609536</v>
      </c>
      <c r="W197" s="438">
        <v>25.892102702366302</v>
      </c>
      <c r="X197" s="796">
        <v>32.886811000021403</v>
      </c>
      <c r="Y197" s="844">
        <v>39.640791905618698</v>
      </c>
      <c r="Z197" s="102"/>
      <c r="AA197" s="797">
        <v>0.2175522072429289</v>
      </c>
      <c r="AB197" s="146">
        <f t="shared" si="51"/>
        <v>0.23462673020195146</v>
      </c>
      <c r="AC197" s="146">
        <f t="shared" si="52"/>
        <v>21.506231768761602</v>
      </c>
      <c r="AD197" s="146">
        <f t="shared" si="53"/>
        <v>1.7824427480916032</v>
      </c>
      <c r="AE197" s="146">
        <f t="shared" si="54"/>
        <v>0.12244292914319599</v>
      </c>
      <c r="AF197" s="146">
        <f t="shared" si="55"/>
        <v>2.9737447297815254</v>
      </c>
      <c r="AG197" s="146">
        <f t="shared" si="56"/>
        <v>3.0502189120402101</v>
      </c>
      <c r="AH197" s="166">
        <f t="shared" si="44"/>
        <v>7.6474182258684742E-2</v>
      </c>
    </row>
    <row r="198" spans="1:34">
      <c r="A198" s="798" t="s">
        <v>610</v>
      </c>
      <c r="B198" s="807">
        <v>106</v>
      </c>
      <c r="C198" s="799">
        <v>2</v>
      </c>
      <c r="D198" s="799">
        <v>25</v>
      </c>
      <c r="E198" s="799">
        <v>28</v>
      </c>
      <c r="F198" s="800">
        <v>998.42499999999995</v>
      </c>
      <c r="G198" s="801">
        <v>54.073483150000001</v>
      </c>
      <c r="H198" s="800">
        <v>53.967581517000873</v>
      </c>
      <c r="I198" s="800"/>
      <c r="J198" s="811">
        <v>302000</v>
      </c>
      <c r="K198" s="812">
        <v>106000</v>
      </c>
      <c r="L198" s="812">
        <v>158000</v>
      </c>
      <c r="M198" s="812">
        <v>87800</v>
      </c>
      <c r="N198" s="812">
        <v>1040000</v>
      </c>
      <c r="O198" s="813">
        <v>141000</v>
      </c>
      <c r="P198" s="174">
        <f t="shared" si="45"/>
        <v>0.16459559625027251</v>
      </c>
      <c r="Q198" s="151">
        <f t="shared" si="46"/>
        <v>5.7771964246784394E-2</v>
      </c>
      <c r="R198" s="151">
        <f t="shared" si="47"/>
        <v>8.6112927839546549E-2</v>
      </c>
      <c r="S198" s="151">
        <f t="shared" si="48"/>
        <v>4.7852626989317637E-2</v>
      </c>
      <c r="T198" s="151">
        <f t="shared" si="49"/>
        <v>0.56681927185524306</v>
      </c>
      <c r="U198" s="151">
        <f t="shared" si="50"/>
        <v>7.6847612818835842E-2</v>
      </c>
      <c r="V198" s="398">
        <v>0.78490259740259727</v>
      </c>
      <c r="W198" s="438">
        <v>25.690999544376702</v>
      </c>
      <c r="X198" s="796">
        <v>32.667230532561803</v>
      </c>
      <c r="Y198" s="844">
        <v>39.285991719887598</v>
      </c>
      <c r="Z198" s="102"/>
      <c r="AA198" s="814">
        <v>0.27842919586484421</v>
      </c>
      <c r="AB198" s="146">
        <f t="shared" si="51"/>
        <v>0.22951461377870563</v>
      </c>
      <c r="AC198" s="146">
        <f t="shared" si="52"/>
        <v>22.503725782414307</v>
      </c>
      <c r="AD198" s="146">
        <f t="shared" si="53"/>
        <v>1.7995444191343963</v>
      </c>
      <c r="AE198" s="146">
        <f t="shared" si="54"/>
        <v>0.11939034716342083</v>
      </c>
      <c r="AF198" s="146">
        <f t="shared" si="55"/>
        <v>2.9482232395901464</v>
      </c>
      <c r="AG198" s="146">
        <f t="shared" si="56"/>
        <v>3.0309843301990211</v>
      </c>
      <c r="AH198" s="166">
        <f t="shared" si="44"/>
        <v>8.276109060887471E-2</v>
      </c>
    </row>
    <row r="199" spans="1:34">
      <c r="A199" s="798" t="s">
        <v>610</v>
      </c>
      <c r="B199" s="807">
        <v>106</v>
      </c>
      <c r="C199" s="799">
        <v>2</v>
      </c>
      <c r="D199" s="799">
        <v>35</v>
      </c>
      <c r="E199" s="799">
        <v>38</v>
      </c>
      <c r="F199" s="800">
        <v>998.52499999999998</v>
      </c>
      <c r="G199" s="801">
        <v>54.087865170000001</v>
      </c>
      <c r="H199" s="800">
        <v>53.972132519616395</v>
      </c>
      <c r="I199" s="800"/>
      <c r="J199" s="804">
        <v>278000</v>
      </c>
      <c r="K199" s="805">
        <v>101000</v>
      </c>
      <c r="L199" s="805">
        <v>166000</v>
      </c>
      <c r="M199" s="805">
        <v>89800</v>
      </c>
      <c r="N199" s="805">
        <v>1240000</v>
      </c>
      <c r="O199" s="806">
        <v>168000</v>
      </c>
      <c r="P199" s="174">
        <f t="shared" si="45"/>
        <v>0.13608772273350303</v>
      </c>
      <c r="Q199" s="151">
        <f t="shared" si="46"/>
        <v>4.944194243195614E-2</v>
      </c>
      <c r="R199" s="151">
        <f t="shared" si="47"/>
        <v>8.1261014294106135E-2</v>
      </c>
      <c r="S199" s="151">
        <f t="shared" si="48"/>
        <v>4.3959271588016449E-2</v>
      </c>
      <c r="T199" s="151">
        <f t="shared" si="49"/>
        <v>0.60700998629332292</v>
      </c>
      <c r="U199" s="151">
        <f t="shared" si="50"/>
        <v>8.2240062659095364E-2</v>
      </c>
      <c r="V199" s="398">
        <v>0.80754573170731692</v>
      </c>
      <c r="W199" s="438">
        <v>26.837416177905599</v>
      </c>
      <c r="X199" s="796">
        <v>33.950972186247</v>
      </c>
      <c r="Y199" s="844">
        <v>40.890475650338402</v>
      </c>
      <c r="Z199" s="102"/>
      <c r="AA199" s="797">
        <v>0.26852288815478997</v>
      </c>
      <c r="AB199" s="146">
        <f t="shared" si="51"/>
        <v>0.20217588395285588</v>
      </c>
      <c r="AC199" s="146">
        <f t="shared" si="52"/>
        <v>18.313570487483531</v>
      </c>
      <c r="AD199" s="146">
        <f t="shared" si="53"/>
        <v>1.8485523385300668</v>
      </c>
      <c r="AE199" s="146">
        <f t="shared" si="54"/>
        <v>0.11931818181818182</v>
      </c>
      <c r="AF199" s="146">
        <f t="shared" si="55"/>
        <v>3.1008419815938906</v>
      </c>
      <c r="AG199" s="146">
        <f t="shared" si="56"/>
        <v>3.1332617477970697</v>
      </c>
      <c r="AH199" s="166">
        <f t="shared" si="44"/>
        <v>3.2419766203179101E-2</v>
      </c>
    </row>
    <row r="200" spans="1:34">
      <c r="A200" s="798" t="s">
        <v>610</v>
      </c>
      <c r="B200" s="807">
        <v>106</v>
      </c>
      <c r="C200" s="799">
        <v>2</v>
      </c>
      <c r="D200" s="799">
        <v>55</v>
      </c>
      <c r="E200" s="799">
        <v>58</v>
      </c>
      <c r="F200" s="800">
        <v>998.72500000000002</v>
      </c>
      <c r="G200" s="801">
        <v>54.116629209999999</v>
      </c>
      <c r="H200" s="800">
        <v>53.981234524847437</v>
      </c>
      <c r="I200" s="800"/>
      <c r="J200" s="811">
        <v>300000</v>
      </c>
      <c r="K200" s="812">
        <v>97100</v>
      </c>
      <c r="L200" s="812">
        <v>139000</v>
      </c>
      <c r="M200" s="812">
        <v>70600</v>
      </c>
      <c r="N200" s="812">
        <v>987000</v>
      </c>
      <c r="O200" s="813">
        <v>107000</v>
      </c>
      <c r="P200" s="174">
        <f t="shared" si="45"/>
        <v>0.1763979537837361</v>
      </c>
      <c r="Q200" s="151">
        <f t="shared" si="46"/>
        <v>5.709413770800259E-2</v>
      </c>
      <c r="R200" s="151">
        <f t="shared" si="47"/>
        <v>8.1731051919797737E-2</v>
      </c>
      <c r="S200" s="151">
        <f t="shared" si="48"/>
        <v>4.1512318457105894E-2</v>
      </c>
      <c r="T200" s="151">
        <f t="shared" si="49"/>
        <v>0.58034926794849184</v>
      </c>
      <c r="U200" s="151">
        <f t="shared" si="50"/>
        <v>6.2915270182865884E-2</v>
      </c>
      <c r="V200" s="398">
        <v>0.76528885665941493</v>
      </c>
      <c r="W200" s="438">
        <v>24.617146638695001</v>
      </c>
      <c r="X200" s="796">
        <v>31.477045524653001</v>
      </c>
      <c r="Y200" s="844">
        <v>37.943059247470799</v>
      </c>
      <c r="Z200" s="102"/>
      <c r="AA200" s="814">
        <v>0.29870683529913317</v>
      </c>
      <c r="AB200" s="146">
        <f t="shared" si="51"/>
        <v>0.21896194759762974</v>
      </c>
      <c r="AC200" s="146">
        <f t="shared" si="52"/>
        <v>23.310023310023308</v>
      </c>
      <c r="AD200" s="146">
        <f t="shared" si="53"/>
        <v>1.9688385269121815</v>
      </c>
      <c r="AE200" s="146">
        <f t="shared" si="54"/>
        <v>9.7806215722120657E-2</v>
      </c>
      <c r="AF200" s="146">
        <f t="shared" si="55"/>
        <v>2.9181513494443467</v>
      </c>
      <c r="AG200" s="146">
        <f t="shared" si="56"/>
        <v>2.9451421336741381</v>
      </c>
      <c r="AH200" s="166">
        <f t="shared" si="44"/>
        <v>2.6990784229791398E-2</v>
      </c>
    </row>
    <row r="201" spans="1:34">
      <c r="A201" s="798" t="s">
        <v>610</v>
      </c>
      <c r="B201" s="807">
        <v>106</v>
      </c>
      <c r="C201" s="799">
        <v>2</v>
      </c>
      <c r="D201" s="799">
        <v>65</v>
      </c>
      <c r="E201" s="799">
        <v>68</v>
      </c>
      <c r="F201" s="800">
        <v>998.82500000000005</v>
      </c>
      <c r="G201" s="801">
        <v>54.131011239999999</v>
      </c>
      <c r="H201" s="800">
        <v>53.985785527462959</v>
      </c>
      <c r="I201" s="800"/>
      <c r="J201" s="804">
        <v>50100</v>
      </c>
      <c r="K201" s="805">
        <v>18700</v>
      </c>
      <c r="L201" s="805">
        <v>27400</v>
      </c>
      <c r="M201" s="805">
        <v>13900</v>
      </c>
      <c r="N201" s="805">
        <v>178000</v>
      </c>
      <c r="O201" s="806">
        <v>26500</v>
      </c>
      <c r="P201" s="174">
        <f t="shared" si="45"/>
        <v>0.1592498410680229</v>
      </c>
      <c r="Q201" s="151">
        <f t="shared" si="46"/>
        <v>5.944055944055944E-2</v>
      </c>
      <c r="R201" s="151">
        <f t="shared" si="47"/>
        <v>8.7094723458359821E-2</v>
      </c>
      <c r="S201" s="151">
        <f t="shared" si="48"/>
        <v>4.4183089637635092E-2</v>
      </c>
      <c r="T201" s="151">
        <f t="shared" si="49"/>
        <v>0.56579783852511123</v>
      </c>
      <c r="U201" s="151">
        <f t="shared" si="50"/>
        <v>8.4233947870311507E-2</v>
      </c>
      <c r="V201" s="398">
        <v>0.78381502890173416</v>
      </c>
      <c r="W201" s="438">
        <v>25.6379987784013</v>
      </c>
      <c r="X201" s="796">
        <v>32.554978076309098</v>
      </c>
      <c r="Y201" s="844">
        <v>39.219245297889003</v>
      </c>
      <c r="Z201" s="102"/>
      <c r="AA201" s="797">
        <v>0.32216298552932215</v>
      </c>
      <c r="AB201" s="146">
        <f t="shared" si="51"/>
        <v>0.22684310018903595</v>
      </c>
      <c r="AC201" s="146">
        <f t="shared" si="52"/>
        <v>21.96405085488821</v>
      </c>
      <c r="AD201" s="146">
        <f t="shared" si="53"/>
        <v>1.9712230215827338</v>
      </c>
      <c r="AE201" s="146">
        <f t="shared" si="54"/>
        <v>0.12958435207823962</v>
      </c>
      <c r="AF201" s="146">
        <f t="shared" si="55"/>
        <v>2.966306420851875</v>
      </c>
      <c r="AG201" s="146">
        <f t="shared" si="56"/>
        <v>3.026157546192656</v>
      </c>
      <c r="AH201" s="166">
        <f t="shared" si="44"/>
        <v>5.9851125340780964E-2</v>
      </c>
    </row>
    <row r="202" spans="1:34">
      <c r="A202" s="798" t="s">
        <v>610</v>
      </c>
      <c r="B202" s="807">
        <v>106</v>
      </c>
      <c r="C202" s="807">
        <v>2</v>
      </c>
      <c r="D202" s="807">
        <v>75</v>
      </c>
      <c r="E202" s="807">
        <v>78</v>
      </c>
      <c r="F202" s="800">
        <v>998.92499999999995</v>
      </c>
      <c r="G202" s="801">
        <v>54.145393259999999</v>
      </c>
      <c r="H202" s="800">
        <v>53.990336530078473</v>
      </c>
      <c r="I202" s="800"/>
      <c r="J202" s="818">
        <v>1460000</v>
      </c>
      <c r="K202" s="819">
        <v>481000</v>
      </c>
      <c r="L202" s="819">
        <v>720000</v>
      </c>
      <c r="M202" s="819">
        <v>365000</v>
      </c>
      <c r="N202" s="819">
        <v>4780000</v>
      </c>
      <c r="O202" s="820">
        <v>626000</v>
      </c>
      <c r="P202" s="174">
        <f t="shared" si="45"/>
        <v>0.17314990512333966</v>
      </c>
      <c r="Q202" s="151">
        <f t="shared" si="46"/>
        <v>5.7044592030360532E-2</v>
      </c>
      <c r="R202" s="151">
        <f t="shared" si="47"/>
        <v>8.5388994307400379E-2</v>
      </c>
      <c r="S202" s="151">
        <f t="shared" si="48"/>
        <v>4.3287476280834916E-2</v>
      </c>
      <c r="T202" s="151">
        <f t="shared" si="49"/>
        <v>0.56688804554079697</v>
      </c>
      <c r="U202" s="151">
        <f t="shared" si="50"/>
        <v>7.4240986717267546E-2</v>
      </c>
      <c r="V202" s="398">
        <v>0.78056569343065696</v>
      </c>
      <c r="W202" s="438">
        <v>25.513182126172801</v>
      </c>
      <c r="X202" s="796">
        <v>32.398376924977903</v>
      </c>
      <c r="Y202" s="844">
        <v>39.020069512173897</v>
      </c>
      <c r="Z202" s="102"/>
      <c r="AA202" s="797">
        <v>0.38202973497091142</v>
      </c>
      <c r="AB202" s="146">
        <f t="shared" si="51"/>
        <v>0.22461273666092943</v>
      </c>
      <c r="AC202" s="146">
        <f t="shared" si="52"/>
        <v>23.397435897435901</v>
      </c>
      <c r="AD202" s="146">
        <f t="shared" si="53"/>
        <v>1.9726027397260273</v>
      </c>
      <c r="AE202" s="146">
        <f t="shared" si="54"/>
        <v>0.11579726230114687</v>
      </c>
      <c r="AF202" s="146">
        <f t="shared" si="55"/>
        <v>2.9222011385199238</v>
      </c>
      <c r="AG202" s="146">
        <f t="shared" si="56"/>
        <v>3.0117833179045235</v>
      </c>
      <c r="AH202" s="166">
        <f t="shared" si="44"/>
        <v>8.9582179384599669E-2</v>
      </c>
    </row>
    <row r="203" spans="1:34">
      <c r="A203" s="798" t="s">
        <v>610</v>
      </c>
      <c r="B203" s="807">
        <v>106</v>
      </c>
      <c r="C203" s="799">
        <v>2</v>
      </c>
      <c r="D203" s="799">
        <v>85</v>
      </c>
      <c r="E203" s="799">
        <v>88</v>
      </c>
      <c r="F203" s="800">
        <v>999.02499999999998</v>
      </c>
      <c r="G203" s="801">
        <v>54.159775279999998</v>
      </c>
      <c r="H203" s="800">
        <v>53.994887532693987</v>
      </c>
      <c r="I203" s="800"/>
      <c r="J203" s="811">
        <v>539000</v>
      </c>
      <c r="K203" s="812">
        <v>179000</v>
      </c>
      <c r="L203" s="812">
        <v>259000</v>
      </c>
      <c r="M203" s="812">
        <v>130000</v>
      </c>
      <c r="N203" s="812">
        <v>1650000</v>
      </c>
      <c r="O203" s="813">
        <v>203000</v>
      </c>
      <c r="P203" s="174">
        <f t="shared" si="45"/>
        <v>0.18209459459459459</v>
      </c>
      <c r="Q203" s="151">
        <f t="shared" si="46"/>
        <v>6.0472972972972973E-2</v>
      </c>
      <c r="R203" s="151">
        <f t="shared" si="47"/>
        <v>8.7499999999999994E-2</v>
      </c>
      <c r="S203" s="151">
        <f t="shared" si="48"/>
        <v>4.3918918918918921E-2</v>
      </c>
      <c r="T203" s="151">
        <f t="shared" si="49"/>
        <v>0.55743243243243246</v>
      </c>
      <c r="U203" s="151">
        <f t="shared" si="50"/>
        <v>6.8581081081081074E-2</v>
      </c>
      <c r="V203" s="398">
        <v>0.76783398184176388</v>
      </c>
      <c r="W203" s="438">
        <v>24.826862263024299</v>
      </c>
      <c r="X203" s="796">
        <v>31.634230433450501</v>
      </c>
      <c r="Y203" s="844">
        <v>38.092693793883001</v>
      </c>
      <c r="Z203" s="102"/>
      <c r="AA203" s="814">
        <v>0.34147509578544061</v>
      </c>
      <c r="AB203" s="146">
        <f t="shared" si="51"/>
        <v>0.23461379595208587</v>
      </c>
      <c r="AC203" s="146">
        <f t="shared" si="52"/>
        <v>24.623115577889447</v>
      </c>
      <c r="AD203" s="146">
        <f t="shared" si="53"/>
        <v>1.9923076923076921</v>
      </c>
      <c r="AE203" s="146">
        <f t="shared" si="54"/>
        <v>0.10955207771181866</v>
      </c>
      <c r="AF203" s="146">
        <f t="shared" si="55"/>
        <v>2.8712837837837837</v>
      </c>
      <c r="AG203" s="146">
        <f t="shared" si="56"/>
        <v>2.9561369925694896</v>
      </c>
      <c r="AH203" s="166">
        <f t="shared" si="44"/>
        <v>8.4853208785705903E-2</v>
      </c>
    </row>
    <row r="204" spans="1:34">
      <c r="A204" s="798" t="s">
        <v>610</v>
      </c>
      <c r="B204" s="807">
        <v>106</v>
      </c>
      <c r="C204" s="799">
        <v>2</v>
      </c>
      <c r="D204" s="799">
        <v>95</v>
      </c>
      <c r="E204" s="799">
        <v>98</v>
      </c>
      <c r="F204" s="800">
        <v>999.125</v>
      </c>
      <c r="G204" s="801">
        <v>54.174157299999997</v>
      </c>
      <c r="H204" s="800">
        <v>53.999438535309508</v>
      </c>
      <c r="I204" s="800"/>
      <c r="J204" s="804">
        <v>55900</v>
      </c>
      <c r="K204" s="805">
        <v>21400</v>
      </c>
      <c r="L204" s="805">
        <v>31300</v>
      </c>
      <c r="M204" s="805">
        <v>16700</v>
      </c>
      <c r="N204" s="805">
        <v>210000</v>
      </c>
      <c r="O204" s="806">
        <v>29600</v>
      </c>
      <c r="P204" s="174">
        <f t="shared" si="45"/>
        <v>0.15319265552206085</v>
      </c>
      <c r="Q204" s="151">
        <f t="shared" si="46"/>
        <v>5.8646204439572483E-2</v>
      </c>
      <c r="R204" s="151">
        <f t="shared" si="47"/>
        <v>8.5776925184982186E-2</v>
      </c>
      <c r="S204" s="151">
        <f t="shared" si="48"/>
        <v>4.5765963277610303E-2</v>
      </c>
      <c r="T204" s="151">
        <f t="shared" si="49"/>
        <v>0.57550013702384217</v>
      </c>
      <c r="U204" s="151">
        <f t="shared" si="50"/>
        <v>8.1118114551932033E-2</v>
      </c>
      <c r="V204" s="398">
        <v>0.78383838383838389</v>
      </c>
      <c r="W204" s="438">
        <v>25.651972927685101</v>
      </c>
      <c r="X204" s="796">
        <v>32.576499511379303</v>
      </c>
      <c r="Y204" s="844">
        <v>39.244694578722203</v>
      </c>
      <c r="Z204" s="102"/>
      <c r="AA204" s="797">
        <v>0.32148626817447495</v>
      </c>
      <c r="AB204" s="146">
        <f t="shared" si="51"/>
        <v>0.22459546925566337</v>
      </c>
      <c r="AC204" s="146">
        <f t="shared" si="52"/>
        <v>21.022940955246334</v>
      </c>
      <c r="AD204" s="146">
        <f t="shared" si="53"/>
        <v>1.874251497005988</v>
      </c>
      <c r="AE204" s="146">
        <f t="shared" si="54"/>
        <v>0.12353923205342235</v>
      </c>
      <c r="AF204" s="146">
        <f t="shared" si="55"/>
        <v>2.9939709509454646</v>
      </c>
      <c r="AG204" s="146">
        <f t="shared" si="56"/>
        <v>3.0262611162126314</v>
      </c>
      <c r="AH204" s="166">
        <f t="shared" si="44"/>
        <v>3.229016526716677E-2</v>
      </c>
    </row>
    <row r="205" spans="1:34">
      <c r="A205" s="798" t="s">
        <v>610</v>
      </c>
      <c r="B205" s="807">
        <v>106</v>
      </c>
      <c r="C205" s="807">
        <v>2</v>
      </c>
      <c r="D205" s="807">
        <v>105</v>
      </c>
      <c r="E205" s="807">
        <v>108</v>
      </c>
      <c r="F205" s="800">
        <v>999.22500000000002</v>
      </c>
      <c r="G205" s="801">
        <v>54.188539329999998</v>
      </c>
      <c r="H205" s="800">
        <v>54.00398953792503</v>
      </c>
      <c r="I205" s="800"/>
      <c r="J205" s="818">
        <v>2200000</v>
      </c>
      <c r="K205" s="819">
        <v>800000</v>
      </c>
      <c r="L205" s="819">
        <v>1170000</v>
      </c>
      <c r="M205" s="819">
        <v>607000</v>
      </c>
      <c r="N205" s="819">
        <v>8140000</v>
      </c>
      <c r="O205" s="820">
        <v>1080000</v>
      </c>
      <c r="P205" s="174">
        <f t="shared" si="45"/>
        <v>0.15717653782953489</v>
      </c>
      <c r="Q205" s="151">
        <f t="shared" si="46"/>
        <v>5.7155104665285415E-2</v>
      </c>
      <c r="R205" s="151">
        <f t="shared" si="47"/>
        <v>8.3589340572979925E-2</v>
      </c>
      <c r="S205" s="151">
        <f t="shared" si="48"/>
        <v>4.3366435664785312E-2</v>
      </c>
      <c r="T205" s="151">
        <f t="shared" si="49"/>
        <v>0.58155318996927918</v>
      </c>
      <c r="U205" s="151">
        <f t="shared" si="50"/>
        <v>7.7159391298135316E-2</v>
      </c>
      <c r="V205" s="398">
        <v>0.78124145474432583</v>
      </c>
      <c r="W205" s="438">
        <v>25.499723937270002</v>
      </c>
      <c r="X205" s="796">
        <v>32.378096441144301</v>
      </c>
      <c r="Y205" s="844">
        <v>39.107338744767503</v>
      </c>
      <c r="Z205" s="102"/>
      <c r="AA205" s="797">
        <v>0.34067714239429775</v>
      </c>
      <c r="AB205" s="146">
        <f t="shared" ref="AB205:AB210" si="57">(Q205+R205+S205)/(Q205+R205+S205+T205+U205)</f>
        <v>0.21844536746630497</v>
      </c>
      <c r="AC205" s="146">
        <f t="shared" ref="AC205:AC210" si="58">((P205)/(P205+T205))*100</f>
        <v>21.276595744680847</v>
      </c>
      <c r="AD205" s="146">
        <f t="shared" ref="AD205:AD210" si="59">R205/S205</f>
        <v>1.9275123558484348</v>
      </c>
      <c r="AE205" s="146">
        <f t="shared" ref="AE205:AE210" si="60">(U205/(U205+T205))</f>
        <v>0.11713665943600866</v>
      </c>
      <c r="AF205" s="146">
        <f t="shared" ref="AF205:AF210" si="61">(0*(P205/(SUM(P205:U205)))+(1*(Q205/SUM(P205:U205)))+(2*(R205/SUM(P205:U205)))+(3*(S205/SUM(P205:U205)))+(4*(T205/(SUM(P205:U205)))+(4*(U205/(SUM(P205:U205))))))</f>
        <v>2.9892834178752592</v>
      </c>
      <c r="AG205" s="146">
        <f t="shared" ref="AG205:AG210" si="62">-0.77*V205+3.32*V205^2+1.59</f>
        <v>3.014766939075491</v>
      </c>
      <c r="AH205" s="166">
        <f t="shared" si="44"/>
        <v>2.5483521200231785E-2</v>
      </c>
    </row>
    <row r="206" spans="1:34">
      <c r="A206" s="798" t="s">
        <v>610</v>
      </c>
      <c r="B206" s="807">
        <v>106</v>
      </c>
      <c r="C206" s="799">
        <v>3</v>
      </c>
      <c r="D206" s="799">
        <v>0</v>
      </c>
      <c r="E206" s="799">
        <v>3</v>
      </c>
      <c r="F206" s="800">
        <v>999.30500000000006</v>
      </c>
      <c r="G206" s="801">
        <v>54.200044939999998</v>
      </c>
      <c r="H206" s="800">
        <v>54.00763034001745</v>
      </c>
      <c r="I206" s="800"/>
      <c r="J206" s="811">
        <v>443000</v>
      </c>
      <c r="K206" s="812">
        <v>157000</v>
      </c>
      <c r="L206" s="812">
        <v>243000</v>
      </c>
      <c r="M206" s="812">
        <v>124000</v>
      </c>
      <c r="N206" s="812">
        <v>1710000</v>
      </c>
      <c r="O206" s="813">
        <v>226000</v>
      </c>
      <c r="P206" s="174">
        <f t="shared" si="45"/>
        <v>0.15260075783672064</v>
      </c>
      <c r="Q206" s="151">
        <f t="shared" si="46"/>
        <v>5.4081984154323116E-2</v>
      </c>
      <c r="R206" s="151">
        <f t="shared" si="47"/>
        <v>8.3706510506372719E-2</v>
      </c>
      <c r="S206" s="151">
        <f t="shared" si="48"/>
        <v>4.2714433344815707E-2</v>
      </c>
      <c r="T206" s="151">
        <f t="shared" si="49"/>
        <v>0.5890458146744747</v>
      </c>
      <c r="U206" s="151">
        <f t="shared" si="50"/>
        <v>7.7850499483293145E-2</v>
      </c>
      <c r="V206" s="398">
        <v>0.79066666666666663</v>
      </c>
      <c r="W206" s="438">
        <v>26.023859995917899</v>
      </c>
      <c r="X206" s="796">
        <v>32.977178707572698</v>
      </c>
      <c r="Y206" s="844">
        <v>39.700437954882702</v>
      </c>
      <c r="Z206" s="102"/>
      <c r="AA206" s="814">
        <v>0.23844303910216441</v>
      </c>
      <c r="AB206" s="146">
        <f t="shared" si="57"/>
        <v>0.21300813008130079</v>
      </c>
      <c r="AC206" s="146">
        <f t="shared" si="58"/>
        <v>20.57594054807246</v>
      </c>
      <c r="AD206" s="146">
        <f t="shared" si="59"/>
        <v>1.9596774193548387</v>
      </c>
      <c r="AE206" s="146">
        <f t="shared" si="60"/>
        <v>0.11673553719008264</v>
      </c>
      <c r="AF206" s="146">
        <f t="shared" si="61"/>
        <v>3.0172235618325871</v>
      </c>
      <c r="AG206" s="146">
        <f t="shared" si="62"/>
        <v>3.0566972088888882</v>
      </c>
      <c r="AH206" s="166">
        <f t="shared" ref="AH206:AH210" si="63">AG206-AF206</f>
        <v>3.9473647056301076E-2</v>
      </c>
    </row>
    <row r="207" spans="1:34">
      <c r="A207" s="798" t="s">
        <v>610</v>
      </c>
      <c r="B207" s="807">
        <v>106</v>
      </c>
      <c r="C207" s="799">
        <v>3</v>
      </c>
      <c r="D207" s="799">
        <v>10</v>
      </c>
      <c r="E207" s="799">
        <v>13</v>
      </c>
      <c r="F207" s="800">
        <v>999.40499999999997</v>
      </c>
      <c r="G207" s="801">
        <v>54.214426969999998</v>
      </c>
      <c r="H207" s="800">
        <v>54.012181342632964</v>
      </c>
      <c r="I207" s="800"/>
      <c r="J207" s="804">
        <v>113000</v>
      </c>
      <c r="K207" s="805">
        <v>42000</v>
      </c>
      <c r="L207" s="805">
        <v>65600</v>
      </c>
      <c r="M207" s="805">
        <v>35100</v>
      </c>
      <c r="N207" s="805">
        <v>463000</v>
      </c>
      <c r="O207" s="806">
        <v>67700</v>
      </c>
      <c r="P207" s="174">
        <f t="shared" si="45"/>
        <v>0.14369277721261445</v>
      </c>
      <c r="Q207" s="151">
        <f t="shared" si="46"/>
        <v>5.3407934893184128E-2</v>
      </c>
      <c r="R207" s="151">
        <f t="shared" si="47"/>
        <v>8.3418107833163779E-2</v>
      </c>
      <c r="S207" s="151">
        <f t="shared" si="48"/>
        <v>4.4633774160732449E-2</v>
      </c>
      <c r="T207" s="151">
        <f t="shared" si="49"/>
        <v>0.58875890132248221</v>
      </c>
      <c r="U207" s="151">
        <f t="shared" si="50"/>
        <v>8.6088504577822994E-2</v>
      </c>
      <c r="V207" s="398">
        <v>0.80038022813688214</v>
      </c>
      <c r="W207" s="438">
        <v>26.4499727990579</v>
      </c>
      <c r="X207" s="796">
        <v>33.487043021055001</v>
      </c>
      <c r="Y207" s="844">
        <v>40.316847186363098</v>
      </c>
      <c r="Z207" s="102"/>
      <c r="AA207" s="797">
        <v>0.32264388331333937</v>
      </c>
      <c r="AB207" s="146">
        <f t="shared" si="57"/>
        <v>0.21190971190971189</v>
      </c>
      <c r="AC207" s="146">
        <f t="shared" si="58"/>
        <v>19.618055555555554</v>
      </c>
      <c r="AD207" s="146">
        <f t="shared" si="59"/>
        <v>1.8689458689458689</v>
      </c>
      <c r="AE207" s="146">
        <f t="shared" si="60"/>
        <v>0.12756736385905407</v>
      </c>
      <c r="AF207" s="146">
        <f t="shared" si="61"/>
        <v>3.0535350966429302</v>
      </c>
      <c r="AG207" s="146">
        <f t="shared" si="62"/>
        <v>3.1005274761815262</v>
      </c>
      <c r="AH207" s="166">
        <f t="shared" si="63"/>
        <v>4.699237953859603E-2</v>
      </c>
    </row>
    <row r="208" spans="1:34">
      <c r="A208" s="798" t="s">
        <v>610</v>
      </c>
      <c r="B208" s="807">
        <v>106</v>
      </c>
      <c r="C208" s="807">
        <v>3</v>
      </c>
      <c r="D208" s="807">
        <v>20</v>
      </c>
      <c r="E208" s="807">
        <v>23</v>
      </c>
      <c r="F208" s="800">
        <v>999.505</v>
      </c>
      <c r="G208" s="801">
        <v>54.228808989999997</v>
      </c>
      <c r="H208" s="800">
        <v>54.016732345248478</v>
      </c>
      <c r="I208" s="800"/>
      <c r="J208" s="818">
        <v>4880000</v>
      </c>
      <c r="K208" s="819">
        <v>1820000</v>
      </c>
      <c r="L208" s="819">
        <v>2760000</v>
      </c>
      <c r="M208" s="819">
        <v>1430000</v>
      </c>
      <c r="N208" s="819">
        <v>18100000</v>
      </c>
      <c r="O208" s="820">
        <v>2680000</v>
      </c>
      <c r="P208" s="174">
        <f t="shared" si="45"/>
        <v>0.15408904325860437</v>
      </c>
      <c r="Q208" s="151">
        <f t="shared" si="46"/>
        <v>5.7467634985790966E-2</v>
      </c>
      <c r="R208" s="151">
        <f t="shared" si="47"/>
        <v>8.7148721187243441E-2</v>
      </c>
      <c r="S208" s="151">
        <f t="shared" si="48"/>
        <v>4.515314177455005E-2</v>
      </c>
      <c r="T208" s="151">
        <f t="shared" si="49"/>
        <v>0.571518787496053</v>
      </c>
      <c r="U208" s="151">
        <f t="shared" si="50"/>
        <v>8.4622671297758134E-2</v>
      </c>
      <c r="V208" s="398">
        <v>0.79056386651323363</v>
      </c>
      <c r="W208" s="438">
        <v>26.051790646202601</v>
      </c>
      <c r="X208" s="796">
        <v>32.985595627184601</v>
      </c>
      <c r="Y208" s="844">
        <v>39.705900787205501</v>
      </c>
      <c r="Z208" s="102"/>
      <c r="AA208" s="797">
        <v>0.29442950142283553</v>
      </c>
      <c r="AB208" s="146">
        <f t="shared" si="57"/>
        <v>0.22433743934303846</v>
      </c>
      <c r="AC208" s="146">
        <f t="shared" si="58"/>
        <v>21.235857267188862</v>
      </c>
      <c r="AD208" s="146">
        <f t="shared" si="59"/>
        <v>1.9300699300699298</v>
      </c>
      <c r="AE208" s="146">
        <f t="shared" si="60"/>
        <v>0.12897016361886429</v>
      </c>
      <c r="AF208" s="146">
        <f t="shared" si="61"/>
        <v>2.991790337859173</v>
      </c>
      <c r="AG208" s="146">
        <f t="shared" si="62"/>
        <v>3.056236696545505</v>
      </c>
      <c r="AH208" s="166">
        <f t="shared" si="63"/>
        <v>6.4446358686331973E-2</v>
      </c>
    </row>
    <row r="209" spans="1:34">
      <c r="A209" s="798" t="s">
        <v>610</v>
      </c>
      <c r="B209" s="807">
        <v>106</v>
      </c>
      <c r="C209" s="799">
        <v>3</v>
      </c>
      <c r="D209" s="799">
        <v>30</v>
      </c>
      <c r="E209" s="799">
        <v>34</v>
      </c>
      <c r="F209" s="800">
        <v>999.60500000000002</v>
      </c>
      <c r="G209" s="801">
        <v>54.243191009999997</v>
      </c>
      <c r="H209" s="800">
        <v>54.021283347863999</v>
      </c>
      <c r="I209" s="800"/>
      <c r="J209" s="811">
        <v>247000</v>
      </c>
      <c r="K209" s="812">
        <v>83600</v>
      </c>
      <c r="L209" s="812">
        <v>127000</v>
      </c>
      <c r="M209" s="812">
        <v>62400</v>
      </c>
      <c r="N209" s="812">
        <v>836000</v>
      </c>
      <c r="O209" s="813">
        <v>96800</v>
      </c>
      <c r="P209" s="174">
        <f t="shared" si="45"/>
        <v>0.17001651982378854</v>
      </c>
      <c r="Q209" s="151">
        <f t="shared" si="46"/>
        <v>5.7544052863436126E-2</v>
      </c>
      <c r="R209" s="151">
        <f t="shared" si="47"/>
        <v>8.7417400881057275E-2</v>
      </c>
      <c r="S209" s="151">
        <f t="shared" si="48"/>
        <v>4.2951541850220265E-2</v>
      </c>
      <c r="T209" s="151">
        <f t="shared" si="49"/>
        <v>0.57544052863436124</v>
      </c>
      <c r="U209" s="151">
        <f t="shared" si="50"/>
        <v>6.6629955947136568E-2</v>
      </c>
      <c r="V209" s="398">
        <v>0.77393185505678741</v>
      </c>
      <c r="W209" s="438">
        <v>25.1358899369129</v>
      </c>
      <c r="X209" s="796">
        <v>32.017729654128502</v>
      </c>
      <c r="Y209" s="844">
        <v>38.531572724682803</v>
      </c>
      <c r="Z209" s="102"/>
      <c r="AA209" s="814">
        <v>0.30771778734680355</v>
      </c>
      <c r="AB209" s="146">
        <f t="shared" si="57"/>
        <v>0.22640570575551502</v>
      </c>
      <c r="AC209" s="146">
        <f t="shared" si="58"/>
        <v>22.807017543859651</v>
      </c>
      <c r="AD209" s="146">
        <f t="shared" si="59"/>
        <v>2.0352564102564106</v>
      </c>
      <c r="AE209" s="146">
        <f t="shared" si="60"/>
        <v>0.10377358490566038</v>
      </c>
      <c r="AF209" s="146">
        <f t="shared" si="61"/>
        <v>2.929515418502203</v>
      </c>
      <c r="AG209" s="146">
        <f t="shared" si="62"/>
        <v>2.9826545856281195</v>
      </c>
      <c r="AH209" s="166">
        <f t="shared" si="63"/>
        <v>5.3139167125916487E-2</v>
      </c>
    </row>
    <row r="210" spans="1:34" ht="13.5" thickBot="1">
      <c r="A210" s="825" t="s">
        <v>610</v>
      </c>
      <c r="B210" s="826">
        <v>106</v>
      </c>
      <c r="C210" s="826">
        <v>3</v>
      </c>
      <c r="D210" s="826">
        <v>50</v>
      </c>
      <c r="E210" s="826">
        <v>53</v>
      </c>
      <c r="F210" s="827">
        <v>999.80500000000006</v>
      </c>
      <c r="G210" s="828">
        <v>54.271955060000003</v>
      </c>
      <c r="H210" s="827">
        <v>54.030385353095042</v>
      </c>
      <c r="I210" s="827"/>
      <c r="J210" s="829">
        <v>5090000</v>
      </c>
      <c r="K210" s="830">
        <v>1930000</v>
      </c>
      <c r="L210" s="830">
        <v>2980000</v>
      </c>
      <c r="M210" s="830">
        <v>1560000</v>
      </c>
      <c r="N210" s="830">
        <v>18900000</v>
      </c>
      <c r="O210" s="831">
        <v>2960000</v>
      </c>
      <c r="P210" s="206">
        <f t="shared" si="45"/>
        <v>0.15230400957510473</v>
      </c>
      <c r="Q210" s="424">
        <f t="shared" si="46"/>
        <v>5.7749850388988631E-2</v>
      </c>
      <c r="R210" s="424">
        <f t="shared" si="47"/>
        <v>8.9168162776780371E-2</v>
      </c>
      <c r="S210" s="424">
        <f t="shared" si="48"/>
        <v>4.66786355475763E-2</v>
      </c>
      <c r="T210" s="424">
        <f t="shared" si="49"/>
        <v>0.56552962298025133</v>
      </c>
      <c r="U210" s="424">
        <f t="shared" si="50"/>
        <v>8.8569718731298624E-2</v>
      </c>
      <c r="V210" s="444">
        <v>0.79533404029692467</v>
      </c>
      <c r="W210" s="443">
        <v>26.279228852290299</v>
      </c>
      <c r="X210" s="832">
        <v>33.204614414844897</v>
      </c>
      <c r="Y210" s="845">
        <v>40.031669932539501</v>
      </c>
      <c r="Z210" s="102"/>
      <c r="AA210" s="833">
        <v>0.29093978615644345</v>
      </c>
      <c r="AB210" s="196">
        <f t="shared" si="57"/>
        <v>0.22837980938933994</v>
      </c>
      <c r="AC210" s="196">
        <f t="shared" si="58"/>
        <v>21.217173822426012</v>
      </c>
      <c r="AD210" s="196">
        <f t="shared" si="59"/>
        <v>1.9102564102564104</v>
      </c>
      <c r="AE210" s="196">
        <f t="shared" si="60"/>
        <v>0.13540713632204943</v>
      </c>
      <c r="AF210" s="196">
        <f t="shared" si="61"/>
        <v>2.992519449431478</v>
      </c>
      <c r="AG210" s="196">
        <f t="shared" si="62"/>
        <v>3.0776794913460677</v>
      </c>
      <c r="AH210" s="279">
        <f t="shared" si="63"/>
        <v>8.5160041914589701E-2</v>
      </c>
    </row>
    <row r="211" spans="1:34" ht="13.5" thickBot="1"/>
    <row r="212" spans="1:34">
      <c r="T212" s="945"/>
      <c r="U212" s="423" t="s">
        <v>542</v>
      </c>
      <c r="V212" s="199" t="s">
        <v>540</v>
      </c>
      <c r="W212" s="200">
        <v>5</v>
      </c>
      <c r="X212" s="200">
        <v>50</v>
      </c>
      <c r="Y212" s="200">
        <v>95</v>
      </c>
      <c r="Z212" s="942" t="s">
        <v>541</v>
      </c>
    </row>
    <row r="213" spans="1:34">
      <c r="T213" s="174" t="s">
        <v>36</v>
      </c>
      <c r="U213" s="236">
        <f>COUNT(V17:V147)</f>
        <v>131</v>
      </c>
      <c r="V213" s="202">
        <f>MIN(W17:W147)</f>
        <v>21.545736737475998</v>
      </c>
      <c r="W213" s="202">
        <f>AVERAGE(W17:W147)</f>
        <v>26.359880148447221</v>
      </c>
      <c r="X213" s="202">
        <f>AVERAGE(X17:X147)</f>
        <v>33.371282691859086</v>
      </c>
      <c r="Y213" s="202">
        <f>AVERAGE(Y17:Y147)</f>
        <v>40.203345200558445</v>
      </c>
      <c r="Z213" s="204">
        <f>MAX(Y17:Y147)</f>
        <v>42.919418413676802</v>
      </c>
    </row>
    <row r="214" spans="1:34">
      <c r="T214" s="174" t="s">
        <v>31</v>
      </c>
      <c r="U214" s="236"/>
      <c r="V214" s="202"/>
      <c r="W214" s="202"/>
      <c r="X214" s="202"/>
      <c r="Y214" s="202"/>
      <c r="Z214" s="204"/>
    </row>
    <row r="215" spans="1:34">
      <c r="T215" s="174" t="s">
        <v>485</v>
      </c>
      <c r="U215" s="236"/>
      <c r="V215" s="202"/>
      <c r="W215" s="202"/>
      <c r="X215" s="202"/>
      <c r="Y215" s="202"/>
      <c r="Z215" s="204"/>
    </row>
    <row r="216" spans="1:34">
      <c r="T216" s="174"/>
      <c r="U216" s="151"/>
      <c r="V216" s="202"/>
      <c r="W216" s="202"/>
      <c r="X216" s="203"/>
      <c r="Y216" s="202"/>
      <c r="Z216" s="946"/>
    </row>
    <row r="217" spans="1:34">
      <c r="T217" s="174"/>
      <c r="U217" s="151"/>
      <c r="V217" s="202"/>
      <c r="W217" s="205"/>
      <c r="X217" s="205"/>
      <c r="Y217" s="205"/>
      <c r="Z217" s="946"/>
    </row>
    <row r="218" spans="1:34">
      <c r="T218" s="174" t="s">
        <v>36</v>
      </c>
      <c r="U218" s="236">
        <f>U213</f>
        <v>131</v>
      </c>
      <c r="V218" s="202" t="str">
        <f>FIXED(V213,2)</f>
        <v>21.55</v>
      </c>
      <c r="W218" s="202" t="str">
        <f t="shared" ref="W218:Z218" si="64">FIXED(W213,2)</f>
        <v>26.36</v>
      </c>
      <c r="X218" s="202" t="str">
        <f t="shared" si="64"/>
        <v>33.37</v>
      </c>
      <c r="Y218" s="202" t="str">
        <f t="shared" si="64"/>
        <v>40.20</v>
      </c>
      <c r="Z218" s="204" t="str">
        <f t="shared" si="64"/>
        <v>42.92</v>
      </c>
    </row>
    <row r="219" spans="1:34">
      <c r="T219" s="174" t="s">
        <v>31</v>
      </c>
      <c r="U219" s="236"/>
      <c r="V219" s="202"/>
      <c r="W219" s="202"/>
      <c r="X219" s="202"/>
      <c r="Y219" s="202"/>
      <c r="Z219" s="204"/>
    </row>
    <row r="220" spans="1:34" ht="13.5" thickBot="1">
      <c r="T220" s="206" t="s">
        <v>485</v>
      </c>
      <c r="U220" s="271"/>
      <c r="V220" s="207"/>
      <c r="W220" s="207"/>
      <c r="X220" s="207"/>
      <c r="Y220" s="207"/>
      <c r="Z220" s="209"/>
    </row>
  </sheetData>
  <mergeCells count="5">
    <mergeCell ref="J11:O11"/>
    <mergeCell ref="P11:U11"/>
    <mergeCell ref="B3:C3"/>
    <mergeCell ref="AA11:AH11"/>
    <mergeCell ref="W11:Y11"/>
  </mergeCells>
  <pageMargins left="0.7" right="0.7" top="0.75" bottom="0.75" header="0.3" footer="0.3"/>
  <pageSetup paperSize="9" orientation="portrait" horizontalDpi="4294967292" verticalDpi="4294967292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F197"/>
  <sheetViews>
    <sheetView topLeftCell="J154" zoomScale="87" zoomScaleNormal="87" zoomScalePageLayoutView="70" workbookViewId="0">
      <selection activeCell="S192" sqref="S192:X192"/>
    </sheetView>
  </sheetViews>
  <sheetFormatPr defaultColWidth="8.7109375" defaultRowHeight="12.75"/>
  <cols>
    <col min="1" max="1" width="20.42578125" style="102" customWidth="1"/>
    <col min="2" max="2" width="23.42578125" style="102" customWidth="1"/>
    <col min="3" max="3" width="28.85546875" style="102" bestFit="1" customWidth="1"/>
    <col min="4" max="4" width="8.7109375" style="102"/>
    <col min="5" max="5" width="13.85546875" style="103" customWidth="1"/>
    <col min="6" max="6" width="14.85546875" style="102" customWidth="1"/>
    <col min="7" max="7" width="18.85546875" style="102" bestFit="1" customWidth="1"/>
    <col min="8" max="13" width="10.42578125" style="104" customWidth="1"/>
    <col min="14" max="19" width="8.7109375" style="105" customWidth="1"/>
    <col min="20" max="20" width="8.85546875" style="106" customWidth="1"/>
    <col min="21" max="22" width="13.7109375" style="102" customWidth="1"/>
    <col min="23" max="23" width="14.28515625" style="102" customWidth="1"/>
    <col min="24" max="24" width="8.7109375" style="102" customWidth="1"/>
    <col min="25" max="25" width="8.42578125" style="107" customWidth="1"/>
    <col min="26" max="26" width="18.42578125" style="102" bestFit="1" customWidth="1"/>
    <col min="27" max="27" width="13.140625" style="102" bestFit="1" customWidth="1"/>
    <col min="28" max="28" width="21.7109375" style="102" bestFit="1" customWidth="1"/>
    <col min="29" max="29" width="20.7109375" style="102" bestFit="1" customWidth="1"/>
    <col min="30" max="30" width="13.42578125" style="102" bestFit="1" customWidth="1"/>
    <col min="31" max="31" width="19.42578125" style="102" bestFit="1" customWidth="1"/>
    <col min="32" max="32" width="9.42578125" style="102" customWidth="1"/>
    <col min="33" max="16384" width="8.7109375" style="102"/>
  </cols>
  <sheetData>
    <row r="1" spans="1:32" s="211" customFormat="1" ht="15.75">
      <c r="A1" s="210" t="s">
        <v>11</v>
      </c>
      <c r="B1" s="217" t="s">
        <v>329</v>
      </c>
      <c r="E1" s="212"/>
      <c r="H1" s="213"/>
      <c r="I1" s="213"/>
      <c r="J1" s="213"/>
      <c r="K1" s="214"/>
      <c r="L1" s="214"/>
      <c r="M1" s="214"/>
      <c r="N1" s="214"/>
      <c r="O1" s="214"/>
      <c r="P1" s="214"/>
      <c r="Q1" s="214"/>
      <c r="R1" s="214"/>
      <c r="S1" s="214"/>
      <c r="T1" s="215"/>
      <c r="Y1" s="216"/>
    </row>
    <row r="2" spans="1:32">
      <c r="A2" s="101" t="s">
        <v>586</v>
      </c>
      <c r="B2" s="218" t="s">
        <v>587</v>
      </c>
      <c r="K2" s="105"/>
      <c r="L2" s="105"/>
      <c r="M2" s="105"/>
    </row>
    <row r="3" spans="1:32">
      <c r="A3" s="101" t="s">
        <v>588</v>
      </c>
      <c r="B3" s="219" t="s">
        <v>385</v>
      </c>
      <c r="K3" s="105"/>
      <c r="L3" s="105"/>
      <c r="M3" s="105"/>
    </row>
    <row r="4" spans="1:32">
      <c r="A4" s="108" t="s">
        <v>589</v>
      </c>
      <c r="B4" s="220">
        <v>87.87</v>
      </c>
      <c r="D4" s="109"/>
      <c r="K4" s="105"/>
      <c r="L4" s="105"/>
      <c r="M4" s="105"/>
    </row>
    <row r="5" spans="1:32">
      <c r="A5" s="108" t="s">
        <v>590</v>
      </c>
      <c r="B5" s="220">
        <v>136.18</v>
      </c>
      <c r="K5" s="105"/>
      <c r="L5" s="105"/>
      <c r="M5" s="105"/>
    </row>
    <row r="6" spans="1:32">
      <c r="A6" s="108" t="s">
        <v>15</v>
      </c>
      <c r="B6" s="221" t="s">
        <v>400</v>
      </c>
      <c r="C6" s="102" t="s">
        <v>399</v>
      </c>
      <c r="K6" s="105"/>
      <c r="L6" s="105"/>
      <c r="M6" s="105"/>
    </row>
    <row r="7" spans="1:32" ht="28.5" customHeight="1">
      <c r="A7" s="108" t="s">
        <v>16</v>
      </c>
      <c r="B7" s="222" t="s">
        <v>388</v>
      </c>
      <c r="C7" s="108"/>
      <c r="D7" s="108"/>
      <c r="K7" s="105"/>
      <c r="L7" s="105"/>
      <c r="M7" s="105"/>
    </row>
    <row r="8" spans="1:32">
      <c r="A8" s="108" t="s">
        <v>17</v>
      </c>
      <c r="B8" s="222" t="s">
        <v>46</v>
      </c>
      <c r="C8" s="111"/>
      <c r="K8" s="105"/>
      <c r="L8" s="105"/>
      <c r="M8" s="105"/>
    </row>
    <row r="9" spans="1:32" ht="37.5" customHeight="1">
      <c r="A9" s="108" t="s">
        <v>0</v>
      </c>
      <c r="B9" s="219" t="s">
        <v>54</v>
      </c>
      <c r="C9" s="113" t="s">
        <v>385</v>
      </c>
    </row>
    <row r="10" spans="1:32" ht="37.5" customHeight="1" thickBot="1">
      <c r="A10" s="114" t="s">
        <v>479</v>
      </c>
      <c r="B10" s="223" t="s">
        <v>484</v>
      </c>
      <c r="C10" s="113"/>
    </row>
    <row r="11" spans="1:32" ht="15.95" customHeight="1" thickBot="1">
      <c r="G11" s="116"/>
      <c r="H11" s="1060" t="s">
        <v>22</v>
      </c>
      <c r="I11" s="1061"/>
      <c r="J11" s="1061"/>
      <c r="K11" s="1061"/>
      <c r="L11" s="1061"/>
      <c r="M11" s="1062"/>
      <c r="N11" s="1063" t="s">
        <v>23</v>
      </c>
      <c r="O11" s="1064"/>
      <c r="P11" s="1064"/>
      <c r="Q11" s="1064"/>
      <c r="R11" s="1064"/>
      <c r="S11" s="1065"/>
      <c r="T11" s="117"/>
      <c r="U11" s="1069" t="s">
        <v>478</v>
      </c>
      <c r="V11" s="1070"/>
      <c r="W11" s="1071"/>
      <c r="Y11" s="1066" t="s">
        <v>427</v>
      </c>
      <c r="Z11" s="1067"/>
      <c r="AA11" s="1067"/>
      <c r="AB11" s="1067"/>
      <c r="AC11" s="1067"/>
      <c r="AD11" s="1067"/>
      <c r="AE11" s="1067"/>
      <c r="AF11" s="1068"/>
    </row>
    <row r="12" spans="1:32" ht="13.5" thickBot="1">
      <c r="A12" s="118" t="s">
        <v>1</v>
      </c>
      <c r="B12" s="119" t="s">
        <v>2</v>
      </c>
      <c r="C12" s="119" t="s">
        <v>3</v>
      </c>
      <c r="D12" s="119" t="s">
        <v>7</v>
      </c>
      <c r="E12" s="120" t="s">
        <v>4</v>
      </c>
      <c r="F12" s="119" t="s">
        <v>387</v>
      </c>
      <c r="G12" s="121" t="s">
        <v>30</v>
      </c>
      <c r="H12" s="122">
        <v>0</v>
      </c>
      <c r="I12" s="123">
        <v>1</v>
      </c>
      <c r="J12" s="123">
        <v>2</v>
      </c>
      <c r="K12" s="123">
        <v>3</v>
      </c>
      <c r="L12" s="123">
        <v>4</v>
      </c>
      <c r="M12" s="123" t="s">
        <v>27</v>
      </c>
      <c r="N12" s="123">
        <v>0</v>
      </c>
      <c r="O12" s="123">
        <v>1</v>
      </c>
      <c r="P12" s="123">
        <v>2</v>
      </c>
      <c r="Q12" s="123">
        <v>3</v>
      </c>
      <c r="R12" s="123">
        <v>4</v>
      </c>
      <c r="S12" s="123" t="s">
        <v>27</v>
      </c>
      <c r="T12" s="124" t="s">
        <v>28</v>
      </c>
      <c r="U12" s="125">
        <v>0.05</v>
      </c>
      <c r="V12" s="126">
        <v>0.5</v>
      </c>
      <c r="W12" s="127">
        <v>0.95</v>
      </c>
      <c r="Y12" s="129" t="s">
        <v>29</v>
      </c>
      <c r="Z12" s="130" t="s">
        <v>428</v>
      </c>
      <c r="AA12" s="130" t="s">
        <v>61</v>
      </c>
      <c r="AB12" s="130" t="s">
        <v>62</v>
      </c>
      <c r="AC12" s="130" t="s">
        <v>63</v>
      </c>
      <c r="AD12" s="131" t="s">
        <v>425</v>
      </c>
      <c r="AE12" s="131" t="s">
        <v>426</v>
      </c>
      <c r="AF12" s="132" t="s">
        <v>424</v>
      </c>
    </row>
    <row r="13" spans="1:32" s="151" customFormat="1">
      <c r="A13" s="133">
        <v>302</v>
      </c>
      <c r="B13" s="134" t="s">
        <v>330</v>
      </c>
      <c r="C13" s="134">
        <v>10</v>
      </c>
      <c r="D13" s="134">
        <v>3</v>
      </c>
      <c r="E13" s="135" t="s">
        <v>244</v>
      </c>
      <c r="F13" s="136">
        <v>295.55</v>
      </c>
      <c r="G13" s="137"/>
      <c r="H13" s="138">
        <v>22000000</v>
      </c>
      <c r="I13" s="139">
        <v>1080000</v>
      </c>
      <c r="J13" s="139">
        <v>521000</v>
      </c>
      <c r="K13" s="139">
        <v>182000</v>
      </c>
      <c r="L13" s="139">
        <v>20300000</v>
      </c>
      <c r="M13" s="140">
        <v>151000</v>
      </c>
      <c r="N13" s="141">
        <f t="shared" ref="N13:N44" si="0">H13/(SUM($H13:$M13))</f>
        <v>0.49735497581046256</v>
      </c>
      <c r="O13" s="142">
        <f t="shared" ref="O13:O44" si="1">I13/(SUM($H13:$M13))</f>
        <v>2.4415607903422707E-2</v>
      </c>
      <c r="P13" s="142">
        <f t="shared" ref="P13:P44" si="2">J13/(SUM($H13:$M13))</f>
        <v>1.1778270108965953E-2</v>
      </c>
      <c r="Q13" s="142">
        <f t="shared" ref="Q13:Q44" si="3">K13/(SUM($H13:$M13))</f>
        <v>4.1144820726138264E-3</v>
      </c>
      <c r="R13" s="142">
        <f t="shared" ref="R13:R44" si="4">L13/(SUM($H13:$M13))</f>
        <v>0.4589230004069268</v>
      </c>
      <c r="S13" s="143">
        <f t="shared" ref="S13:S44" si="5">M13/(SUM($H13:$M13))</f>
        <v>3.4136636976081747E-3</v>
      </c>
      <c r="T13" s="144">
        <f>(P13+Q13+S13)/(O13+P13+Q13+S13)</f>
        <v>0.44157187176835566</v>
      </c>
      <c r="U13" s="339">
        <v>4.2711481221600698</v>
      </c>
      <c r="V13" s="145">
        <v>11.7202295102098</v>
      </c>
      <c r="W13" s="340">
        <v>18.089840981256401</v>
      </c>
      <c r="X13" s="148"/>
      <c r="Y13" s="149"/>
      <c r="Z13" s="136">
        <f t="shared" ref="Z13:Z44" si="6">(O13+P13+Q13)/(O13+P13+Q13+R13+S13)</f>
        <v>8.0192497976072669E-2</v>
      </c>
      <c r="AA13" s="136">
        <f t="shared" ref="AA13:AA44" si="7">((N13)/(N13+R13))*100</f>
        <v>52.009456264775409</v>
      </c>
      <c r="AB13" s="136">
        <f t="shared" ref="AB13:AB44" si="8">P13/Q13</f>
        <v>2.8626373626373622</v>
      </c>
      <c r="AC13" s="136">
        <f t="shared" ref="AC13:AC44" si="9">(S13/(S13+R13))</f>
        <v>7.3835020292406248E-3</v>
      </c>
      <c r="AD13" s="136">
        <f t="shared" ref="AD13:AD44" si="10">(0*(N13/(SUM(N13:S13)))+(1*(O13/SUM(N13:S13)))+(2*(P13/SUM(N13:S13)))+(3*(Q13/SUM(N13:S13)))+(4*(R13/(SUM(N13:S13)))+(4*(S13/(SUM(N13:S13))))))</f>
        <v>1.9096622507573358</v>
      </c>
      <c r="AE13" s="136">
        <f t="shared" ref="AE13:AE44" si="11">-0.77*T13+3.32*T13^2+1.59</f>
        <v>1.8973422422892365</v>
      </c>
      <c r="AF13" s="150">
        <f>AE13-AD13</f>
        <v>-1.2320008468099219E-2</v>
      </c>
    </row>
    <row r="14" spans="1:32" s="151" customFormat="1">
      <c r="A14" s="152">
        <v>302</v>
      </c>
      <c r="B14" s="153" t="s">
        <v>330</v>
      </c>
      <c r="C14" s="153">
        <v>10</v>
      </c>
      <c r="D14" s="153">
        <v>3</v>
      </c>
      <c r="E14" s="154" t="s">
        <v>332</v>
      </c>
      <c r="F14" s="146">
        <v>295.83</v>
      </c>
      <c r="G14" s="155"/>
      <c r="H14" s="156">
        <v>35400000</v>
      </c>
      <c r="I14" s="157">
        <v>1850000</v>
      </c>
      <c r="J14" s="157">
        <v>937000</v>
      </c>
      <c r="K14" s="157">
        <v>312000</v>
      </c>
      <c r="L14" s="157">
        <v>32200000</v>
      </c>
      <c r="M14" s="158">
        <v>248000</v>
      </c>
      <c r="N14" s="159">
        <f t="shared" si="0"/>
        <v>0.49896401539177132</v>
      </c>
      <c r="O14" s="160">
        <f t="shared" si="1"/>
        <v>2.6075803064259235E-2</v>
      </c>
      <c r="P14" s="160">
        <f t="shared" si="2"/>
        <v>1.3207041876330218E-2</v>
      </c>
      <c r="Q14" s="160">
        <f t="shared" si="3"/>
        <v>4.397648949215612E-3</v>
      </c>
      <c r="R14" s="160">
        <f t="shared" si="4"/>
        <v>0.45385992360494454</v>
      </c>
      <c r="S14" s="161">
        <f t="shared" si="5"/>
        <v>3.4955671134790757E-3</v>
      </c>
      <c r="T14" s="162">
        <f t="shared" ref="T14:T71" si="12">(P14+Q14+S14)/(O14+P14+Q14+S14)</f>
        <v>0.44726620854496557</v>
      </c>
      <c r="U14" s="341">
        <v>4.645668641276</v>
      </c>
      <c r="V14" s="163">
        <v>12.062511124515099</v>
      </c>
      <c r="W14" s="342">
        <v>18.472369744923999</v>
      </c>
      <c r="Y14" s="165"/>
      <c r="Z14" s="146">
        <f t="shared" si="6"/>
        <v>8.7180352772385866E-2</v>
      </c>
      <c r="AA14" s="146">
        <f t="shared" si="7"/>
        <v>52.366863905325445</v>
      </c>
      <c r="AB14" s="146">
        <f t="shared" si="8"/>
        <v>3.0032051282051277</v>
      </c>
      <c r="AC14" s="146">
        <f t="shared" si="9"/>
        <v>7.6429980276134114E-3</v>
      </c>
      <c r="AD14" s="146">
        <f t="shared" si="10"/>
        <v>1.895104796538261</v>
      </c>
      <c r="AE14" s="146">
        <f t="shared" si="11"/>
        <v>1.9097612629569229</v>
      </c>
      <c r="AF14" s="166">
        <f t="shared" ref="AF14:AF77" si="13">AE14-AD14</f>
        <v>1.4656466418661918E-2</v>
      </c>
    </row>
    <row r="15" spans="1:32" s="151" customFormat="1">
      <c r="A15" s="152">
        <v>302</v>
      </c>
      <c r="B15" s="153" t="s">
        <v>330</v>
      </c>
      <c r="C15" s="153">
        <v>10</v>
      </c>
      <c r="D15" s="153">
        <v>3</v>
      </c>
      <c r="E15" s="154" t="s">
        <v>246</v>
      </c>
      <c r="F15" s="146">
        <v>296.14999999999998</v>
      </c>
      <c r="G15" s="155"/>
      <c r="H15" s="156">
        <v>19800000</v>
      </c>
      <c r="I15" s="157">
        <v>946000</v>
      </c>
      <c r="J15" s="157">
        <v>477000</v>
      </c>
      <c r="K15" s="157">
        <v>161000</v>
      </c>
      <c r="L15" s="157">
        <v>17800000</v>
      </c>
      <c r="M15" s="158">
        <v>131000</v>
      </c>
      <c r="N15" s="159">
        <f t="shared" si="0"/>
        <v>0.5036245707745135</v>
      </c>
      <c r="O15" s="160">
        <f t="shared" si="1"/>
        <v>2.4062062825893425E-2</v>
      </c>
      <c r="P15" s="160">
        <f t="shared" si="2"/>
        <v>1.2132773750476918E-2</v>
      </c>
      <c r="Q15" s="160">
        <f t="shared" si="3"/>
        <v>4.0951290855907414E-3</v>
      </c>
      <c r="R15" s="160">
        <f t="shared" si="4"/>
        <v>0.45275340200941117</v>
      </c>
      <c r="S15" s="161">
        <f t="shared" si="5"/>
        <v>3.3320615541142058E-3</v>
      </c>
      <c r="T15" s="162">
        <f t="shared" si="12"/>
        <v>0.44839650145772603</v>
      </c>
      <c r="U15" s="341">
        <v>4.7761872665398402</v>
      </c>
      <c r="V15" s="163">
        <v>12.1556373323114</v>
      </c>
      <c r="W15" s="342">
        <v>18.479493927688001</v>
      </c>
      <c r="Y15" s="165"/>
      <c r="Z15" s="146">
        <f t="shared" si="6"/>
        <v>8.1168332052267478E-2</v>
      </c>
      <c r="AA15" s="146">
        <f t="shared" si="7"/>
        <v>52.659574468085104</v>
      </c>
      <c r="AB15" s="146">
        <f t="shared" si="8"/>
        <v>2.9627329192546585</v>
      </c>
      <c r="AC15" s="146">
        <f t="shared" si="9"/>
        <v>7.3057832803524623E-3</v>
      </c>
      <c r="AD15" s="146">
        <f t="shared" si="10"/>
        <v>1.8849548518377208</v>
      </c>
      <c r="AE15" s="146">
        <f t="shared" si="11"/>
        <v>1.9122519766423856</v>
      </c>
      <c r="AF15" s="166">
        <f t="shared" si="13"/>
        <v>2.729712480466473E-2</v>
      </c>
    </row>
    <row r="16" spans="1:32" s="151" customFormat="1">
      <c r="A16" s="152">
        <v>302</v>
      </c>
      <c r="B16" s="153" t="s">
        <v>330</v>
      </c>
      <c r="C16" s="153">
        <v>10</v>
      </c>
      <c r="D16" s="153">
        <v>4</v>
      </c>
      <c r="E16" s="154">
        <v>43444</v>
      </c>
      <c r="F16" s="146">
        <v>296.45999999999998</v>
      </c>
      <c r="G16" s="155"/>
      <c r="H16" s="156">
        <v>28400000</v>
      </c>
      <c r="I16" s="157">
        <v>1540000</v>
      </c>
      <c r="J16" s="157">
        <v>740000</v>
      </c>
      <c r="K16" s="157">
        <v>249000</v>
      </c>
      <c r="L16" s="157">
        <v>26300000</v>
      </c>
      <c r="M16" s="158">
        <v>204000</v>
      </c>
      <c r="N16" s="159">
        <f t="shared" si="0"/>
        <v>0.49448923092995317</v>
      </c>
      <c r="O16" s="160">
        <f t="shared" si="1"/>
        <v>2.6813852663103092E-2</v>
      </c>
      <c r="P16" s="160">
        <f t="shared" si="2"/>
        <v>1.2884578552400189E-2</v>
      </c>
      <c r="Q16" s="160">
        <f t="shared" si="3"/>
        <v>4.3354865669562792E-3</v>
      </c>
      <c r="R16" s="160">
        <f t="shared" si="4"/>
        <v>0.45792488638935802</v>
      </c>
      <c r="S16" s="161">
        <f t="shared" si="5"/>
        <v>3.5519648982292409E-3</v>
      </c>
      <c r="T16" s="162">
        <f t="shared" si="12"/>
        <v>0.43651664837175275</v>
      </c>
      <c r="U16" s="341">
        <v>3.9479083517440401</v>
      </c>
      <c r="V16" s="163">
        <v>11.372942621120099</v>
      </c>
      <c r="W16" s="342">
        <v>17.783118012654899</v>
      </c>
      <c r="Y16" s="165"/>
      <c r="Z16" s="146">
        <f t="shared" si="6"/>
        <v>8.7107773912444453E-2</v>
      </c>
      <c r="AA16" s="146">
        <f t="shared" si="7"/>
        <v>51.919561243144422</v>
      </c>
      <c r="AB16" s="146">
        <f t="shared" si="8"/>
        <v>2.9718875502008038</v>
      </c>
      <c r="AC16" s="146">
        <f t="shared" si="9"/>
        <v>7.6969514035617262E-3</v>
      </c>
      <c r="AD16" s="146">
        <f t="shared" si="10"/>
        <v>1.9114968746191212</v>
      </c>
      <c r="AE16" s="146">
        <f t="shared" si="11"/>
        <v>1.8864975046487023</v>
      </c>
      <c r="AF16" s="166">
        <f t="shared" si="13"/>
        <v>-2.4999369970418961E-2</v>
      </c>
    </row>
    <row r="17" spans="1:32" s="151" customFormat="1">
      <c r="A17" s="152">
        <v>302</v>
      </c>
      <c r="B17" s="153" t="s">
        <v>330</v>
      </c>
      <c r="C17" s="153">
        <v>10</v>
      </c>
      <c r="D17" s="153">
        <v>4</v>
      </c>
      <c r="E17" s="154" t="s">
        <v>333</v>
      </c>
      <c r="F17" s="146">
        <v>296.76</v>
      </c>
      <c r="G17" s="155"/>
      <c r="H17" s="156">
        <v>30100000</v>
      </c>
      <c r="I17" s="157">
        <v>1560000</v>
      </c>
      <c r="J17" s="157">
        <v>773000</v>
      </c>
      <c r="K17" s="157">
        <v>237000</v>
      </c>
      <c r="L17" s="157">
        <v>26500000</v>
      </c>
      <c r="M17" s="158">
        <v>201000</v>
      </c>
      <c r="N17" s="159">
        <f t="shared" si="0"/>
        <v>0.50698152296575771</v>
      </c>
      <c r="O17" s="160">
        <f t="shared" si="1"/>
        <v>2.6275454346398074E-2</v>
      </c>
      <c r="P17" s="160">
        <f t="shared" si="2"/>
        <v>1.3019824493439558E-2</v>
      </c>
      <c r="Q17" s="160">
        <f t="shared" si="3"/>
        <v>3.9918478718566301E-3</v>
      </c>
      <c r="R17" s="160">
        <f t="shared" si="4"/>
        <v>0.44634585908945446</v>
      </c>
      <c r="S17" s="161">
        <f t="shared" si="5"/>
        <v>3.3854912330935978E-3</v>
      </c>
      <c r="T17" s="162">
        <f t="shared" si="12"/>
        <v>0.43702634428004328</v>
      </c>
      <c r="U17" s="341">
        <v>3.9228742840553799</v>
      </c>
      <c r="V17" s="163">
        <v>11.363286042833799</v>
      </c>
      <c r="W17" s="342">
        <v>17.7909312694769</v>
      </c>
      <c r="Y17" s="165"/>
      <c r="Z17" s="146">
        <f t="shared" si="6"/>
        <v>8.780021181374055E-2</v>
      </c>
      <c r="AA17" s="146">
        <f t="shared" si="7"/>
        <v>53.180212014134277</v>
      </c>
      <c r="AB17" s="146">
        <f t="shared" si="8"/>
        <v>3.2616033755274261</v>
      </c>
      <c r="AC17" s="146">
        <f t="shared" si="9"/>
        <v>7.5278079472678918E-3</v>
      </c>
      <c r="AD17" s="146">
        <f t="shared" si="10"/>
        <v>1.8632160482390394</v>
      </c>
      <c r="AE17" s="146">
        <f t="shared" si="11"/>
        <v>1.8875832398790326</v>
      </c>
      <c r="AF17" s="166">
        <f t="shared" si="13"/>
        <v>2.4367191639993235E-2</v>
      </c>
    </row>
    <row r="18" spans="1:32" s="151" customFormat="1">
      <c r="A18" s="152">
        <v>302</v>
      </c>
      <c r="B18" s="153" t="s">
        <v>330</v>
      </c>
      <c r="C18" s="153">
        <v>11</v>
      </c>
      <c r="D18" s="153">
        <v>1</v>
      </c>
      <c r="E18" s="154" t="s">
        <v>334</v>
      </c>
      <c r="F18" s="146">
        <v>297.31</v>
      </c>
      <c r="G18" s="155"/>
      <c r="H18" s="156">
        <v>4216670</v>
      </c>
      <c r="I18" s="157">
        <v>224000</v>
      </c>
      <c r="J18" s="157">
        <v>114500</v>
      </c>
      <c r="K18" s="157">
        <v>34200</v>
      </c>
      <c r="L18" s="157">
        <v>4050000</v>
      </c>
      <c r="M18" s="158">
        <v>38066.666669999999</v>
      </c>
      <c r="N18" s="159">
        <f t="shared" si="0"/>
        <v>0.48593497849384631</v>
      </c>
      <c r="O18" s="160">
        <f t="shared" si="1"/>
        <v>2.5814074893843145E-2</v>
      </c>
      <c r="P18" s="160">
        <f t="shared" si="2"/>
        <v>1.3195140961361786E-2</v>
      </c>
      <c r="Q18" s="160">
        <f t="shared" si="3"/>
        <v>3.9412560775421226E-3</v>
      </c>
      <c r="R18" s="160">
        <f t="shared" si="4"/>
        <v>0.46672769339314613</v>
      </c>
      <c r="S18" s="161">
        <f t="shared" si="5"/>
        <v>4.3868561802604582E-3</v>
      </c>
      <c r="T18" s="162">
        <f t="shared" si="12"/>
        <v>0.45467824393853212</v>
      </c>
      <c r="U18" s="341">
        <v>5.3308997917572203</v>
      </c>
      <c r="V18" s="163">
        <v>12.633966943722299</v>
      </c>
      <c r="W18" s="342">
        <v>18.967195224416699</v>
      </c>
      <c r="Y18" s="165">
        <v>4.1709999999999997E-2</v>
      </c>
      <c r="Z18" s="146">
        <f t="shared" si="6"/>
        <v>8.3550660200351554E-2</v>
      </c>
      <c r="AA18" s="146">
        <f t="shared" si="7"/>
        <v>51.008084270933765</v>
      </c>
      <c r="AB18" s="146">
        <f t="shared" si="8"/>
        <v>3.3479532163742696</v>
      </c>
      <c r="AC18" s="146">
        <f t="shared" si="9"/>
        <v>9.3116550618798522E-3</v>
      </c>
      <c r="AD18" s="146">
        <f t="shared" si="10"/>
        <v>1.9484863233428196</v>
      </c>
      <c r="AE18" s="146">
        <f t="shared" si="11"/>
        <v>1.926249006463941</v>
      </c>
      <c r="AF18" s="166">
        <f t="shared" si="13"/>
        <v>-2.2237316878878532E-2</v>
      </c>
    </row>
    <row r="19" spans="1:32" s="151" customFormat="1">
      <c r="A19" s="152">
        <v>302</v>
      </c>
      <c r="B19" s="153" t="s">
        <v>330</v>
      </c>
      <c r="C19" s="153">
        <v>11</v>
      </c>
      <c r="D19" s="153">
        <v>1</v>
      </c>
      <c r="E19" s="154" t="s">
        <v>390</v>
      </c>
      <c r="F19" s="146">
        <v>297.41000000000003</v>
      </c>
      <c r="G19" s="155"/>
      <c r="H19" s="156">
        <v>36100000</v>
      </c>
      <c r="I19" s="157">
        <v>2130000</v>
      </c>
      <c r="J19" s="157">
        <v>1140000</v>
      </c>
      <c r="K19" s="157">
        <v>350000</v>
      </c>
      <c r="L19" s="157">
        <v>37800000</v>
      </c>
      <c r="M19" s="158">
        <v>335000</v>
      </c>
      <c r="N19" s="159">
        <f t="shared" si="0"/>
        <v>0.46368248667394513</v>
      </c>
      <c r="O19" s="160">
        <f t="shared" si="1"/>
        <v>2.735855115278402E-2</v>
      </c>
      <c r="P19" s="160">
        <f t="shared" si="2"/>
        <v>1.464260484233511E-2</v>
      </c>
      <c r="Q19" s="160">
        <f t="shared" si="3"/>
        <v>4.4955365744011305E-3</v>
      </c>
      <c r="R19" s="160">
        <f t="shared" si="4"/>
        <v>0.48551795003532205</v>
      </c>
      <c r="S19" s="161">
        <f t="shared" si="5"/>
        <v>4.3028707212125102E-3</v>
      </c>
      <c r="T19" s="162">
        <f t="shared" si="12"/>
        <v>0.46144121365360297</v>
      </c>
      <c r="U19" s="341">
        <v>5.8296704820724496</v>
      </c>
      <c r="V19" s="163">
        <v>13.0448012599881</v>
      </c>
      <c r="W19" s="342">
        <v>19.403522077885501</v>
      </c>
      <c r="Y19" s="165"/>
      <c r="Z19" s="146">
        <f t="shared" si="6"/>
        <v>8.6696204047419484E-2</v>
      </c>
      <c r="AA19" s="146">
        <f t="shared" si="7"/>
        <v>48.849797023004058</v>
      </c>
      <c r="AB19" s="146">
        <f t="shared" si="8"/>
        <v>3.2571428571428571</v>
      </c>
      <c r="AC19" s="146">
        <f t="shared" si="9"/>
        <v>8.784581093483677E-3</v>
      </c>
      <c r="AD19" s="146">
        <f t="shared" si="10"/>
        <v>2.0294136535867957</v>
      </c>
      <c r="AE19" s="146">
        <f t="shared" si="11"/>
        <v>1.9416112044316511</v>
      </c>
      <c r="AF19" s="166">
        <f t="shared" si="13"/>
        <v>-8.7802449155144568E-2</v>
      </c>
    </row>
    <row r="20" spans="1:32" s="151" customFormat="1">
      <c r="A20" s="152">
        <v>302</v>
      </c>
      <c r="B20" s="153" t="s">
        <v>330</v>
      </c>
      <c r="C20" s="153">
        <v>11</v>
      </c>
      <c r="D20" s="153">
        <v>1</v>
      </c>
      <c r="E20" s="154" t="s">
        <v>373</v>
      </c>
      <c r="F20" s="146">
        <v>297.70999999999998</v>
      </c>
      <c r="G20" s="155"/>
      <c r="H20" s="156">
        <v>4880000</v>
      </c>
      <c r="I20" s="157">
        <v>282500</v>
      </c>
      <c r="J20" s="157">
        <v>156000</v>
      </c>
      <c r="K20" s="157">
        <v>43800</v>
      </c>
      <c r="L20" s="157">
        <v>4890000</v>
      </c>
      <c r="M20" s="158">
        <v>46400</v>
      </c>
      <c r="N20" s="159">
        <f t="shared" si="0"/>
        <v>0.47384621359977475</v>
      </c>
      <c r="O20" s="160">
        <f t="shared" si="1"/>
        <v>2.7430646586462368E-2</v>
      </c>
      <c r="P20" s="160">
        <f t="shared" si="2"/>
        <v>1.5147542893763291E-2</v>
      </c>
      <c r="Q20" s="160">
        <f t="shared" si="3"/>
        <v>4.2529639663258468E-3</v>
      </c>
      <c r="R20" s="160">
        <f t="shared" si="4"/>
        <v>0.47481720993911852</v>
      </c>
      <c r="S20" s="161">
        <f t="shared" si="5"/>
        <v>4.5054230145552352E-3</v>
      </c>
      <c r="T20" s="162">
        <f t="shared" si="12"/>
        <v>0.46567051257802156</v>
      </c>
      <c r="U20" s="341">
        <v>6.1959013319659402</v>
      </c>
      <c r="V20" s="163">
        <v>13.4121047968914</v>
      </c>
      <c r="W20" s="342">
        <v>19.735557783123198</v>
      </c>
      <c r="Y20" s="165"/>
      <c r="Z20" s="146">
        <f t="shared" si="6"/>
        <v>8.9006588296085778E-2</v>
      </c>
      <c r="AA20" s="146">
        <f t="shared" si="7"/>
        <v>49.948822927328557</v>
      </c>
      <c r="AB20" s="146">
        <f t="shared" si="8"/>
        <v>3.5616438356164384</v>
      </c>
      <c r="AC20" s="146">
        <f t="shared" si="9"/>
        <v>9.3995624341625481E-3</v>
      </c>
      <c r="AD20" s="146">
        <f t="shared" si="10"/>
        <v>1.9877751560876618</v>
      </c>
      <c r="AE20" s="146">
        <f t="shared" si="11"/>
        <v>1.9513724725800521</v>
      </c>
      <c r="AF20" s="166">
        <f t="shared" si="13"/>
        <v>-3.6402683507609668E-2</v>
      </c>
    </row>
    <row r="21" spans="1:32" s="151" customFormat="1">
      <c r="A21" s="152">
        <v>302</v>
      </c>
      <c r="B21" s="153" t="s">
        <v>330</v>
      </c>
      <c r="C21" s="153">
        <v>11</v>
      </c>
      <c r="D21" s="153">
        <v>1</v>
      </c>
      <c r="E21" s="154" t="s">
        <v>391</v>
      </c>
      <c r="F21" s="146">
        <v>297.81</v>
      </c>
      <c r="G21" s="155"/>
      <c r="H21" s="156">
        <v>8720000</v>
      </c>
      <c r="I21" s="157">
        <v>515000</v>
      </c>
      <c r="J21" s="157">
        <v>301000</v>
      </c>
      <c r="K21" s="157">
        <v>85900</v>
      </c>
      <c r="L21" s="157">
        <v>9600000</v>
      </c>
      <c r="M21" s="158">
        <v>80200</v>
      </c>
      <c r="N21" s="159">
        <f t="shared" si="0"/>
        <v>0.45176431579983523</v>
      </c>
      <c r="O21" s="160">
        <f t="shared" si="1"/>
        <v>2.6681034706068252E-2</v>
      </c>
      <c r="P21" s="160">
        <f t="shared" si="2"/>
        <v>1.559415814859523E-2</v>
      </c>
      <c r="Q21" s="160">
        <f t="shared" si="3"/>
        <v>4.4502929733034229E-3</v>
      </c>
      <c r="R21" s="160">
        <f t="shared" si="4"/>
        <v>0.49735521005486449</v>
      </c>
      <c r="S21" s="161">
        <f t="shared" si="5"/>
        <v>4.1549883173333472E-3</v>
      </c>
      <c r="T21" s="162">
        <f t="shared" si="12"/>
        <v>0.47561348131554831</v>
      </c>
      <c r="U21" s="341">
        <v>6.9708265688069204</v>
      </c>
      <c r="V21" s="163">
        <v>14.087198803627199</v>
      </c>
      <c r="W21" s="342">
        <v>20.447019824701002</v>
      </c>
      <c r="Y21" s="165"/>
      <c r="Z21" s="146">
        <f t="shared" si="6"/>
        <v>8.5228829816388074E-2</v>
      </c>
      <c r="AA21" s="146">
        <f t="shared" si="7"/>
        <v>47.598253275109172</v>
      </c>
      <c r="AB21" s="146">
        <f t="shared" si="8"/>
        <v>3.5040745052386497</v>
      </c>
      <c r="AC21" s="146">
        <f t="shared" si="9"/>
        <v>8.2849527902316075E-3</v>
      </c>
      <c r="AD21" s="146">
        <f t="shared" si="10"/>
        <v>2.0772610234119604</v>
      </c>
      <c r="AE21" s="146">
        <f t="shared" si="11"/>
        <v>1.9747887889692246</v>
      </c>
      <c r="AF21" s="166">
        <f t="shared" si="13"/>
        <v>-0.10247223444273579</v>
      </c>
    </row>
    <row r="22" spans="1:32" s="151" customFormat="1">
      <c r="A22" s="152">
        <v>302</v>
      </c>
      <c r="B22" s="153" t="s">
        <v>330</v>
      </c>
      <c r="C22" s="153">
        <v>11</v>
      </c>
      <c r="D22" s="153">
        <v>1</v>
      </c>
      <c r="E22" s="154" t="s">
        <v>374</v>
      </c>
      <c r="F22" s="146">
        <v>297.91000000000003</v>
      </c>
      <c r="G22" s="155"/>
      <c r="H22" s="156">
        <v>3975000</v>
      </c>
      <c r="I22" s="157">
        <v>289500</v>
      </c>
      <c r="J22" s="157">
        <v>154000</v>
      </c>
      <c r="K22" s="157">
        <v>39950</v>
      </c>
      <c r="L22" s="157">
        <v>4415000</v>
      </c>
      <c r="M22" s="158">
        <v>40950</v>
      </c>
      <c r="N22" s="159">
        <f t="shared" si="0"/>
        <v>0.44590774477250289</v>
      </c>
      <c r="O22" s="160">
        <f t="shared" si="1"/>
        <v>3.2475545185318137E-2</v>
      </c>
      <c r="P22" s="160">
        <f t="shared" si="2"/>
        <v>1.7275419545903257E-2</v>
      </c>
      <c r="Q22" s="160">
        <f t="shared" si="3"/>
        <v>4.4815130575249036E-3</v>
      </c>
      <c r="R22" s="160">
        <f t="shared" si="4"/>
        <v>0.49526608633222652</v>
      </c>
      <c r="S22" s="161">
        <f t="shared" si="5"/>
        <v>4.5936911065242751E-3</v>
      </c>
      <c r="T22" s="162">
        <f t="shared" si="12"/>
        <v>0.44794050343249431</v>
      </c>
      <c r="U22" s="341">
        <v>4.7916677045098997</v>
      </c>
      <c r="V22" s="163">
        <v>12.1403713018739</v>
      </c>
      <c r="W22" s="342">
        <v>18.500700361788201</v>
      </c>
      <c r="Y22" s="165"/>
      <c r="Z22" s="146">
        <f t="shared" si="6"/>
        <v>9.7876260274527255E-2</v>
      </c>
      <c r="AA22" s="146">
        <f t="shared" si="7"/>
        <v>47.377830750893921</v>
      </c>
      <c r="AB22" s="146">
        <f t="shared" si="8"/>
        <v>3.8548185231539422</v>
      </c>
      <c r="AC22" s="146">
        <f t="shared" si="9"/>
        <v>9.1899594923641418E-3</v>
      </c>
      <c r="AD22" s="146">
        <f t="shared" si="10"/>
        <v>2.0799100332047025</v>
      </c>
      <c r="AE22" s="146">
        <f t="shared" si="11"/>
        <v>1.911246118479963</v>
      </c>
      <c r="AF22" s="166">
        <f t="shared" si="13"/>
        <v>-0.16866391472473952</v>
      </c>
    </row>
    <row r="23" spans="1:32" s="151" customFormat="1">
      <c r="A23" s="152">
        <v>302</v>
      </c>
      <c r="B23" s="153" t="s">
        <v>330</v>
      </c>
      <c r="C23" s="153">
        <v>11</v>
      </c>
      <c r="D23" s="153">
        <v>1</v>
      </c>
      <c r="E23" s="154" t="s">
        <v>392</v>
      </c>
      <c r="F23" s="146">
        <v>298.01</v>
      </c>
      <c r="G23" s="155"/>
      <c r="H23" s="156">
        <v>2796670</v>
      </c>
      <c r="I23" s="157">
        <v>168000</v>
      </c>
      <c r="J23" s="157">
        <v>95766.666670000006</v>
      </c>
      <c r="K23" s="157">
        <v>25833.333330000001</v>
      </c>
      <c r="L23" s="157">
        <v>2890000</v>
      </c>
      <c r="M23" s="158">
        <v>27700</v>
      </c>
      <c r="N23" s="159">
        <f t="shared" si="0"/>
        <v>0.46580346004393758</v>
      </c>
      <c r="O23" s="160">
        <f t="shared" si="1"/>
        <v>2.7981485583705449E-2</v>
      </c>
      <c r="P23" s="160">
        <f t="shared" si="2"/>
        <v>1.5950557159679347E-2</v>
      </c>
      <c r="Q23" s="160">
        <f t="shared" si="3"/>
        <v>4.3027085961455502E-3</v>
      </c>
      <c r="R23" s="160">
        <f t="shared" si="4"/>
        <v>0.48134817462445684</v>
      </c>
      <c r="S23" s="161">
        <f t="shared" si="5"/>
        <v>4.6136139920752439E-3</v>
      </c>
      <c r="T23" s="162">
        <f t="shared" si="12"/>
        <v>0.47053261897258114</v>
      </c>
      <c r="U23" s="341">
        <v>6.55345689668746</v>
      </c>
      <c r="V23" s="163">
        <v>13.734830952580699</v>
      </c>
      <c r="W23" s="342">
        <v>20.0358908254928</v>
      </c>
      <c r="Y23" s="165">
        <v>5.2859999999999997E-2</v>
      </c>
      <c r="Z23" s="146">
        <f t="shared" si="6"/>
        <v>9.0294016774233779E-2</v>
      </c>
      <c r="AA23" s="146">
        <f t="shared" si="7"/>
        <v>49.179396729544706</v>
      </c>
      <c r="AB23" s="146">
        <f t="shared" si="8"/>
        <v>3.7070967748009163</v>
      </c>
      <c r="AC23" s="146">
        <f t="shared" si="9"/>
        <v>9.4937793467457249E-3</v>
      </c>
      <c r="AD23" s="146">
        <f t="shared" si="10"/>
        <v>2.0166378801576288</v>
      </c>
      <c r="AE23" s="146">
        <f t="shared" si="11"/>
        <v>1.962741022508204</v>
      </c>
      <c r="AF23" s="166">
        <f t="shared" si="13"/>
        <v>-5.3896857649424756E-2</v>
      </c>
    </row>
    <row r="24" spans="1:32" s="151" customFormat="1">
      <c r="A24" s="152">
        <v>302</v>
      </c>
      <c r="B24" s="153" t="s">
        <v>330</v>
      </c>
      <c r="C24" s="153">
        <v>11</v>
      </c>
      <c r="D24" s="153">
        <v>1</v>
      </c>
      <c r="E24" s="154" t="s">
        <v>342</v>
      </c>
      <c r="F24" s="146">
        <v>298.11</v>
      </c>
      <c r="G24" s="155"/>
      <c r="H24" s="156">
        <v>21800000</v>
      </c>
      <c r="I24" s="157">
        <v>1470000</v>
      </c>
      <c r="J24" s="157">
        <v>888000</v>
      </c>
      <c r="K24" s="157">
        <v>249000</v>
      </c>
      <c r="L24" s="157">
        <v>24900000</v>
      </c>
      <c r="M24" s="158">
        <v>235000</v>
      </c>
      <c r="N24" s="159">
        <f t="shared" si="0"/>
        <v>0.44003068103831094</v>
      </c>
      <c r="O24" s="160">
        <f t="shared" si="1"/>
        <v>2.9671793629647572E-2</v>
      </c>
      <c r="P24" s="160">
        <f t="shared" si="2"/>
        <v>1.7924185539542208E-2</v>
      </c>
      <c r="Q24" s="160">
        <f t="shared" si="3"/>
        <v>5.0260385127770379E-3</v>
      </c>
      <c r="R24" s="160">
        <f t="shared" si="4"/>
        <v>0.50260385127770379</v>
      </c>
      <c r="S24" s="161">
        <f t="shared" si="5"/>
        <v>4.7434500020184893E-3</v>
      </c>
      <c r="T24" s="162">
        <f t="shared" si="12"/>
        <v>0.48275862068965508</v>
      </c>
      <c r="U24" s="341">
        <v>7.5074728047925099</v>
      </c>
      <c r="V24" s="163">
        <v>14.5742253844245</v>
      </c>
      <c r="W24" s="342">
        <v>20.975405388493101</v>
      </c>
      <c r="Y24" s="165"/>
      <c r="Z24" s="146">
        <f t="shared" si="6"/>
        <v>9.3973037272006357E-2</v>
      </c>
      <c r="AA24" s="146">
        <f t="shared" si="7"/>
        <v>46.680942184154176</v>
      </c>
      <c r="AB24" s="146">
        <f t="shared" si="8"/>
        <v>3.5662650602409642</v>
      </c>
      <c r="AC24" s="146">
        <f t="shared" si="9"/>
        <v>9.3495126317883429E-3</v>
      </c>
      <c r="AD24" s="146">
        <f t="shared" si="10"/>
        <v>2.1099874853659522</v>
      </c>
      <c r="AE24" s="146">
        <f t="shared" si="11"/>
        <v>1.9920214030915575</v>
      </c>
      <c r="AF24" s="166">
        <f t="shared" si="13"/>
        <v>-0.11796608227439465</v>
      </c>
    </row>
    <row r="25" spans="1:32" s="151" customFormat="1">
      <c r="A25" s="152">
        <v>302</v>
      </c>
      <c r="B25" s="153" t="s">
        <v>330</v>
      </c>
      <c r="C25" s="153">
        <v>11</v>
      </c>
      <c r="D25" s="153">
        <v>1</v>
      </c>
      <c r="E25" s="154" t="s">
        <v>393</v>
      </c>
      <c r="F25" s="146">
        <v>298.33</v>
      </c>
      <c r="G25" s="155"/>
      <c r="H25" s="156">
        <v>11700000</v>
      </c>
      <c r="I25" s="157">
        <v>866000</v>
      </c>
      <c r="J25" s="157">
        <v>537000</v>
      </c>
      <c r="K25" s="157">
        <v>139000</v>
      </c>
      <c r="L25" s="157">
        <v>14700000</v>
      </c>
      <c r="M25" s="158">
        <v>148000</v>
      </c>
      <c r="N25" s="159">
        <f t="shared" si="0"/>
        <v>0.41651833392666432</v>
      </c>
      <c r="O25" s="160">
        <f t="shared" si="1"/>
        <v>3.0829476682093272E-2</v>
      </c>
      <c r="P25" s="160">
        <f t="shared" si="2"/>
        <v>1.9117123531505874E-2</v>
      </c>
      <c r="Q25" s="160">
        <f t="shared" si="3"/>
        <v>4.9483802064791737E-3</v>
      </c>
      <c r="R25" s="160">
        <f t="shared" si="4"/>
        <v>0.52331790672837308</v>
      </c>
      <c r="S25" s="161">
        <f t="shared" si="5"/>
        <v>5.2687789248843002E-3</v>
      </c>
      <c r="T25" s="162">
        <f t="shared" si="12"/>
        <v>0.48757396449704132</v>
      </c>
      <c r="U25" s="341">
        <v>7.8831957052343196</v>
      </c>
      <c r="V25" s="163">
        <v>14.9387586638501</v>
      </c>
      <c r="W25" s="342">
        <v>21.288551759794501</v>
      </c>
      <c r="Y25" s="165"/>
      <c r="Z25" s="146">
        <f t="shared" si="6"/>
        <v>9.4081757169005492E-2</v>
      </c>
      <c r="AA25" s="146">
        <f t="shared" si="7"/>
        <v>44.31818181818182</v>
      </c>
      <c r="AB25" s="146">
        <f t="shared" si="8"/>
        <v>3.863309352517986</v>
      </c>
      <c r="AC25" s="146">
        <f t="shared" si="9"/>
        <v>9.9676724137931026E-3</v>
      </c>
      <c r="AD25" s="146">
        <f t="shared" si="10"/>
        <v>2.1982556069775723</v>
      </c>
      <c r="AE25" s="146">
        <f t="shared" si="11"/>
        <v>2.0038262385770804</v>
      </c>
      <c r="AF25" s="166">
        <f t="shared" si="13"/>
        <v>-0.19442936840049185</v>
      </c>
    </row>
    <row r="26" spans="1:32" s="151" customFormat="1">
      <c r="A26" s="152">
        <v>302</v>
      </c>
      <c r="B26" s="153" t="s">
        <v>330</v>
      </c>
      <c r="C26" s="153">
        <v>11</v>
      </c>
      <c r="D26" s="153">
        <v>1</v>
      </c>
      <c r="E26" s="154" t="s">
        <v>394</v>
      </c>
      <c r="F26" s="146">
        <v>298.41000000000003</v>
      </c>
      <c r="G26" s="155"/>
      <c r="H26" s="156">
        <v>17300000</v>
      </c>
      <c r="I26" s="157">
        <v>1310000</v>
      </c>
      <c r="J26" s="157">
        <v>796000</v>
      </c>
      <c r="K26" s="157">
        <v>221000</v>
      </c>
      <c r="L26" s="157">
        <v>22400000</v>
      </c>
      <c r="M26" s="158">
        <v>221000</v>
      </c>
      <c r="N26" s="159">
        <f t="shared" si="0"/>
        <v>0.40948683961370952</v>
      </c>
      <c r="O26" s="160">
        <f t="shared" si="1"/>
        <v>3.1007384964968757E-2</v>
      </c>
      <c r="P26" s="160">
        <f t="shared" si="2"/>
        <v>1.8841128574133687E-2</v>
      </c>
      <c r="Q26" s="160">
        <f t="shared" si="3"/>
        <v>5.2310168528687745E-3</v>
      </c>
      <c r="R26" s="160">
        <f t="shared" si="4"/>
        <v>0.53020261314145045</v>
      </c>
      <c r="S26" s="161">
        <f t="shared" si="5"/>
        <v>5.2310168528687745E-3</v>
      </c>
      <c r="T26" s="162">
        <f t="shared" si="12"/>
        <v>0.48587127158555732</v>
      </c>
      <c r="U26" s="341">
        <v>7.7200422079206197</v>
      </c>
      <c r="V26" s="163">
        <v>14.784337215587501</v>
      </c>
      <c r="W26" s="342">
        <v>21.150942315681501</v>
      </c>
      <c r="Y26" s="165"/>
      <c r="Z26" s="146">
        <f t="shared" si="6"/>
        <v>9.3274009940676611E-2</v>
      </c>
      <c r="AA26" s="146">
        <f t="shared" si="7"/>
        <v>43.576826196473547</v>
      </c>
      <c r="AB26" s="146">
        <f t="shared" si="8"/>
        <v>3.6018099547511313</v>
      </c>
      <c r="AC26" s="146">
        <f t="shared" si="9"/>
        <v>9.7696830378851511E-3</v>
      </c>
      <c r="AD26" s="146">
        <f t="shared" si="10"/>
        <v>2.2261172126491195</v>
      </c>
      <c r="AE26" s="146">
        <f t="shared" si="11"/>
        <v>1.9996344841523133</v>
      </c>
      <c r="AF26" s="166">
        <f t="shared" si="13"/>
        <v>-0.22648272849680628</v>
      </c>
    </row>
    <row r="27" spans="1:32" s="151" customFormat="1">
      <c r="A27" s="152">
        <v>302</v>
      </c>
      <c r="B27" s="153" t="s">
        <v>330</v>
      </c>
      <c r="C27" s="153">
        <v>11</v>
      </c>
      <c r="D27" s="153">
        <v>1</v>
      </c>
      <c r="E27" s="154" t="s">
        <v>381</v>
      </c>
      <c r="F27" s="146">
        <v>298.51</v>
      </c>
      <c r="G27" s="155"/>
      <c r="H27" s="156">
        <v>21400000</v>
      </c>
      <c r="I27" s="157">
        <v>1410000</v>
      </c>
      <c r="J27" s="157">
        <v>841000</v>
      </c>
      <c r="K27" s="157">
        <v>238000</v>
      </c>
      <c r="L27" s="157">
        <v>24500000</v>
      </c>
      <c r="M27" s="158">
        <v>252000</v>
      </c>
      <c r="N27" s="159">
        <f t="shared" si="0"/>
        <v>0.4399580600727781</v>
      </c>
      <c r="O27" s="160">
        <f t="shared" si="1"/>
        <v>2.8987890873954071E-2</v>
      </c>
      <c r="P27" s="160">
        <f t="shared" si="2"/>
        <v>1.7289940585103102E-2</v>
      </c>
      <c r="Q27" s="160">
        <f t="shared" si="3"/>
        <v>4.8929915092206164E-3</v>
      </c>
      <c r="R27" s="160">
        <f t="shared" si="4"/>
        <v>0.50369030241976931</v>
      </c>
      <c r="S27" s="161">
        <f t="shared" si="5"/>
        <v>5.1808145391747705E-3</v>
      </c>
      <c r="T27" s="162">
        <f t="shared" si="12"/>
        <v>0.48558920102152497</v>
      </c>
      <c r="U27" s="341">
        <v>7.7110847040722401</v>
      </c>
      <c r="V27" s="163">
        <v>14.780598555176701</v>
      </c>
      <c r="W27" s="342">
        <v>21.1474726108944</v>
      </c>
      <c r="Y27" s="165"/>
      <c r="Z27" s="146">
        <f t="shared" si="6"/>
        <v>9.136962666568775E-2</v>
      </c>
      <c r="AA27" s="146">
        <f t="shared" si="7"/>
        <v>46.623093681917219</v>
      </c>
      <c r="AB27" s="146">
        <f t="shared" si="8"/>
        <v>3.5336134453781511</v>
      </c>
      <c r="AC27" s="146">
        <f t="shared" si="9"/>
        <v>1.0180995475113124E-2</v>
      </c>
      <c r="AD27" s="146">
        <f t="shared" si="10"/>
        <v>2.1137312144075984</v>
      </c>
      <c r="AE27" s="146">
        <f t="shared" si="11"/>
        <v>1.9989419307471861</v>
      </c>
      <c r="AF27" s="166">
        <f t="shared" si="13"/>
        <v>-0.1147892836604123</v>
      </c>
    </row>
    <row r="28" spans="1:32" s="151" customFormat="1">
      <c r="A28" s="152">
        <v>302</v>
      </c>
      <c r="B28" s="153" t="s">
        <v>330</v>
      </c>
      <c r="C28" s="153">
        <v>11</v>
      </c>
      <c r="D28" s="153">
        <v>1</v>
      </c>
      <c r="E28" s="154" t="s">
        <v>211</v>
      </c>
      <c r="F28" s="146">
        <v>298.61</v>
      </c>
      <c r="G28" s="155"/>
      <c r="H28" s="156">
        <v>5396670</v>
      </c>
      <c r="I28" s="157">
        <v>309666.66667000001</v>
      </c>
      <c r="J28" s="157">
        <v>176333.33332999999</v>
      </c>
      <c r="K28" s="157">
        <v>47066.666669999999</v>
      </c>
      <c r="L28" s="157">
        <v>5623330</v>
      </c>
      <c r="M28" s="158">
        <v>62800</v>
      </c>
      <c r="N28" s="159">
        <f t="shared" si="0"/>
        <v>0.46459469231727157</v>
      </c>
      <c r="O28" s="160">
        <f t="shared" si="1"/>
        <v>2.6658937775047159E-2</v>
      </c>
      <c r="P28" s="160">
        <f t="shared" si="2"/>
        <v>1.5180385449495752E-2</v>
      </c>
      <c r="Q28" s="160">
        <f t="shared" si="3"/>
        <v>4.051928971004014E-3</v>
      </c>
      <c r="R28" s="160">
        <f t="shared" si="4"/>
        <v>0.48410765734211708</v>
      </c>
      <c r="S28" s="161">
        <f t="shared" si="5"/>
        <v>5.4063981450643925E-3</v>
      </c>
      <c r="T28" s="162">
        <f t="shared" si="12"/>
        <v>0.48030879391094033</v>
      </c>
      <c r="U28" s="341">
        <v>7.2361064234643697</v>
      </c>
      <c r="V28" s="163">
        <v>14.3676187312071</v>
      </c>
      <c r="W28" s="342">
        <v>20.692690901841999</v>
      </c>
      <c r="Y28" s="165">
        <v>3.8150000000000003E-2</v>
      </c>
      <c r="Z28" s="146">
        <f t="shared" si="6"/>
        <v>8.5713106569988012E-2</v>
      </c>
      <c r="AA28" s="146">
        <f t="shared" si="7"/>
        <v>48.971597096188738</v>
      </c>
      <c r="AB28" s="146">
        <f t="shared" si="8"/>
        <v>3.7464589231765966</v>
      </c>
      <c r="AC28" s="146">
        <f t="shared" si="9"/>
        <v>1.1044418611604025E-2</v>
      </c>
      <c r="AD28" s="146">
        <f t="shared" si="10"/>
        <v>2.027231717535777</v>
      </c>
      <c r="AE28" s="146">
        <f t="shared" si="11"/>
        <v>1.9860747332157407</v>
      </c>
      <c r="AF28" s="166">
        <f t="shared" si="13"/>
        <v>-4.1156984320036338E-2</v>
      </c>
    </row>
    <row r="29" spans="1:32" s="151" customFormat="1">
      <c r="A29" s="152">
        <v>302</v>
      </c>
      <c r="B29" s="153" t="s">
        <v>330</v>
      </c>
      <c r="C29" s="153">
        <v>11</v>
      </c>
      <c r="D29" s="153">
        <v>1</v>
      </c>
      <c r="E29" s="154" t="s">
        <v>395</v>
      </c>
      <c r="F29" s="146">
        <v>298.72000000000003</v>
      </c>
      <c r="G29" s="155"/>
      <c r="H29" s="156">
        <v>5333330</v>
      </c>
      <c r="I29" s="157">
        <v>305333.33332999999</v>
      </c>
      <c r="J29" s="157">
        <v>150333.33332999999</v>
      </c>
      <c r="K29" s="157">
        <v>41000</v>
      </c>
      <c r="L29" s="157">
        <v>5016670</v>
      </c>
      <c r="M29" s="158">
        <v>48900</v>
      </c>
      <c r="N29" s="159">
        <f t="shared" si="0"/>
        <v>0.48949542168557214</v>
      </c>
      <c r="O29" s="160">
        <f t="shared" si="1"/>
        <v>2.8023630405962074E-2</v>
      </c>
      <c r="P29" s="160">
        <f t="shared" si="2"/>
        <v>1.3797660821994143E-2</v>
      </c>
      <c r="Q29" s="160">
        <f t="shared" si="3"/>
        <v>3.7629984060818396E-3</v>
      </c>
      <c r="R29" s="160">
        <f t="shared" si="4"/>
        <v>0.46043222472777029</v>
      </c>
      <c r="S29" s="161">
        <f t="shared" si="5"/>
        <v>4.4880639526195601E-3</v>
      </c>
      <c r="T29" s="162">
        <f t="shared" si="12"/>
        <v>0.44033726400611395</v>
      </c>
      <c r="U29" s="341">
        <v>4.1332734273079303</v>
      </c>
      <c r="V29" s="163">
        <v>11.5955038531286</v>
      </c>
      <c r="W29" s="342">
        <v>17.9821023270339</v>
      </c>
      <c r="Y29" s="165">
        <v>4.6629999999999998E-2</v>
      </c>
      <c r="Z29" s="146">
        <f t="shared" si="6"/>
        <v>8.9292616698066055E-2</v>
      </c>
      <c r="AA29" s="146">
        <f t="shared" si="7"/>
        <v>51.529758454106286</v>
      </c>
      <c r="AB29" s="146">
        <f t="shared" si="8"/>
        <v>3.6666666665853653</v>
      </c>
      <c r="AC29" s="146">
        <f t="shared" si="9"/>
        <v>9.6534052436349719E-3</v>
      </c>
      <c r="AD29" s="146">
        <f t="shared" si="10"/>
        <v>1.9265891019897554</v>
      </c>
      <c r="AE29" s="146">
        <f t="shared" si="11"/>
        <v>1.8946780348756276</v>
      </c>
      <c r="AF29" s="166">
        <f t="shared" si="13"/>
        <v>-3.1911067114127833E-2</v>
      </c>
    </row>
    <row r="30" spans="1:32" s="151" customFormat="1">
      <c r="A30" s="152">
        <v>302</v>
      </c>
      <c r="B30" s="153" t="s">
        <v>330</v>
      </c>
      <c r="C30" s="153">
        <v>11</v>
      </c>
      <c r="D30" s="153">
        <v>2</v>
      </c>
      <c r="E30" s="154" t="s">
        <v>375</v>
      </c>
      <c r="F30" s="146">
        <v>298.81</v>
      </c>
      <c r="G30" s="155"/>
      <c r="H30" s="156">
        <v>5753330</v>
      </c>
      <c r="I30" s="157">
        <v>294000</v>
      </c>
      <c r="J30" s="157">
        <v>146700</v>
      </c>
      <c r="K30" s="157">
        <v>42666.666669999999</v>
      </c>
      <c r="L30" s="157">
        <v>5393330</v>
      </c>
      <c r="M30" s="158">
        <v>45966.666669999999</v>
      </c>
      <c r="N30" s="159">
        <f t="shared" si="0"/>
        <v>0.49274865407568874</v>
      </c>
      <c r="O30" s="160">
        <f t="shared" si="1"/>
        <v>2.5179870492089362E-2</v>
      </c>
      <c r="P30" s="160">
        <f t="shared" si="2"/>
        <v>1.256424150064459E-2</v>
      </c>
      <c r="Q30" s="160">
        <f t="shared" si="3"/>
        <v>3.6542215682984548E-3</v>
      </c>
      <c r="R30" s="160">
        <f t="shared" si="4"/>
        <v>0.46191615959557936</v>
      </c>
      <c r="S30" s="161">
        <f t="shared" si="5"/>
        <v>3.9368527676994581E-3</v>
      </c>
      <c r="T30" s="162">
        <f t="shared" si="12"/>
        <v>0.44458438287853164</v>
      </c>
      <c r="U30" s="341">
        <v>4.5008122162523598</v>
      </c>
      <c r="V30" s="163">
        <v>11.938721412470001</v>
      </c>
      <c r="W30" s="342">
        <v>18.3073356096228</v>
      </c>
      <c r="Y30" s="165">
        <v>4.5629999999999997E-2</v>
      </c>
      <c r="Z30" s="146">
        <f t="shared" si="6"/>
        <v>8.1613058089765211E-2</v>
      </c>
      <c r="AA30" s="146">
        <f t="shared" si="7"/>
        <v>51.614833501694676</v>
      </c>
      <c r="AB30" s="146">
        <f t="shared" si="8"/>
        <v>3.4382812497313844</v>
      </c>
      <c r="AC30" s="146">
        <f t="shared" si="9"/>
        <v>8.4508475060142887E-3</v>
      </c>
      <c r="AD30" s="146">
        <f t="shared" si="10"/>
        <v>1.9246830676513891</v>
      </c>
      <c r="AE30" s="146">
        <f t="shared" si="11"/>
        <v>1.9038855332018203</v>
      </c>
      <c r="AF30" s="166">
        <f t="shared" si="13"/>
        <v>-2.0797534449568778E-2</v>
      </c>
    </row>
    <row r="31" spans="1:32" s="151" customFormat="1">
      <c r="A31" s="152">
        <v>302</v>
      </c>
      <c r="B31" s="153" t="s">
        <v>330</v>
      </c>
      <c r="C31" s="153">
        <v>11</v>
      </c>
      <c r="D31" s="153">
        <v>2</v>
      </c>
      <c r="E31" s="154" t="s">
        <v>390</v>
      </c>
      <c r="F31" s="146">
        <v>298.91000000000003</v>
      </c>
      <c r="G31" s="155"/>
      <c r="H31" s="156">
        <v>57400000</v>
      </c>
      <c r="I31" s="157">
        <v>2910000</v>
      </c>
      <c r="J31" s="157">
        <v>1280000</v>
      </c>
      <c r="K31" s="157">
        <v>454000</v>
      </c>
      <c r="L31" s="157">
        <v>49700000</v>
      </c>
      <c r="M31" s="158">
        <v>455000</v>
      </c>
      <c r="N31" s="159">
        <f t="shared" si="0"/>
        <v>0.51159101239761495</v>
      </c>
      <c r="O31" s="160">
        <f t="shared" si="1"/>
        <v>2.5936060036185704E-2</v>
      </c>
      <c r="P31" s="160">
        <f t="shared" si="2"/>
        <v>1.1408301321758661E-2</v>
      </c>
      <c r="Q31" s="160">
        <f t="shared" si="3"/>
        <v>4.0463818750612751E-3</v>
      </c>
      <c r="R31" s="160">
        <f t="shared" si="4"/>
        <v>0.44296294975891048</v>
      </c>
      <c r="S31" s="161">
        <f t="shared" si="5"/>
        <v>4.0552946104688986E-3</v>
      </c>
      <c r="T31" s="162">
        <f t="shared" si="12"/>
        <v>0.42929986271818005</v>
      </c>
      <c r="U31" s="341">
        <v>3.2875071803003402</v>
      </c>
      <c r="V31" s="163">
        <v>10.8085020679667</v>
      </c>
      <c r="W31" s="342">
        <v>17.203001898956298</v>
      </c>
      <c r="Y31" s="165"/>
      <c r="Z31" s="146">
        <f t="shared" si="6"/>
        <v>8.4746072008613296E-2</v>
      </c>
      <c r="AA31" s="146">
        <f t="shared" si="7"/>
        <v>53.594771241830067</v>
      </c>
      <c r="AB31" s="146">
        <f t="shared" si="8"/>
        <v>2.819383259911894</v>
      </c>
      <c r="AC31" s="146">
        <f t="shared" si="9"/>
        <v>9.0718771807397069E-3</v>
      </c>
      <c r="AD31" s="146">
        <f t="shared" si="10"/>
        <v>1.8489647857824045</v>
      </c>
      <c r="AE31" s="146">
        <f t="shared" si="11"/>
        <v>1.8713097011780975</v>
      </c>
      <c r="AF31" s="166">
        <f t="shared" si="13"/>
        <v>2.2344915395692944E-2</v>
      </c>
    </row>
    <row r="32" spans="1:32" s="151" customFormat="1">
      <c r="A32" s="152">
        <v>302</v>
      </c>
      <c r="B32" s="153" t="s">
        <v>330</v>
      </c>
      <c r="C32" s="153">
        <v>11</v>
      </c>
      <c r="D32" s="153">
        <v>2</v>
      </c>
      <c r="E32" s="154" t="s">
        <v>383</v>
      </c>
      <c r="F32" s="146">
        <v>299.01</v>
      </c>
      <c r="G32" s="155"/>
      <c r="H32" s="156">
        <v>18365000</v>
      </c>
      <c r="I32" s="157">
        <v>946500</v>
      </c>
      <c r="J32" s="157">
        <v>408750</v>
      </c>
      <c r="K32" s="157">
        <v>137625</v>
      </c>
      <c r="L32" s="157">
        <v>16472500</v>
      </c>
      <c r="M32" s="158">
        <v>132750</v>
      </c>
      <c r="N32" s="159">
        <f t="shared" si="0"/>
        <v>0.50365951903464112</v>
      </c>
      <c r="O32" s="160">
        <f t="shared" si="1"/>
        <v>2.5957731269604566E-2</v>
      </c>
      <c r="P32" s="160">
        <f t="shared" si="2"/>
        <v>1.1209955263022575E-2</v>
      </c>
      <c r="Q32" s="160">
        <f t="shared" si="3"/>
        <v>3.7743610839718208E-3</v>
      </c>
      <c r="R32" s="160">
        <f t="shared" si="4"/>
        <v>0.45175776897893422</v>
      </c>
      <c r="S32" s="161">
        <f t="shared" si="5"/>
        <v>3.6406643698256801E-3</v>
      </c>
      <c r="T32" s="162">
        <f t="shared" si="12"/>
        <v>0.41776239907727797</v>
      </c>
      <c r="U32" s="341">
        <v>2.4546053339871898</v>
      </c>
      <c r="V32" s="163">
        <v>10.045990119854499</v>
      </c>
      <c r="W32" s="342">
        <v>16.547209926314402</v>
      </c>
      <c r="Y32" s="165"/>
      <c r="Z32" s="146">
        <f t="shared" si="6"/>
        <v>8.2487826777635803E-2</v>
      </c>
      <c r="AA32" s="146">
        <f t="shared" si="7"/>
        <v>52.716182274847498</v>
      </c>
      <c r="AB32" s="146">
        <f t="shared" si="8"/>
        <v>2.9700272479564034</v>
      </c>
      <c r="AC32" s="146">
        <f t="shared" si="9"/>
        <v>7.9944595835654379E-3</v>
      </c>
      <c r="AD32" s="146">
        <f t="shared" si="10"/>
        <v>1.8812944584426048</v>
      </c>
      <c r="AE32" s="146">
        <f t="shared" si="11"/>
        <v>1.8477473540254015</v>
      </c>
      <c r="AF32" s="166">
        <f t="shared" si="13"/>
        <v>-3.3547104417203322E-2</v>
      </c>
    </row>
    <row r="33" spans="1:32" s="151" customFormat="1">
      <c r="A33" s="152">
        <v>302</v>
      </c>
      <c r="B33" s="153" t="s">
        <v>330</v>
      </c>
      <c r="C33" s="153">
        <v>11</v>
      </c>
      <c r="D33" s="153">
        <v>2</v>
      </c>
      <c r="E33" s="154" t="s">
        <v>220</v>
      </c>
      <c r="F33" s="146">
        <v>299.11</v>
      </c>
      <c r="G33" s="155"/>
      <c r="H33" s="156">
        <v>25600000</v>
      </c>
      <c r="I33" s="157">
        <v>1260000</v>
      </c>
      <c r="J33" s="157">
        <v>575000</v>
      </c>
      <c r="K33" s="157">
        <v>205000</v>
      </c>
      <c r="L33" s="157">
        <v>23600000</v>
      </c>
      <c r="M33" s="158">
        <v>187000</v>
      </c>
      <c r="N33" s="159">
        <f t="shared" si="0"/>
        <v>0.4977929881190814</v>
      </c>
      <c r="O33" s="160">
        <f t="shared" si="1"/>
        <v>2.450074863398604E-2</v>
      </c>
      <c r="P33" s="160">
        <f t="shared" si="2"/>
        <v>1.1180897194080931E-2</v>
      </c>
      <c r="Q33" s="160">
        <f t="shared" si="3"/>
        <v>3.986232912672332E-3</v>
      </c>
      <c r="R33" s="160">
        <f t="shared" si="4"/>
        <v>0.4589029109222782</v>
      </c>
      <c r="S33" s="161">
        <f t="shared" si="5"/>
        <v>3.6362222179011027E-3</v>
      </c>
      <c r="T33" s="162">
        <f t="shared" si="12"/>
        <v>0.43421643466546922</v>
      </c>
      <c r="U33" s="341">
        <v>3.7116459598358098</v>
      </c>
      <c r="V33" s="163">
        <v>11.166981654098199</v>
      </c>
      <c r="W33" s="342">
        <v>17.5918544584299</v>
      </c>
      <c r="Y33" s="165"/>
      <c r="Z33" s="146">
        <f t="shared" si="6"/>
        <v>7.8987106516436312E-2</v>
      </c>
      <c r="AA33" s="146">
        <f t="shared" si="7"/>
        <v>52.032520325203244</v>
      </c>
      <c r="AB33" s="146">
        <f t="shared" si="8"/>
        <v>2.8048780487804876</v>
      </c>
      <c r="AC33" s="146">
        <f t="shared" si="9"/>
        <v>7.8614369193256827E-3</v>
      </c>
      <c r="AD33" s="146">
        <f t="shared" si="10"/>
        <v>1.9089777743208824</v>
      </c>
      <c r="AE33" s="146">
        <f t="shared" si="11"/>
        <v>1.8816191335911132</v>
      </c>
      <c r="AF33" s="166">
        <f t="shared" si="13"/>
        <v>-2.7358640729769235E-2</v>
      </c>
    </row>
    <row r="34" spans="1:32" s="151" customFormat="1">
      <c r="A34" s="167">
        <v>302</v>
      </c>
      <c r="B34" s="168" t="s">
        <v>330</v>
      </c>
      <c r="C34" s="168">
        <v>11</v>
      </c>
      <c r="D34" s="168">
        <v>2</v>
      </c>
      <c r="E34" s="169" t="s">
        <v>373</v>
      </c>
      <c r="F34" s="170">
        <v>299.20999999999998</v>
      </c>
      <c r="G34" s="171"/>
      <c r="H34" s="156">
        <v>59000000</v>
      </c>
      <c r="I34" s="157">
        <v>2780000</v>
      </c>
      <c r="J34" s="157">
        <v>1320000</v>
      </c>
      <c r="K34" s="157">
        <v>4740</v>
      </c>
      <c r="L34" s="157">
        <v>50000000</v>
      </c>
      <c r="M34" s="158">
        <v>413000</v>
      </c>
      <c r="N34" s="159">
        <f t="shared" si="0"/>
        <v>0.51974255301418082</v>
      </c>
      <c r="O34" s="160">
        <f t="shared" si="1"/>
        <v>2.44895643623631E-2</v>
      </c>
      <c r="P34" s="160">
        <f t="shared" si="2"/>
        <v>1.1628138474215573E-2</v>
      </c>
      <c r="Q34" s="160">
        <f t="shared" si="3"/>
        <v>4.1755588157410466E-5</v>
      </c>
      <c r="R34" s="160">
        <f t="shared" si="4"/>
        <v>0.44045979068998381</v>
      </c>
      <c r="S34" s="161">
        <f t="shared" si="5"/>
        <v>3.6381978710992662E-3</v>
      </c>
      <c r="T34" s="162">
        <f t="shared" si="12"/>
        <v>0.38464807625051473</v>
      </c>
      <c r="U34" s="341">
        <v>-0.27729507314014301</v>
      </c>
      <c r="V34" s="163">
        <v>7.70447451894906</v>
      </c>
      <c r="W34" s="342">
        <v>14.4045754902225</v>
      </c>
      <c r="Y34" s="165"/>
      <c r="Z34" s="146">
        <f t="shared" si="6"/>
        <v>7.5291822441649267E-2</v>
      </c>
      <c r="AA34" s="146">
        <f t="shared" si="7"/>
        <v>54.128440366972477</v>
      </c>
      <c r="AB34" s="172">
        <f t="shared" si="8"/>
        <v>278.48101265822783</v>
      </c>
      <c r="AC34" s="146">
        <f t="shared" si="9"/>
        <v>8.1923313431059453E-3</v>
      </c>
      <c r="AD34" s="146">
        <f t="shared" si="10"/>
        <v>1.8242630623195988</v>
      </c>
      <c r="AE34" s="146">
        <f t="shared" si="11"/>
        <v>1.785028734597</v>
      </c>
      <c r="AF34" s="166">
        <f t="shared" si="13"/>
        <v>-3.9234327722598827E-2</v>
      </c>
    </row>
    <row r="35" spans="1:32" s="151" customFormat="1">
      <c r="A35" s="152">
        <v>302</v>
      </c>
      <c r="B35" s="153" t="s">
        <v>330</v>
      </c>
      <c r="C35" s="153">
        <v>11</v>
      </c>
      <c r="D35" s="153">
        <v>2</v>
      </c>
      <c r="E35" s="154" t="s">
        <v>391</v>
      </c>
      <c r="F35" s="146">
        <v>299.31</v>
      </c>
      <c r="G35" s="155"/>
      <c r="H35" s="156">
        <v>39400000</v>
      </c>
      <c r="I35" s="157">
        <v>1920000</v>
      </c>
      <c r="J35" s="157">
        <v>908000</v>
      </c>
      <c r="K35" s="157">
        <v>302000</v>
      </c>
      <c r="L35" s="157">
        <v>34000000</v>
      </c>
      <c r="M35" s="158">
        <v>289000</v>
      </c>
      <c r="N35" s="159">
        <f t="shared" si="0"/>
        <v>0.51289394550827272</v>
      </c>
      <c r="O35" s="160">
        <f t="shared" si="1"/>
        <v>2.4993816633905673E-2</v>
      </c>
      <c r="P35" s="160">
        <f t="shared" si="2"/>
        <v>1.1819992449784558E-2</v>
      </c>
      <c r="Q35" s="160">
        <f t="shared" si="3"/>
        <v>3.93131907470808E-3</v>
      </c>
      <c r="R35" s="160">
        <f t="shared" si="4"/>
        <v>0.44259883622541296</v>
      </c>
      <c r="S35" s="161">
        <f t="shared" si="5"/>
        <v>3.7620901079160104E-3</v>
      </c>
      <c r="T35" s="162">
        <f t="shared" si="12"/>
        <v>0.43843229014331669</v>
      </c>
      <c r="U35" s="341">
        <v>3.9439665529741799</v>
      </c>
      <c r="V35" s="163">
        <v>11.4302240067122</v>
      </c>
      <c r="W35" s="342">
        <v>17.850388792617501</v>
      </c>
      <c r="Y35" s="165"/>
      <c r="Z35" s="146">
        <f t="shared" si="6"/>
        <v>8.3647344931719186E-2</v>
      </c>
      <c r="AA35" s="146">
        <f t="shared" si="7"/>
        <v>53.678474114441421</v>
      </c>
      <c r="AB35" s="146">
        <f t="shared" si="8"/>
        <v>3.0066225165562912</v>
      </c>
      <c r="AC35" s="146">
        <f t="shared" si="9"/>
        <v>8.4283589489340602E-3</v>
      </c>
      <c r="AD35" s="146">
        <f t="shared" si="10"/>
        <v>1.8458714640909148</v>
      </c>
      <c r="AE35" s="146">
        <f t="shared" si="11"/>
        <v>1.8905870750834868</v>
      </c>
      <c r="AF35" s="166">
        <f t="shared" si="13"/>
        <v>4.471561099257193E-2</v>
      </c>
    </row>
    <row r="36" spans="1:32" s="151" customFormat="1">
      <c r="A36" s="152">
        <v>302</v>
      </c>
      <c r="B36" s="153" t="s">
        <v>330</v>
      </c>
      <c r="C36" s="153">
        <v>11</v>
      </c>
      <c r="D36" s="153">
        <v>2</v>
      </c>
      <c r="E36" s="154" t="s">
        <v>374</v>
      </c>
      <c r="F36" s="146">
        <v>299.41000000000003</v>
      </c>
      <c r="G36" s="155"/>
      <c r="H36" s="156">
        <v>21200000</v>
      </c>
      <c r="I36" s="157">
        <v>977000</v>
      </c>
      <c r="J36" s="157">
        <v>470000</v>
      </c>
      <c r="K36" s="157">
        <v>157000</v>
      </c>
      <c r="L36" s="157">
        <v>19000000</v>
      </c>
      <c r="M36" s="158">
        <v>148000</v>
      </c>
      <c r="N36" s="159">
        <f t="shared" si="0"/>
        <v>0.50533943554538518</v>
      </c>
      <c r="O36" s="160">
        <f t="shared" si="1"/>
        <v>2.3288520213577423E-2</v>
      </c>
      <c r="P36" s="160">
        <f t="shared" si="2"/>
        <v>1.120327993897788E-2</v>
      </c>
      <c r="Q36" s="160">
        <f t="shared" si="3"/>
        <v>3.7423722349351641E-3</v>
      </c>
      <c r="R36" s="160">
        <f t="shared" si="4"/>
        <v>0.45289855072463769</v>
      </c>
      <c r="S36" s="161">
        <f t="shared" si="5"/>
        <v>3.5278413424866513E-3</v>
      </c>
      <c r="T36" s="162">
        <f t="shared" si="12"/>
        <v>0.44235159817351594</v>
      </c>
      <c r="U36" s="341">
        <v>4.3117215556550796</v>
      </c>
      <c r="V36" s="163">
        <v>11.7336411997104</v>
      </c>
      <c r="W36" s="342">
        <v>18.060451645820901</v>
      </c>
      <c r="Y36" s="165"/>
      <c r="Z36" s="146">
        <f t="shared" si="6"/>
        <v>7.7293754818812649E-2</v>
      </c>
      <c r="AA36" s="146">
        <f t="shared" si="7"/>
        <v>52.736318407960191</v>
      </c>
      <c r="AB36" s="146">
        <f t="shared" si="8"/>
        <v>2.9936305732484079</v>
      </c>
      <c r="AC36" s="146">
        <f t="shared" si="9"/>
        <v>7.729266764152914E-3</v>
      </c>
      <c r="AD36" s="146">
        <f t="shared" si="10"/>
        <v>1.8826277650648362</v>
      </c>
      <c r="AE36" s="146">
        <f t="shared" si="11"/>
        <v>1.8990300582765163</v>
      </c>
      <c r="AF36" s="166">
        <f t="shared" si="13"/>
        <v>1.6402293211680075E-2</v>
      </c>
    </row>
    <row r="37" spans="1:32" s="151" customFormat="1">
      <c r="A37" s="167">
        <v>302</v>
      </c>
      <c r="B37" s="168" t="s">
        <v>330</v>
      </c>
      <c r="C37" s="168">
        <v>11</v>
      </c>
      <c r="D37" s="168">
        <v>2</v>
      </c>
      <c r="E37" s="169" t="s">
        <v>392</v>
      </c>
      <c r="F37" s="170">
        <v>299.51</v>
      </c>
      <c r="G37" s="171"/>
      <c r="H37" s="156">
        <v>7690000</v>
      </c>
      <c r="I37" s="157">
        <v>368180</v>
      </c>
      <c r="J37" s="157">
        <v>212960</v>
      </c>
      <c r="K37" s="157">
        <v>67540</v>
      </c>
      <c r="L37" s="157">
        <v>3551400</v>
      </c>
      <c r="M37" s="158">
        <v>53820</v>
      </c>
      <c r="N37" s="159">
        <f t="shared" si="0"/>
        <v>0.64384330076440699</v>
      </c>
      <c r="O37" s="160">
        <f t="shared" si="1"/>
        <v>3.0825777174959604E-2</v>
      </c>
      <c r="P37" s="160">
        <f t="shared" si="2"/>
        <v>1.7830022019608337E-2</v>
      </c>
      <c r="Q37" s="160">
        <f t="shared" si="3"/>
        <v>5.6547693801857011E-3</v>
      </c>
      <c r="R37" s="160">
        <f t="shared" si="4"/>
        <v>0.29734006480295383</v>
      </c>
      <c r="S37" s="161">
        <f t="shared" si="5"/>
        <v>4.506065857885615E-3</v>
      </c>
      <c r="T37" s="162">
        <f t="shared" si="12"/>
        <v>0.47590035587188606</v>
      </c>
      <c r="U37" s="341">
        <v>6.9468273677598598</v>
      </c>
      <c r="V37" s="163">
        <v>14.0946572415852</v>
      </c>
      <c r="W37" s="342">
        <v>20.4401101364131</v>
      </c>
      <c r="Y37" s="165">
        <v>5.4370000000000002E-2</v>
      </c>
      <c r="Z37" s="146">
        <f t="shared" si="6"/>
        <v>0.15249065563365383</v>
      </c>
      <c r="AA37" s="146">
        <f t="shared" si="7"/>
        <v>68.40784955610512</v>
      </c>
      <c r="AB37" s="146">
        <f t="shared" si="8"/>
        <v>3.1530944625407171</v>
      </c>
      <c r="AC37" s="146">
        <f t="shared" si="9"/>
        <v>1.4928353886864046E-2</v>
      </c>
      <c r="AD37" s="146">
        <f t="shared" si="10"/>
        <v>1.2908346519980909</v>
      </c>
      <c r="AE37" s="146">
        <f t="shared" si="11"/>
        <v>1.9754741397256872</v>
      </c>
      <c r="AF37" s="173">
        <f t="shared" si="13"/>
        <v>0.68463948772759631</v>
      </c>
    </row>
    <row r="38" spans="1:32" s="151" customFormat="1">
      <c r="A38" s="152">
        <v>302</v>
      </c>
      <c r="B38" s="153" t="s">
        <v>330</v>
      </c>
      <c r="C38" s="153">
        <v>11</v>
      </c>
      <c r="D38" s="153">
        <v>2</v>
      </c>
      <c r="E38" s="154" t="s">
        <v>342</v>
      </c>
      <c r="F38" s="146">
        <v>299.61</v>
      </c>
      <c r="G38" s="155"/>
      <c r="H38" s="156">
        <v>49100000</v>
      </c>
      <c r="I38" s="157">
        <v>2550000</v>
      </c>
      <c r="J38" s="157">
        <v>1260000</v>
      </c>
      <c r="K38" s="157">
        <v>406000</v>
      </c>
      <c r="L38" s="157">
        <v>44200000</v>
      </c>
      <c r="M38" s="158">
        <v>418000</v>
      </c>
      <c r="N38" s="159">
        <f t="shared" si="0"/>
        <v>0.50135805746727391</v>
      </c>
      <c r="O38" s="160">
        <f t="shared" si="1"/>
        <v>2.6037943921416465E-2</v>
      </c>
      <c r="P38" s="160">
        <f t="shared" si="2"/>
        <v>1.28658075846999E-2</v>
      </c>
      <c r="Q38" s="160">
        <f t="shared" si="3"/>
        <v>4.145649110625523E-3</v>
      </c>
      <c r="R38" s="160">
        <f t="shared" si="4"/>
        <v>0.45132436130455206</v>
      </c>
      <c r="S38" s="161">
        <f t="shared" si="5"/>
        <v>4.2681806114321886E-3</v>
      </c>
      <c r="T38" s="162">
        <f t="shared" si="12"/>
        <v>0.44971946482520503</v>
      </c>
      <c r="U38" s="341">
        <v>4.9338063049261196</v>
      </c>
      <c r="V38" s="163">
        <v>12.3013391142277</v>
      </c>
      <c r="W38" s="342">
        <v>18.621513184691199</v>
      </c>
      <c r="Y38" s="165"/>
      <c r="Z38" s="146">
        <f t="shared" si="6"/>
        <v>8.633329237826104E-2</v>
      </c>
      <c r="AA38" s="146">
        <f t="shared" si="7"/>
        <v>52.625937834941048</v>
      </c>
      <c r="AB38" s="146">
        <f t="shared" si="8"/>
        <v>3.103448275862069</v>
      </c>
      <c r="AC38" s="146">
        <f t="shared" si="9"/>
        <v>9.3684163342148893E-3</v>
      </c>
      <c r="AD38" s="146">
        <f t="shared" si="10"/>
        <v>1.8865766740866299</v>
      </c>
      <c r="AE38" s="146">
        <f t="shared" si="11"/>
        <v>1.9151780342662525</v>
      </c>
      <c r="AF38" s="166">
        <f t="shared" si="13"/>
        <v>2.860136017962267E-2</v>
      </c>
    </row>
    <row r="39" spans="1:32" s="151" customFormat="1">
      <c r="A39" s="152">
        <v>302</v>
      </c>
      <c r="B39" s="153" t="s">
        <v>330</v>
      </c>
      <c r="C39" s="153">
        <v>11</v>
      </c>
      <c r="D39" s="153">
        <v>2</v>
      </c>
      <c r="E39" s="154" t="s">
        <v>396</v>
      </c>
      <c r="F39" s="146">
        <v>299.70999999999998</v>
      </c>
      <c r="G39" s="155"/>
      <c r="H39" s="156">
        <v>46900000</v>
      </c>
      <c r="I39" s="157">
        <v>2460000</v>
      </c>
      <c r="J39" s="157">
        <v>1140000</v>
      </c>
      <c r="K39" s="157">
        <v>375000</v>
      </c>
      <c r="L39" s="157">
        <v>41500000</v>
      </c>
      <c r="M39" s="158">
        <v>361000</v>
      </c>
      <c r="N39" s="159">
        <f t="shared" si="0"/>
        <v>0.50573671497584538</v>
      </c>
      <c r="O39" s="160">
        <f t="shared" si="1"/>
        <v>2.6526915113871636E-2</v>
      </c>
      <c r="P39" s="160">
        <f t="shared" si="2"/>
        <v>1.229296066252588E-2</v>
      </c>
      <c r="Q39" s="160">
        <f t="shared" si="3"/>
        <v>4.043737060041408E-3</v>
      </c>
      <c r="R39" s="160">
        <f t="shared" si="4"/>
        <v>0.44750690131124915</v>
      </c>
      <c r="S39" s="161">
        <f t="shared" si="5"/>
        <v>3.8927708764665285E-3</v>
      </c>
      <c r="T39" s="162">
        <f t="shared" si="12"/>
        <v>0.43265682656826565</v>
      </c>
      <c r="U39" s="341">
        <v>3.6158087944975201</v>
      </c>
      <c r="V39" s="163">
        <v>11.080803221382901</v>
      </c>
      <c r="W39" s="342">
        <v>17.494808226527599</v>
      </c>
      <c r="Y39" s="165"/>
      <c r="Z39" s="146">
        <f t="shared" si="6"/>
        <v>8.6722227070424998E-2</v>
      </c>
      <c r="AA39" s="146">
        <f t="shared" si="7"/>
        <v>53.054298642533936</v>
      </c>
      <c r="AB39" s="146">
        <f t="shared" si="8"/>
        <v>3.04</v>
      </c>
      <c r="AC39" s="146">
        <f t="shared" si="9"/>
        <v>8.6237786961611031E-3</v>
      </c>
      <c r="AD39" s="146">
        <f t="shared" si="10"/>
        <v>1.8688427363699107</v>
      </c>
      <c r="AE39" s="146">
        <f t="shared" si="11"/>
        <v>1.8783314497351615</v>
      </c>
      <c r="AF39" s="166">
        <f t="shared" si="13"/>
        <v>9.4887133652508115E-3</v>
      </c>
    </row>
    <row r="40" spans="1:32" s="151" customFormat="1">
      <c r="A40" s="152">
        <v>302</v>
      </c>
      <c r="B40" s="153" t="s">
        <v>330</v>
      </c>
      <c r="C40" s="153">
        <v>11</v>
      </c>
      <c r="D40" s="153">
        <v>2</v>
      </c>
      <c r="E40" s="154" t="s">
        <v>346</v>
      </c>
      <c r="F40" s="146">
        <v>299.79000000000002</v>
      </c>
      <c r="G40" s="155"/>
      <c r="H40" s="156">
        <v>31100000</v>
      </c>
      <c r="I40" s="157">
        <v>1670000</v>
      </c>
      <c r="J40" s="157">
        <v>775000</v>
      </c>
      <c r="K40" s="157">
        <v>254000</v>
      </c>
      <c r="L40" s="157">
        <v>29300000</v>
      </c>
      <c r="M40" s="158">
        <v>259000</v>
      </c>
      <c r="N40" s="159">
        <f t="shared" si="0"/>
        <v>0.49086145396003661</v>
      </c>
      <c r="O40" s="160">
        <f t="shared" si="1"/>
        <v>2.6358155244799394E-2</v>
      </c>
      <c r="P40" s="160">
        <f t="shared" si="2"/>
        <v>1.2232078032766186E-2</v>
      </c>
      <c r="Q40" s="160">
        <f t="shared" si="3"/>
        <v>4.0089649294485306E-3</v>
      </c>
      <c r="R40" s="160">
        <f t="shared" si="4"/>
        <v>0.46245146627103129</v>
      </c>
      <c r="S40" s="161">
        <f t="shared" si="5"/>
        <v>4.0878815619179902E-3</v>
      </c>
      <c r="T40" s="162">
        <f t="shared" si="12"/>
        <v>0.43542934415145362</v>
      </c>
      <c r="U40" s="341">
        <v>3.7666375170412998</v>
      </c>
      <c r="V40" s="163">
        <v>11.212011687358601</v>
      </c>
      <c r="W40" s="342">
        <v>17.596565340738799</v>
      </c>
      <c r="Y40" s="165"/>
      <c r="Z40" s="146">
        <f t="shared" si="6"/>
        <v>8.3669167338334682E-2</v>
      </c>
      <c r="AA40" s="146">
        <f t="shared" si="7"/>
        <v>51.490066225165556</v>
      </c>
      <c r="AB40" s="146">
        <f t="shared" si="8"/>
        <v>3.0511811023622046</v>
      </c>
      <c r="AC40" s="146">
        <f t="shared" si="9"/>
        <v>8.7621367434622295E-3</v>
      </c>
      <c r="AD40" s="146">
        <f t="shared" si="10"/>
        <v>1.9290065974304744</v>
      </c>
      <c r="AE40" s="146">
        <f t="shared" si="11"/>
        <v>1.8841871346472887</v>
      </c>
      <c r="AF40" s="166">
        <f t="shared" si="13"/>
        <v>-4.4819462783185715E-2</v>
      </c>
    </row>
    <row r="41" spans="1:32" s="151" customFormat="1">
      <c r="A41" s="152">
        <v>302</v>
      </c>
      <c r="B41" s="153" t="s">
        <v>330</v>
      </c>
      <c r="C41" s="153">
        <v>11</v>
      </c>
      <c r="D41" s="153">
        <v>2</v>
      </c>
      <c r="E41" s="154" t="s">
        <v>381</v>
      </c>
      <c r="F41" s="146">
        <v>300.01</v>
      </c>
      <c r="G41" s="155"/>
      <c r="H41" s="156">
        <v>25400000</v>
      </c>
      <c r="I41" s="157">
        <v>1200000</v>
      </c>
      <c r="J41" s="157">
        <v>556000</v>
      </c>
      <c r="K41" s="157">
        <v>188000</v>
      </c>
      <c r="L41" s="157">
        <v>22800000</v>
      </c>
      <c r="M41" s="158">
        <v>195000</v>
      </c>
      <c r="N41" s="159">
        <f t="shared" si="0"/>
        <v>0.50457895468722069</v>
      </c>
      <c r="O41" s="160">
        <f t="shared" si="1"/>
        <v>2.3838375811994675E-2</v>
      </c>
      <c r="P41" s="160">
        <f t="shared" si="2"/>
        <v>1.1045114126224199E-2</v>
      </c>
      <c r="Q41" s="160">
        <f t="shared" si="3"/>
        <v>3.7346788772124992E-3</v>
      </c>
      <c r="R41" s="160">
        <f t="shared" si="4"/>
        <v>0.45292914042789884</v>
      </c>
      <c r="S41" s="161">
        <f t="shared" si="5"/>
        <v>3.8737360694491348E-3</v>
      </c>
      <c r="T41" s="162">
        <f t="shared" si="12"/>
        <v>0.43899018232819065</v>
      </c>
      <c r="U41" s="341">
        <v>4.08402407583994</v>
      </c>
      <c r="V41" s="163">
        <v>11.4813687167238</v>
      </c>
      <c r="W41" s="342">
        <v>17.856664225697799</v>
      </c>
      <c r="Y41" s="165"/>
      <c r="Z41" s="146">
        <f t="shared" si="6"/>
        <v>7.7950198484301694E-2</v>
      </c>
      <c r="AA41" s="146">
        <f t="shared" si="7"/>
        <v>52.697095435684652</v>
      </c>
      <c r="AB41" s="146">
        <f t="shared" si="8"/>
        <v>2.957446808510638</v>
      </c>
      <c r="AC41" s="146">
        <f t="shared" si="9"/>
        <v>8.4801043705153289E-3</v>
      </c>
      <c r="AD41" s="146">
        <f t="shared" si="10"/>
        <v>1.8843441466854725</v>
      </c>
      <c r="AE41" s="146">
        <f t="shared" si="11"/>
        <v>1.8917826618066798</v>
      </c>
      <c r="AF41" s="166">
        <f t="shared" si="13"/>
        <v>7.4385151212073009E-3</v>
      </c>
    </row>
    <row r="42" spans="1:32" s="151" customFormat="1">
      <c r="A42" s="152">
        <v>302</v>
      </c>
      <c r="B42" s="153" t="s">
        <v>330</v>
      </c>
      <c r="C42" s="153">
        <v>11</v>
      </c>
      <c r="D42" s="153">
        <v>2</v>
      </c>
      <c r="E42" s="154" t="s">
        <v>211</v>
      </c>
      <c r="F42" s="146">
        <v>300.11</v>
      </c>
      <c r="G42" s="155"/>
      <c r="H42" s="156">
        <v>11520000</v>
      </c>
      <c r="I42" s="157">
        <v>561750</v>
      </c>
      <c r="J42" s="157">
        <v>239750</v>
      </c>
      <c r="K42" s="157">
        <v>83950</v>
      </c>
      <c r="L42" s="157">
        <v>10307500</v>
      </c>
      <c r="M42" s="158">
        <v>88775</v>
      </c>
      <c r="N42" s="159">
        <f t="shared" si="0"/>
        <v>0.50522493363988907</v>
      </c>
      <c r="O42" s="160">
        <f t="shared" si="1"/>
        <v>2.4636293964601361E-2</v>
      </c>
      <c r="P42" s="160">
        <f t="shared" si="2"/>
        <v>1.051455536806974E-2</v>
      </c>
      <c r="Q42" s="160">
        <f t="shared" si="3"/>
        <v>3.6817389912386016E-3</v>
      </c>
      <c r="R42" s="160">
        <f t="shared" si="4"/>
        <v>0.45204913224766985</v>
      </c>
      <c r="S42" s="161">
        <f t="shared" si="5"/>
        <v>3.8933457885313503E-3</v>
      </c>
      <c r="T42" s="162">
        <f t="shared" si="12"/>
        <v>0.4233878210885576</v>
      </c>
      <c r="U42" s="341">
        <v>2.8301922707781699</v>
      </c>
      <c r="V42" s="163">
        <v>10.392998910811899</v>
      </c>
      <c r="W42" s="342">
        <v>16.861585260173101</v>
      </c>
      <c r="Y42" s="165"/>
      <c r="Z42" s="146">
        <f t="shared" si="6"/>
        <v>7.8485338013468686E-2</v>
      </c>
      <c r="AA42" s="146">
        <f t="shared" si="7"/>
        <v>52.777459626617798</v>
      </c>
      <c r="AB42" s="146">
        <f t="shared" si="8"/>
        <v>2.8558665872543179</v>
      </c>
      <c r="AC42" s="146">
        <f t="shared" si="9"/>
        <v>8.5391161738218747E-3</v>
      </c>
      <c r="AD42" s="146">
        <f t="shared" si="10"/>
        <v>1.8804805338192614</v>
      </c>
      <c r="AE42" s="146">
        <f t="shared" si="11"/>
        <v>1.8591254379549174</v>
      </c>
      <c r="AF42" s="166">
        <f t="shared" si="13"/>
        <v>-2.1355095864344031E-2</v>
      </c>
    </row>
    <row r="43" spans="1:32" s="151" customFormat="1">
      <c r="A43" s="152">
        <v>302</v>
      </c>
      <c r="B43" s="153" t="s">
        <v>330</v>
      </c>
      <c r="C43" s="153">
        <v>11</v>
      </c>
      <c r="D43" s="153">
        <v>2</v>
      </c>
      <c r="E43" s="154" t="s">
        <v>395</v>
      </c>
      <c r="F43" s="146">
        <v>300.22000000000003</v>
      </c>
      <c r="G43" s="155"/>
      <c r="H43" s="156">
        <v>3585000</v>
      </c>
      <c r="I43" s="157">
        <v>176500</v>
      </c>
      <c r="J43" s="157">
        <v>74300</v>
      </c>
      <c r="K43" s="157">
        <v>25300</v>
      </c>
      <c r="L43" s="157">
        <v>3030000</v>
      </c>
      <c r="M43" s="158">
        <v>26750</v>
      </c>
      <c r="N43" s="159">
        <f t="shared" si="0"/>
        <v>0.51822459290097356</v>
      </c>
      <c r="O43" s="160">
        <f t="shared" si="1"/>
        <v>2.5513707293451E-2</v>
      </c>
      <c r="P43" s="160">
        <f t="shared" si="2"/>
        <v>1.0740331172257277E-2</v>
      </c>
      <c r="Q43" s="160">
        <f t="shared" si="3"/>
        <v>3.6572056346986419E-3</v>
      </c>
      <c r="R43" s="160">
        <f t="shared" si="4"/>
        <v>0.43799735466944212</v>
      </c>
      <c r="S43" s="161">
        <f t="shared" si="5"/>
        <v>3.8668083291774178E-3</v>
      </c>
      <c r="T43" s="162">
        <f t="shared" si="12"/>
        <v>0.4172032359253755</v>
      </c>
      <c r="U43" s="341">
        <v>2.29611426262163</v>
      </c>
      <c r="V43" s="163">
        <v>9.9732648113917204</v>
      </c>
      <c r="W43" s="342">
        <v>16.481507387251501</v>
      </c>
      <c r="Y43" s="165">
        <v>6.0139999999999999E-2</v>
      </c>
      <c r="Z43" s="146">
        <f t="shared" si="6"/>
        <v>8.284201209175332E-2</v>
      </c>
      <c r="AA43" s="146">
        <f t="shared" si="7"/>
        <v>54.195011337868479</v>
      </c>
      <c r="AB43" s="146">
        <f t="shared" si="8"/>
        <v>2.9367588932806323</v>
      </c>
      <c r="AC43" s="146">
        <f t="shared" si="9"/>
        <v>8.7511245603991168E-3</v>
      </c>
      <c r="AD43" s="146">
        <f t="shared" si="10"/>
        <v>1.8254226385365395</v>
      </c>
      <c r="AE43" s="146">
        <f t="shared" si="11"/>
        <v>1.8466278613585878</v>
      </c>
      <c r="AF43" s="166">
        <f t="shared" si="13"/>
        <v>2.1205222822048286E-2</v>
      </c>
    </row>
    <row r="44" spans="1:32" s="151" customFormat="1">
      <c r="A44" s="152">
        <v>302</v>
      </c>
      <c r="B44" s="153" t="s">
        <v>330</v>
      </c>
      <c r="C44" s="153">
        <v>11</v>
      </c>
      <c r="D44" s="153">
        <v>3</v>
      </c>
      <c r="E44" s="154" t="s">
        <v>375</v>
      </c>
      <c r="F44" s="146">
        <v>300.32</v>
      </c>
      <c r="G44" s="155"/>
      <c r="H44" s="156">
        <v>4556670</v>
      </c>
      <c r="I44" s="157">
        <v>192333.33332999999</v>
      </c>
      <c r="J44" s="157">
        <v>91200</v>
      </c>
      <c r="K44" s="157">
        <v>29433.333330000001</v>
      </c>
      <c r="L44" s="157">
        <v>3756670</v>
      </c>
      <c r="M44" s="158">
        <v>25666.666669999999</v>
      </c>
      <c r="N44" s="159">
        <f t="shared" si="0"/>
        <v>0.52666251090330329</v>
      </c>
      <c r="O44" s="160">
        <f t="shared" si="1"/>
        <v>2.2229996085294697E-2</v>
      </c>
      <c r="P44" s="160">
        <f t="shared" si="2"/>
        <v>1.0540947883955007E-2</v>
      </c>
      <c r="Q44" s="160">
        <f t="shared" si="3"/>
        <v>3.4019214109934854E-3</v>
      </c>
      <c r="R44" s="160">
        <f t="shared" si="4"/>
        <v>0.43419805578089093</v>
      </c>
      <c r="S44" s="161">
        <f t="shared" si="5"/>
        <v>2.966567935562664E-3</v>
      </c>
      <c r="T44" s="162">
        <f t="shared" si="12"/>
        <v>0.43203071168847362</v>
      </c>
      <c r="U44" s="341">
        <v>3.4980583913748999</v>
      </c>
      <c r="V44" s="163">
        <v>11.0209246258131</v>
      </c>
      <c r="W44" s="342">
        <v>17.412074025714102</v>
      </c>
      <c r="Y44" s="165">
        <v>6.454E-2</v>
      </c>
      <c r="Z44" s="146">
        <f t="shared" si="6"/>
        <v>7.6420875619369208E-2</v>
      </c>
      <c r="AA44" s="146">
        <f t="shared" si="7"/>
        <v>54.811543856019362</v>
      </c>
      <c r="AB44" s="146">
        <f t="shared" si="8"/>
        <v>3.0985277466702748</v>
      </c>
      <c r="AC44" s="146">
        <f t="shared" si="9"/>
        <v>6.7859286287693527E-3</v>
      </c>
      <c r="AD44" s="146">
        <f t="shared" si="10"/>
        <v>1.8021761509519996</v>
      </c>
      <c r="AE44" s="146">
        <f t="shared" si="11"/>
        <v>1.877016130995478</v>
      </c>
      <c r="AF44" s="166">
        <f t="shared" si="13"/>
        <v>7.4839980043478471E-2</v>
      </c>
    </row>
    <row r="45" spans="1:32" s="151" customFormat="1">
      <c r="A45" s="152">
        <v>302</v>
      </c>
      <c r="B45" s="153" t="s">
        <v>330</v>
      </c>
      <c r="C45" s="153">
        <v>11</v>
      </c>
      <c r="D45" s="153">
        <v>3</v>
      </c>
      <c r="E45" s="154" t="s">
        <v>374</v>
      </c>
      <c r="F45" s="146">
        <v>300.92</v>
      </c>
      <c r="G45" s="155"/>
      <c r="H45" s="156">
        <v>8670000</v>
      </c>
      <c r="I45" s="157">
        <v>435000</v>
      </c>
      <c r="J45" s="157">
        <v>206000</v>
      </c>
      <c r="K45" s="157">
        <v>61800</v>
      </c>
      <c r="L45" s="157">
        <v>7570000</v>
      </c>
      <c r="M45" s="158">
        <v>74600</v>
      </c>
      <c r="N45" s="159">
        <f t="shared" ref="N45:N76" si="14">H45/(SUM($H45:$M45))</f>
        <v>0.50947853373605834</v>
      </c>
      <c r="O45" s="160">
        <f t="shared" ref="O45:O76" si="15">I45/(SUM($H45:$M45))</f>
        <v>2.556207176184376E-2</v>
      </c>
      <c r="P45" s="160">
        <f t="shared" ref="P45:P76" si="16">J45/(SUM($H45:$M45))</f>
        <v>1.2105256972275436E-2</v>
      </c>
      <c r="Q45" s="160">
        <f t="shared" ref="Q45:Q76" si="17">K45/(SUM($H45:$M45))</f>
        <v>3.6315770916826307E-3</v>
      </c>
      <c r="R45" s="160">
        <f t="shared" ref="R45:R76" si="18">L45/(SUM($H45:$M45))</f>
        <v>0.44483881203944198</v>
      </c>
      <c r="S45" s="161">
        <f t="shared" ref="S45:S76" si="19">M45/(SUM($H45:$M45))</f>
        <v>4.3837483986978037E-3</v>
      </c>
      <c r="T45" s="162">
        <f t="shared" si="12"/>
        <v>0.44044250064316953</v>
      </c>
      <c r="U45" s="341">
        <v>4.1441666744034302</v>
      </c>
      <c r="V45" s="163">
        <v>11.582692354475199</v>
      </c>
      <c r="W45" s="342">
        <v>17.938039307028699</v>
      </c>
      <c r="Y45" s="165"/>
      <c r="Z45" s="146">
        <f t="shared" ref="Z45:Z76" si="20">(O45+P45+Q45)/(O45+P45+Q45+R45+S45)</f>
        <v>8.4193880729328888E-2</v>
      </c>
      <c r="AA45" s="146">
        <f t="shared" ref="AA45:AA76" si="21">((N45)/(N45+R45))*100</f>
        <v>53.38669950738916</v>
      </c>
      <c r="AB45" s="146">
        <f t="shared" ref="AB45:AB76" si="22">P45/Q45</f>
        <v>3.3333333333333335</v>
      </c>
      <c r="AC45" s="146">
        <f t="shared" ref="AC45:AC76" si="23">(S45/(S45+R45))</f>
        <v>9.7585223556497409E-3</v>
      </c>
      <c r="AD45" s="146">
        <f t="shared" ref="AD45:AD76" si="24">(0*(N45/(SUM(N45:S45)))+(1*(O45/SUM(N45:S45)))+(2*(P45/SUM(N45:S45)))+(3*(Q45/SUM(N45:S45)))+(4*(R45/(SUM(N45:S45)))+(4*(S45/(SUM(N45:S45))))))</f>
        <v>1.8575575587340019</v>
      </c>
      <c r="AE45" s="146">
        <f t="shared" ref="AE45:AE76" si="25">-0.77*T45+3.32*T45^2+1.59</f>
        <v>1.8949047344624832</v>
      </c>
      <c r="AF45" s="166">
        <f t="shared" si="13"/>
        <v>3.7347175728481341E-2</v>
      </c>
    </row>
    <row r="46" spans="1:32" s="151" customFormat="1">
      <c r="A46" s="152">
        <v>302</v>
      </c>
      <c r="B46" s="153" t="s">
        <v>330</v>
      </c>
      <c r="C46" s="153">
        <v>11</v>
      </c>
      <c r="D46" s="153">
        <v>3</v>
      </c>
      <c r="E46" s="154" t="s">
        <v>397</v>
      </c>
      <c r="F46" s="146">
        <v>301.02</v>
      </c>
      <c r="G46" s="155"/>
      <c r="H46" s="156">
        <v>3193330</v>
      </c>
      <c r="I46" s="157">
        <v>153666.66667000001</v>
      </c>
      <c r="J46" s="157">
        <v>68100</v>
      </c>
      <c r="K46" s="157">
        <v>21700</v>
      </c>
      <c r="L46" s="157">
        <v>2706670</v>
      </c>
      <c r="M46" s="158">
        <v>29100</v>
      </c>
      <c r="N46" s="159">
        <f t="shared" si="14"/>
        <v>0.51734232653055323</v>
      </c>
      <c r="O46" s="160">
        <f t="shared" si="15"/>
        <v>2.4895100363962645E-2</v>
      </c>
      <c r="P46" s="160">
        <f t="shared" si="16"/>
        <v>1.1032687644787941E-2</v>
      </c>
      <c r="Q46" s="160">
        <f t="shared" si="17"/>
        <v>3.5155553875462309E-3</v>
      </c>
      <c r="R46" s="160">
        <f t="shared" si="18"/>
        <v>0.4384999216963022</v>
      </c>
      <c r="S46" s="161">
        <f t="shared" si="19"/>
        <v>4.7144083768477108E-3</v>
      </c>
      <c r="T46" s="162">
        <f t="shared" si="12"/>
        <v>0.43622355386527795</v>
      </c>
      <c r="U46" s="341">
        <v>3.8889517617009801</v>
      </c>
      <c r="V46" s="163">
        <v>11.2965979799515</v>
      </c>
      <c r="W46" s="342">
        <v>17.678723348877799</v>
      </c>
      <c r="Y46" s="165">
        <v>4.718E-2</v>
      </c>
      <c r="Z46" s="146">
        <f t="shared" si="20"/>
        <v>8.1721156762658745E-2</v>
      </c>
      <c r="AA46" s="146">
        <f t="shared" si="21"/>
        <v>54.124237288135589</v>
      </c>
      <c r="AB46" s="146">
        <f t="shared" si="22"/>
        <v>3.1382488479262673</v>
      </c>
      <c r="AC46" s="146">
        <f t="shared" si="23"/>
        <v>1.0636859092686884E-2</v>
      </c>
      <c r="AD46" s="146">
        <f t="shared" si="24"/>
        <v>1.8303644621087771</v>
      </c>
      <c r="AE46" s="146">
        <f t="shared" si="25"/>
        <v>1.8858739468272883</v>
      </c>
      <c r="AF46" s="166">
        <f t="shared" si="13"/>
        <v>5.5509484718511137E-2</v>
      </c>
    </row>
    <row r="47" spans="1:32" s="151" customFormat="1">
      <c r="A47" s="152">
        <v>302</v>
      </c>
      <c r="B47" s="153" t="s">
        <v>330</v>
      </c>
      <c r="C47" s="153">
        <v>11</v>
      </c>
      <c r="D47" s="153">
        <v>3</v>
      </c>
      <c r="E47" s="154" t="s">
        <v>346</v>
      </c>
      <c r="F47" s="146">
        <v>301.32</v>
      </c>
      <c r="G47" s="155"/>
      <c r="H47" s="156">
        <v>22450000</v>
      </c>
      <c r="I47" s="157">
        <v>996250</v>
      </c>
      <c r="J47" s="157">
        <v>473500</v>
      </c>
      <c r="K47" s="157">
        <v>169475</v>
      </c>
      <c r="L47" s="157">
        <v>18607500</v>
      </c>
      <c r="M47" s="158">
        <v>156500</v>
      </c>
      <c r="N47" s="159">
        <f t="shared" si="14"/>
        <v>0.52388122480863464</v>
      </c>
      <c r="O47" s="160">
        <f t="shared" si="15"/>
        <v>2.3247958584213906E-2</v>
      </c>
      <c r="P47" s="160">
        <f t="shared" si="16"/>
        <v>1.1049343427478328E-2</v>
      </c>
      <c r="Q47" s="160">
        <f t="shared" si="17"/>
        <v>3.9547781993070534E-3</v>
      </c>
      <c r="R47" s="160">
        <f t="shared" si="18"/>
        <v>0.43421469445998523</v>
      </c>
      <c r="S47" s="161">
        <f t="shared" si="19"/>
        <v>3.6520005203809049E-3</v>
      </c>
      <c r="T47" s="162">
        <f t="shared" si="12"/>
        <v>0.44521015188851298</v>
      </c>
      <c r="U47" s="341">
        <v>4.5611067184393104</v>
      </c>
      <c r="V47" s="163">
        <v>11.9324541890027</v>
      </c>
      <c r="W47" s="342">
        <v>18.307514482373399</v>
      </c>
      <c r="Y47" s="165"/>
      <c r="Z47" s="146">
        <f t="shared" si="20"/>
        <v>8.0341465626144887E-2</v>
      </c>
      <c r="AA47" s="146">
        <f t="shared" si="21"/>
        <v>54.679413018327963</v>
      </c>
      <c r="AB47" s="146">
        <f t="shared" si="22"/>
        <v>2.7939224074347249</v>
      </c>
      <c r="AC47" s="146">
        <f t="shared" si="23"/>
        <v>8.3404391387763809E-3</v>
      </c>
      <c r="AD47" s="146">
        <f t="shared" si="24"/>
        <v>1.8086777599585562</v>
      </c>
      <c r="AE47" s="146">
        <f t="shared" si="25"/>
        <v>1.9052522864698931</v>
      </c>
      <c r="AF47" s="166">
        <f t="shared" si="13"/>
        <v>9.6574526511336911E-2</v>
      </c>
    </row>
    <row r="48" spans="1:32" s="151" customFormat="1">
      <c r="A48" s="152">
        <v>302</v>
      </c>
      <c r="B48" s="153" t="s">
        <v>330</v>
      </c>
      <c r="C48" s="153">
        <v>11</v>
      </c>
      <c r="D48" s="153">
        <v>3</v>
      </c>
      <c r="E48" s="154" t="s">
        <v>395</v>
      </c>
      <c r="F48" s="146">
        <v>301.73</v>
      </c>
      <c r="G48" s="155"/>
      <c r="H48" s="156">
        <v>7320000</v>
      </c>
      <c r="I48" s="157">
        <v>349333.33332999999</v>
      </c>
      <c r="J48" s="157">
        <v>162300</v>
      </c>
      <c r="K48" s="157">
        <v>49500</v>
      </c>
      <c r="L48" s="157">
        <v>6366670</v>
      </c>
      <c r="M48" s="158">
        <v>57633.333330000001</v>
      </c>
      <c r="N48" s="159">
        <f t="shared" si="14"/>
        <v>0.51169357290993178</v>
      </c>
      <c r="O48" s="160">
        <f t="shared" si="15"/>
        <v>2.4419620419148066E-2</v>
      </c>
      <c r="P48" s="160">
        <f t="shared" si="16"/>
        <v>1.1345337005912831E-2</v>
      </c>
      <c r="Q48" s="160">
        <f t="shared" si="17"/>
        <v>3.4602229315630634E-3</v>
      </c>
      <c r="R48" s="160">
        <f t="shared" si="18"/>
        <v>0.44505247538776987</v>
      </c>
      <c r="S48" s="161">
        <f t="shared" si="19"/>
        <v>4.0287713456744201E-3</v>
      </c>
      <c r="T48" s="162">
        <f t="shared" si="12"/>
        <v>0.43543608252906796</v>
      </c>
      <c r="U48" s="341">
        <v>3.7636846694982502</v>
      </c>
      <c r="V48" s="163">
        <v>11.2441793093158</v>
      </c>
      <c r="W48" s="342">
        <v>17.640372175420001</v>
      </c>
      <c r="Y48" s="165">
        <v>4.811E-2</v>
      </c>
      <c r="Z48" s="146">
        <f t="shared" si="20"/>
        <v>8.032902739039488E-2</v>
      </c>
      <c r="AA48" s="146">
        <f t="shared" si="21"/>
        <v>53.482695206357711</v>
      </c>
      <c r="AB48" s="146">
        <f t="shared" si="22"/>
        <v>3.2787878787878784</v>
      </c>
      <c r="AC48" s="146">
        <f t="shared" si="23"/>
        <v>8.9711413580040433E-3</v>
      </c>
      <c r="AD48" s="146">
        <f t="shared" si="24"/>
        <v>1.85381595015944</v>
      </c>
      <c r="AE48" s="146">
        <f t="shared" si="25"/>
        <v>1.8842014285872453</v>
      </c>
      <c r="AF48" s="166">
        <f t="shared" si="13"/>
        <v>3.0385478427805257E-2</v>
      </c>
    </row>
    <row r="49" spans="1:32" s="151" customFormat="1">
      <c r="A49" s="152">
        <v>302</v>
      </c>
      <c r="B49" s="153" t="s">
        <v>330</v>
      </c>
      <c r="C49" s="153">
        <v>11</v>
      </c>
      <c r="D49" s="153">
        <v>4</v>
      </c>
      <c r="E49" s="154" t="s">
        <v>375</v>
      </c>
      <c r="F49" s="146">
        <v>301.83999999999997</v>
      </c>
      <c r="G49" s="155"/>
      <c r="H49" s="156">
        <v>4980000</v>
      </c>
      <c r="I49" s="157">
        <v>229666.66667000001</v>
      </c>
      <c r="J49" s="157">
        <v>113966.66667000001</v>
      </c>
      <c r="K49" s="157">
        <v>35633.333330000001</v>
      </c>
      <c r="L49" s="157">
        <v>4346670</v>
      </c>
      <c r="M49" s="158">
        <v>37600</v>
      </c>
      <c r="N49" s="159">
        <f t="shared" si="14"/>
        <v>0.51110804735155679</v>
      </c>
      <c r="O49" s="160">
        <f t="shared" si="15"/>
        <v>2.3571181032820195E-2</v>
      </c>
      <c r="P49" s="160">
        <f t="shared" si="16"/>
        <v>1.1696642663628404E-2</v>
      </c>
      <c r="Q49" s="160">
        <f t="shared" si="17"/>
        <v>3.6571251845227805E-3</v>
      </c>
      <c r="R49" s="160">
        <f t="shared" si="18"/>
        <v>0.44610803537782956</v>
      </c>
      <c r="S49" s="161">
        <f t="shared" si="19"/>
        <v>3.8589683896422759E-3</v>
      </c>
      <c r="T49" s="162">
        <f t="shared" si="12"/>
        <v>0.4490644490608583</v>
      </c>
      <c r="U49" s="341">
        <v>4.9035149341310698</v>
      </c>
      <c r="V49" s="163">
        <v>12.218960645170201</v>
      </c>
      <c r="W49" s="342">
        <v>18.585502368591602</v>
      </c>
      <c r="Y49" s="165">
        <v>4.9799999999999997E-2</v>
      </c>
      <c r="Z49" s="146">
        <f t="shared" si="20"/>
        <v>7.9618714667127846E-2</v>
      </c>
      <c r="AA49" s="146">
        <f t="shared" si="21"/>
        <v>53.395263261163961</v>
      </c>
      <c r="AB49" s="146">
        <f t="shared" si="22"/>
        <v>3.1983161837416576</v>
      </c>
      <c r="AC49" s="146">
        <f t="shared" si="23"/>
        <v>8.576114153553499E-3</v>
      </c>
      <c r="AD49" s="146">
        <f t="shared" si="24"/>
        <v>1.8578038569835329</v>
      </c>
      <c r="AE49" s="146">
        <f t="shared" si="25"/>
        <v>1.9137278538654421</v>
      </c>
      <c r="AF49" s="166">
        <f t="shared" si="13"/>
        <v>5.5923996881909188E-2</v>
      </c>
    </row>
    <row r="50" spans="1:32" s="151" customFormat="1">
      <c r="A50" s="152">
        <v>302</v>
      </c>
      <c r="B50" s="153" t="s">
        <v>330</v>
      </c>
      <c r="C50" s="153">
        <v>11</v>
      </c>
      <c r="D50" s="153">
        <v>4</v>
      </c>
      <c r="E50" s="154" t="s">
        <v>376</v>
      </c>
      <c r="F50" s="146">
        <v>302.04000000000002</v>
      </c>
      <c r="G50" s="155"/>
      <c r="H50" s="156">
        <v>7970000</v>
      </c>
      <c r="I50" s="157">
        <v>425000</v>
      </c>
      <c r="J50" s="157">
        <v>190500</v>
      </c>
      <c r="K50" s="157">
        <v>57650</v>
      </c>
      <c r="L50" s="157">
        <v>6855000</v>
      </c>
      <c r="M50" s="158">
        <v>67550</v>
      </c>
      <c r="N50" s="159">
        <f t="shared" si="14"/>
        <v>0.51202323056463894</v>
      </c>
      <c r="O50" s="160">
        <f t="shared" si="15"/>
        <v>2.7303622708904837E-2</v>
      </c>
      <c r="P50" s="160">
        <f t="shared" si="16"/>
        <v>1.2238447355403225E-2</v>
      </c>
      <c r="Q50" s="160">
        <f t="shared" si="17"/>
        <v>3.7036561156902677E-3</v>
      </c>
      <c r="R50" s="160">
        <f t="shared" si="18"/>
        <v>0.44039137334010037</v>
      </c>
      <c r="S50" s="161">
        <f t="shared" si="19"/>
        <v>4.3396699152624041E-3</v>
      </c>
      <c r="T50" s="162">
        <f t="shared" si="12"/>
        <v>0.42621844201431075</v>
      </c>
      <c r="U50" s="341">
        <v>3.0418383196062599</v>
      </c>
      <c r="V50" s="163">
        <v>10.609271945910301</v>
      </c>
      <c r="W50" s="342">
        <v>17.0631082903259</v>
      </c>
      <c r="Y50" s="165"/>
      <c r="Z50" s="146">
        <f t="shared" si="20"/>
        <v>8.8622510104401184E-2</v>
      </c>
      <c r="AA50" s="146">
        <f t="shared" si="21"/>
        <v>53.760539629005052</v>
      </c>
      <c r="AB50" s="146">
        <f t="shared" si="22"/>
        <v>3.3044232437120553</v>
      </c>
      <c r="AC50" s="146">
        <f t="shared" si="23"/>
        <v>9.7579649117738396E-3</v>
      </c>
      <c r="AD50" s="146">
        <f t="shared" si="24"/>
        <v>1.8418156587882333</v>
      </c>
      <c r="AE50" s="146">
        <f t="shared" si="25"/>
        <v>1.8649301718884939</v>
      </c>
      <c r="AF50" s="166">
        <f t="shared" si="13"/>
        <v>2.3114513100260581E-2</v>
      </c>
    </row>
    <row r="51" spans="1:32" s="151" customFormat="1">
      <c r="A51" s="152">
        <v>302</v>
      </c>
      <c r="B51" s="153" t="s">
        <v>330</v>
      </c>
      <c r="C51" s="153">
        <v>11</v>
      </c>
      <c r="D51" s="153">
        <v>4</v>
      </c>
      <c r="E51" s="154" t="s">
        <v>224</v>
      </c>
      <c r="F51" s="146">
        <v>302.25</v>
      </c>
      <c r="G51" s="155"/>
      <c r="H51" s="156">
        <v>6450000</v>
      </c>
      <c r="I51" s="157">
        <v>301666.66667000001</v>
      </c>
      <c r="J51" s="157">
        <v>143000</v>
      </c>
      <c r="K51" s="157">
        <v>43366.666669999999</v>
      </c>
      <c r="L51" s="157">
        <v>5476670</v>
      </c>
      <c r="M51" s="158">
        <v>49033.333330000001</v>
      </c>
      <c r="N51" s="159">
        <f t="shared" si="14"/>
        <v>0.5175013057880401</v>
      </c>
      <c r="O51" s="160">
        <f t="shared" si="15"/>
        <v>2.4203549444100844E-2</v>
      </c>
      <c r="P51" s="160">
        <f t="shared" si="16"/>
        <v>1.1473284763982905E-2</v>
      </c>
      <c r="Q51" s="160">
        <f t="shared" si="17"/>
        <v>3.4794273844030508E-3</v>
      </c>
      <c r="R51" s="160">
        <f t="shared" si="18"/>
        <v>0.4394083529256102</v>
      </c>
      <c r="S51" s="161">
        <f t="shared" si="19"/>
        <v>3.9340796938628266E-3</v>
      </c>
      <c r="T51" s="162">
        <f t="shared" si="12"/>
        <v>0.43830685203302938</v>
      </c>
      <c r="U51" s="341">
        <v>3.9957062146012499</v>
      </c>
      <c r="V51" s="163">
        <v>11.456880309417199</v>
      </c>
      <c r="W51" s="342">
        <v>17.8072456425956</v>
      </c>
      <c r="Y51" s="165">
        <v>4.4659999999999998E-2</v>
      </c>
      <c r="Z51" s="146">
        <f t="shared" si="20"/>
        <v>8.1153093391141087E-2</v>
      </c>
      <c r="AA51" s="146">
        <f t="shared" si="21"/>
        <v>54.080476780190942</v>
      </c>
      <c r="AB51" s="146">
        <f t="shared" si="22"/>
        <v>3.2974634893699104</v>
      </c>
      <c r="AC51" s="146">
        <f t="shared" si="23"/>
        <v>8.8736818414119675E-3</v>
      </c>
      <c r="AD51" s="146">
        <f t="shared" si="24"/>
        <v>1.830958131603168</v>
      </c>
      <c r="AE51" s="146">
        <f t="shared" si="25"/>
        <v>1.8903185404443925</v>
      </c>
      <c r="AF51" s="166">
        <f t="shared" si="13"/>
        <v>5.936040884122451E-2</v>
      </c>
    </row>
    <row r="52" spans="1:32" s="151" customFormat="1">
      <c r="A52" s="152">
        <v>302</v>
      </c>
      <c r="B52" s="153" t="s">
        <v>330</v>
      </c>
      <c r="C52" s="153">
        <v>11</v>
      </c>
      <c r="D52" s="153">
        <v>4</v>
      </c>
      <c r="E52" s="154" t="s">
        <v>398</v>
      </c>
      <c r="F52" s="146">
        <v>302.44</v>
      </c>
      <c r="G52" s="155"/>
      <c r="H52" s="156">
        <v>5073330</v>
      </c>
      <c r="I52" s="157">
        <v>217333.33332999999</v>
      </c>
      <c r="J52" s="157">
        <v>97566.666670000006</v>
      </c>
      <c r="K52" s="157">
        <v>32466.666669999999</v>
      </c>
      <c r="L52" s="157">
        <v>4263330</v>
      </c>
      <c r="M52" s="158">
        <v>36666.666669999999</v>
      </c>
      <c r="N52" s="159">
        <f t="shared" si="14"/>
        <v>0.5219103026941001</v>
      </c>
      <c r="O52" s="160">
        <f t="shared" si="15"/>
        <v>2.2357801637933671E-2</v>
      </c>
      <c r="P52" s="160">
        <f t="shared" si="16"/>
        <v>1.0037006962802355E-2</v>
      </c>
      <c r="Q52" s="160">
        <f t="shared" si="17"/>
        <v>3.3399538033615297E-3</v>
      </c>
      <c r="R52" s="160">
        <f t="shared" si="18"/>
        <v>0.43858291315267045</v>
      </c>
      <c r="S52" s="161">
        <f t="shared" si="19"/>
        <v>3.7720217491319053E-3</v>
      </c>
      <c r="T52" s="162">
        <f t="shared" si="12"/>
        <v>0.43407690306511459</v>
      </c>
      <c r="U52" s="341">
        <v>3.6153373343711901</v>
      </c>
      <c r="V52" s="163">
        <v>11.153578592488101</v>
      </c>
      <c r="W52" s="342">
        <v>17.590183521555598</v>
      </c>
      <c r="Y52" s="165">
        <v>4.9599999999999998E-2</v>
      </c>
      <c r="Z52" s="146">
        <f t="shared" si="20"/>
        <v>7.4744891189807636E-2</v>
      </c>
      <c r="AA52" s="146">
        <f t="shared" si="21"/>
        <v>54.337739619949751</v>
      </c>
      <c r="AB52" s="146">
        <f t="shared" si="22"/>
        <v>3.0051334700200072</v>
      </c>
      <c r="AC52" s="146">
        <f t="shared" si="23"/>
        <v>8.5271383938991217E-3</v>
      </c>
      <c r="AD52" s="146">
        <f t="shared" si="24"/>
        <v>1.8218714165808323</v>
      </c>
      <c r="AE52" s="146">
        <f t="shared" si="25"/>
        <v>1.8813243404515367</v>
      </c>
      <c r="AF52" s="166">
        <f t="shared" si="13"/>
        <v>5.9452923870704444E-2</v>
      </c>
    </row>
    <row r="53" spans="1:32" s="151" customFormat="1">
      <c r="A53" s="152">
        <v>302</v>
      </c>
      <c r="B53" s="153" t="s">
        <v>330</v>
      </c>
      <c r="C53" s="153">
        <v>19</v>
      </c>
      <c r="D53" s="153">
        <v>1</v>
      </c>
      <c r="E53" s="154" t="s">
        <v>333</v>
      </c>
      <c r="F53" s="146">
        <v>320.93</v>
      </c>
      <c r="G53" s="155"/>
      <c r="H53" s="156">
        <v>2356670</v>
      </c>
      <c r="I53" s="157">
        <v>113666.66667000001</v>
      </c>
      <c r="J53" s="157">
        <v>56733.333330000001</v>
      </c>
      <c r="K53" s="157">
        <v>20766.666669999999</v>
      </c>
      <c r="L53" s="157">
        <v>2043330</v>
      </c>
      <c r="M53" s="158">
        <v>19466.666669999999</v>
      </c>
      <c r="N53" s="159">
        <f t="shared" si="14"/>
        <v>0.51113802152920251</v>
      </c>
      <c r="O53" s="160">
        <f t="shared" si="15"/>
        <v>2.4653156833804969E-2</v>
      </c>
      <c r="P53" s="160">
        <f t="shared" si="16"/>
        <v>1.230488942153673E-2</v>
      </c>
      <c r="Q53" s="160">
        <f t="shared" si="17"/>
        <v>4.5040811464737247E-3</v>
      </c>
      <c r="R53" s="160">
        <f t="shared" si="18"/>
        <v>0.4431777268481652</v>
      </c>
      <c r="S53" s="161">
        <f t="shared" si="19"/>
        <v>4.2221242208167753E-3</v>
      </c>
      <c r="T53" s="162">
        <f t="shared" si="12"/>
        <v>0.46035765152839503</v>
      </c>
      <c r="U53" s="341">
        <v>5.7048753099990197</v>
      </c>
      <c r="V53" s="163">
        <v>12.9577617909019</v>
      </c>
      <c r="W53" s="342">
        <v>19.269783257511001</v>
      </c>
      <c r="Y53" s="165">
        <v>8.8520000000000001E-2</v>
      </c>
      <c r="Z53" s="146">
        <f t="shared" si="20"/>
        <v>8.4813565439293415E-2</v>
      </c>
      <c r="AA53" s="146">
        <f t="shared" si="21"/>
        <v>53.56068181818182</v>
      </c>
      <c r="AB53" s="146">
        <f t="shared" si="22"/>
        <v>2.7319422144892549</v>
      </c>
      <c r="AC53" s="146">
        <f t="shared" si="23"/>
        <v>9.4370264333543345E-3</v>
      </c>
      <c r="AD53" s="146">
        <f t="shared" si="24"/>
        <v>1.8523745833922278</v>
      </c>
      <c r="AE53" s="146">
        <f t="shared" si="25"/>
        <v>1.93912944382799</v>
      </c>
      <c r="AF53" s="166">
        <f t="shared" si="13"/>
        <v>8.6754860435762193E-2</v>
      </c>
    </row>
    <row r="54" spans="1:32" s="151" customFormat="1">
      <c r="A54" s="152">
        <v>302</v>
      </c>
      <c r="B54" s="153" t="s">
        <v>330</v>
      </c>
      <c r="C54" s="153">
        <v>19</v>
      </c>
      <c r="D54" s="153">
        <v>1</v>
      </c>
      <c r="E54" s="154" t="s">
        <v>244</v>
      </c>
      <c r="F54" s="146">
        <v>321.23</v>
      </c>
      <c r="G54" s="155"/>
      <c r="H54" s="156">
        <v>1013330</v>
      </c>
      <c r="I54" s="157">
        <v>60466.666669999999</v>
      </c>
      <c r="J54" s="157">
        <v>29933.333330000001</v>
      </c>
      <c r="K54" s="157">
        <v>11576.666670000001</v>
      </c>
      <c r="L54" s="157">
        <v>909333.33333000005</v>
      </c>
      <c r="M54" s="158">
        <v>9430</v>
      </c>
      <c r="N54" s="159">
        <f t="shared" si="14"/>
        <v>0.49817852876253027</v>
      </c>
      <c r="O54" s="160">
        <f t="shared" si="15"/>
        <v>2.9726934997320643E-2</v>
      </c>
      <c r="P54" s="160">
        <f t="shared" si="16"/>
        <v>1.4715979946609508E-2</v>
      </c>
      <c r="Q54" s="160">
        <f t="shared" si="17"/>
        <v>5.691380665365499E-3</v>
      </c>
      <c r="R54" s="160">
        <f t="shared" si="18"/>
        <v>0.44705115031931059</v>
      </c>
      <c r="S54" s="161">
        <f t="shared" si="19"/>
        <v>4.6360253088635105E-3</v>
      </c>
      <c r="T54" s="162">
        <f t="shared" si="12"/>
        <v>0.45724373166006688</v>
      </c>
      <c r="U54" s="341">
        <v>5.5519098602858898</v>
      </c>
      <c r="V54" s="163">
        <v>12.7757586233095</v>
      </c>
      <c r="W54" s="342">
        <v>19.065550010040202</v>
      </c>
      <c r="Y54" s="165">
        <v>9.7119999999999998E-2</v>
      </c>
      <c r="Z54" s="146">
        <f t="shared" si="20"/>
        <v>9.9904644346258592E-2</v>
      </c>
      <c r="AA54" s="146">
        <f t="shared" si="21"/>
        <v>52.704494980145078</v>
      </c>
      <c r="AB54" s="146">
        <f t="shared" si="22"/>
        <v>2.585660810945678</v>
      </c>
      <c r="AC54" s="146">
        <f t="shared" si="23"/>
        <v>1.026379662521093E-2</v>
      </c>
      <c r="AD54" s="146">
        <f t="shared" si="24"/>
        <v>1.8829817393993327</v>
      </c>
      <c r="AE54" s="146">
        <f t="shared" si="25"/>
        <v>1.9320408026945937</v>
      </c>
      <c r="AF54" s="166">
        <f t="shared" si="13"/>
        <v>4.9059063295260996E-2</v>
      </c>
    </row>
    <row r="55" spans="1:32" s="151" customFormat="1">
      <c r="A55" s="152">
        <v>302</v>
      </c>
      <c r="B55" s="153" t="s">
        <v>330</v>
      </c>
      <c r="C55" s="153">
        <v>19</v>
      </c>
      <c r="D55" s="153">
        <v>1</v>
      </c>
      <c r="E55" s="154" t="s">
        <v>332</v>
      </c>
      <c r="F55" s="146">
        <v>321.51</v>
      </c>
      <c r="G55" s="155"/>
      <c r="H55" s="156">
        <v>2630000</v>
      </c>
      <c r="I55" s="157">
        <v>148000</v>
      </c>
      <c r="J55" s="157">
        <v>73666.666670000006</v>
      </c>
      <c r="K55" s="157">
        <v>26766.666669999999</v>
      </c>
      <c r="L55" s="157">
        <v>2460000</v>
      </c>
      <c r="M55" s="158">
        <v>24333.333330000001</v>
      </c>
      <c r="N55" s="159">
        <f t="shared" si="14"/>
        <v>0.49041850288688649</v>
      </c>
      <c r="O55" s="160">
        <f t="shared" si="15"/>
        <v>2.7597695219490188E-2</v>
      </c>
      <c r="P55" s="160">
        <f t="shared" si="16"/>
        <v>1.3736690639151597E-2</v>
      </c>
      <c r="Q55" s="160">
        <f t="shared" si="17"/>
        <v>4.9912047891915289E-3</v>
      </c>
      <c r="R55" s="160">
        <f t="shared" si="18"/>
        <v>0.45871844756720181</v>
      </c>
      <c r="S55" s="161">
        <f t="shared" si="19"/>
        <v>4.5374588980783941E-3</v>
      </c>
      <c r="T55" s="162">
        <f t="shared" si="12"/>
        <v>0.45741170720447988</v>
      </c>
      <c r="U55" s="341">
        <v>5.5165661757398299</v>
      </c>
      <c r="V55" s="163">
        <v>12.7784848876026</v>
      </c>
      <c r="W55" s="342">
        <v>19.106775671905702</v>
      </c>
      <c r="Y55" s="165">
        <v>8.1540000000000001E-2</v>
      </c>
      <c r="Z55" s="146">
        <f t="shared" si="20"/>
        <v>9.0909090911419535E-2</v>
      </c>
      <c r="AA55" s="146">
        <f t="shared" si="21"/>
        <v>51.669941060903732</v>
      </c>
      <c r="AB55" s="146">
        <f t="shared" si="22"/>
        <v>2.7521793273035895</v>
      </c>
      <c r="AC55" s="146">
        <f t="shared" si="23"/>
        <v>9.7947135368439478E-3</v>
      </c>
      <c r="AD55" s="146">
        <f t="shared" si="24"/>
        <v>1.9230683167264888</v>
      </c>
      <c r="AE55" s="146">
        <f t="shared" si="25"/>
        <v>1.9324215454797704</v>
      </c>
      <c r="AF55" s="166">
        <f t="shared" si="13"/>
        <v>9.353228753281595E-3</v>
      </c>
    </row>
    <row r="56" spans="1:32" s="151" customFormat="1">
      <c r="A56" s="152">
        <v>302</v>
      </c>
      <c r="B56" s="153" t="s">
        <v>330</v>
      </c>
      <c r="C56" s="153">
        <v>19</v>
      </c>
      <c r="D56" s="153">
        <v>1</v>
      </c>
      <c r="E56" s="154" t="s">
        <v>246</v>
      </c>
      <c r="F56" s="146">
        <v>321.83</v>
      </c>
      <c r="G56" s="155"/>
      <c r="H56" s="156">
        <v>1242330</v>
      </c>
      <c r="I56" s="157">
        <v>73433.333329999994</v>
      </c>
      <c r="J56" s="157">
        <v>36366.666669999999</v>
      </c>
      <c r="K56" s="157">
        <v>13986.666670000001</v>
      </c>
      <c r="L56" s="157">
        <v>1097670</v>
      </c>
      <c r="M56" s="158">
        <v>11060</v>
      </c>
      <c r="N56" s="159">
        <f t="shared" si="14"/>
        <v>0.50198261441045233</v>
      </c>
      <c r="O56" s="160">
        <f t="shared" si="15"/>
        <v>2.9671871926032219E-2</v>
      </c>
      <c r="P56" s="160">
        <f t="shared" si="16"/>
        <v>1.4694513062068901E-2</v>
      </c>
      <c r="Q56" s="160">
        <f t="shared" si="17"/>
        <v>5.6515285808876351E-3</v>
      </c>
      <c r="R56" s="160">
        <f t="shared" si="18"/>
        <v>0.4435305082867847</v>
      </c>
      <c r="S56" s="161">
        <f t="shared" si="19"/>
        <v>4.4689637337741207E-3</v>
      </c>
      <c r="T56" s="162">
        <f t="shared" si="12"/>
        <v>0.45543085978011005</v>
      </c>
      <c r="U56" s="341">
        <v>5.3254759209797298</v>
      </c>
      <c r="V56" s="163">
        <v>12.6443696599215</v>
      </c>
      <c r="W56" s="342">
        <v>18.992159937463398</v>
      </c>
      <c r="Y56" s="165">
        <v>0.10238</v>
      </c>
      <c r="Z56" s="146">
        <f t="shared" si="20"/>
        <v>0.10043407121174713</v>
      </c>
      <c r="AA56" s="146">
        <f t="shared" si="21"/>
        <v>53.091025641025638</v>
      </c>
      <c r="AB56" s="146">
        <f t="shared" si="22"/>
        <v>2.6000953285033135</v>
      </c>
      <c r="AC56" s="146">
        <f t="shared" si="23"/>
        <v>9.9753772334112006E-3</v>
      </c>
      <c r="AD56" s="146">
        <f t="shared" si="24"/>
        <v>1.8680133718750682</v>
      </c>
      <c r="AE56" s="146">
        <f t="shared" si="25"/>
        <v>1.927943567862282</v>
      </c>
      <c r="AF56" s="166">
        <f t="shared" si="13"/>
        <v>5.993019598721383E-2</v>
      </c>
    </row>
    <row r="57" spans="1:32" s="151" customFormat="1">
      <c r="A57" s="152">
        <v>302</v>
      </c>
      <c r="B57" s="153" t="s">
        <v>330</v>
      </c>
      <c r="C57" s="153">
        <v>20</v>
      </c>
      <c r="D57" s="153">
        <v>1</v>
      </c>
      <c r="E57" s="154" t="s">
        <v>244</v>
      </c>
      <c r="F57" s="146">
        <v>326.98</v>
      </c>
      <c r="G57" s="155"/>
      <c r="H57" s="156">
        <v>2085000</v>
      </c>
      <c r="I57" s="157">
        <v>115325</v>
      </c>
      <c r="J57" s="157">
        <v>51175</v>
      </c>
      <c r="K57" s="157">
        <v>19250</v>
      </c>
      <c r="L57" s="157">
        <v>1660000</v>
      </c>
      <c r="M57" s="158">
        <v>18600</v>
      </c>
      <c r="N57" s="159">
        <f t="shared" si="14"/>
        <v>0.52793497664172584</v>
      </c>
      <c r="O57" s="160">
        <f t="shared" si="15"/>
        <v>2.920100776077076E-2</v>
      </c>
      <c r="P57" s="160">
        <f t="shared" si="16"/>
        <v>1.2957828503424614E-2</v>
      </c>
      <c r="Q57" s="160">
        <f t="shared" si="17"/>
        <v>4.8742198083228886E-3</v>
      </c>
      <c r="R57" s="160">
        <f t="shared" si="18"/>
        <v>0.42032233152290882</v>
      </c>
      <c r="S57" s="161">
        <f t="shared" si="19"/>
        <v>4.7096357628470505E-3</v>
      </c>
      <c r="T57" s="162">
        <f t="shared" si="12"/>
        <v>0.43564962074871544</v>
      </c>
      <c r="U57" s="341">
        <v>3.8362824156005302</v>
      </c>
      <c r="V57" s="163">
        <v>11.2958417010429</v>
      </c>
      <c r="W57" s="342">
        <v>17.685350972258899</v>
      </c>
      <c r="Y57" s="165">
        <v>3.7670000000000002E-2</v>
      </c>
      <c r="Z57" s="146">
        <f t="shared" si="20"/>
        <v>9.9632579719473272E-2</v>
      </c>
      <c r="AA57" s="146">
        <f t="shared" si="21"/>
        <v>55.67423230974633</v>
      </c>
      <c r="AB57" s="146">
        <f t="shared" si="22"/>
        <v>2.6584415584415582</v>
      </c>
      <c r="AC57" s="146">
        <f t="shared" si="23"/>
        <v>1.1080662456809245E-2</v>
      </c>
      <c r="AD57" s="146">
        <f t="shared" si="24"/>
        <v>1.7698671933356125</v>
      </c>
      <c r="AE57" s="146">
        <f t="shared" si="25"/>
        <v>1.8846545576577078</v>
      </c>
      <c r="AF57" s="166">
        <f t="shared" si="13"/>
        <v>0.11478736432209535</v>
      </c>
    </row>
    <row r="58" spans="1:32" s="151" customFormat="1">
      <c r="A58" s="152">
        <v>302</v>
      </c>
      <c r="B58" s="153" t="s">
        <v>330</v>
      </c>
      <c r="C58" s="153">
        <v>22</v>
      </c>
      <c r="D58" s="153">
        <v>1</v>
      </c>
      <c r="E58" s="154" t="s">
        <v>333</v>
      </c>
      <c r="F58" s="146">
        <v>339.4</v>
      </c>
      <c r="G58" s="155"/>
      <c r="H58" s="156">
        <v>5766670</v>
      </c>
      <c r="I58" s="157">
        <v>303666.66667000001</v>
      </c>
      <c r="J58" s="157">
        <v>153566.66667000001</v>
      </c>
      <c r="K58" s="157">
        <v>61766.666669999999</v>
      </c>
      <c r="L58" s="157">
        <v>4573330</v>
      </c>
      <c r="M58" s="158">
        <v>52900</v>
      </c>
      <c r="N58" s="159">
        <f t="shared" si="14"/>
        <v>0.52847533426760829</v>
      </c>
      <c r="O58" s="160">
        <f t="shared" si="15"/>
        <v>2.7828945158012968E-2</v>
      </c>
      <c r="P58" s="160">
        <f t="shared" si="16"/>
        <v>1.4073320564691691E-2</v>
      </c>
      <c r="Q58" s="160">
        <f t="shared" si="17"/>
        <v>5.6604868693759464E-3</v>
      </c>
      <c r="R58" s="160">
        <f t="shared" si="18"/>
        <v>0.41911399481261818</v>
      </c>
      <c r="S58" s="161">
        <f t="shared" si="19"/>
        <v>4.8479183276928413E-3</v>
      </c>
      <c r="T58" s="162">
        <f t="shared" si="12"/>
        <v>0.46902139068947335</v>
      </c>
      <c r="U58" s="341">
        <v>6.3685881820320596</v>
      </c>
      <c r="V58" s="163">
        <v>13.6082667040753</v>
      </c>
      <c r="W58" s="342">
        <v>19.9181672820541</v>
      </c>
      <c r="Y58" s="165">
        <v>0.15755</v>
      </c>
      <c r="Z58" s="146">
        <f t="shared" si="20"/>
        <v>0.10087012631291339</v>
      </c>
      <c r="AA58" s="146">
        <f t="shared" si="21"/>
        <v>55.770502901353971</v>
      </c>
      <c r="AB58" s="146">
        <f t="shared" si="22"/>
        <v>2.4862385320298848</v>
      </c>
      <c r="AC58" s="146">
        <f t="shared" si="23"/>
        <v>1.1434796799986166E-2</v>
      </c>
      <c r="AD58" s="146">
        <f t="shared" si="24"/>
        <v>1.7688046994567688</v>
      </c>
      <c r="AE58" s="146">
        <f t="shared" si="25"/>
        <v>1.9591906647177404</v>
      </c>
      <c r="AF58" s="166">
        <f t="shared" si="13"/>
        <v>0.19038596526097162</v>
      </c>
    </row>
    <row r="59" spans="1:32" s="151" customFormat="1">
      <c r="A59" s="152">
        <v>302</v>
      </c>
      <c r="B59" s="153" t="s">
        <v>330</v>
      </c>
      <c r="C59" s="153">
        <v>23</v>
      </c>
      <c r="D59" s="153">
        <v>1</v>
      </c>
      <c r="E59" s="154" t="s">
        <v>244</v>
      </c>
      <c r="F59" s="146">
        <v>342.3</v>
      </c>
      <c r="G59" s="155"/>
      <c r="H59" s="156">
        <v>5980000</v>
      </c>
      <c r="I59" s="157">
        <v>304050</v>
      </c>
      <c r="J59" s="157">
        <v>154500</v>
      </c>
      <c r="K59" s="157">
        <v>65200</v>
      </c>
      <c r="L59" s="157">
        <v>4670000</v>
      </c>
      <c r="M59" s="158">
        <v>50850</v>
      </c>
      <c r="N59" s="159">
        <f t="shared" si="14"/>
        <v>0.53275840564474453</v>
      </c>
      <c r="O59" s="160">
        <f t="shared" si="15"/>
        <v>2.7087824955900432E-2</v>
      </c>
      <c r="P59" s="160">
        <f t="shared" si="16"/>
        <v>1.3764410313062381E-2</v>
      </c>
      <c r="Q59" s="160">
        <f t="shared" si="17"/>
        <v>5.8086702421467134E-3</v>
      </c>
      <c r="R59" s="160">
        <f t="shared" si="18"/>
        <v>0.41605046059547779</v>
      </c>
      <c r="S59" s="161">
        <f t="shared" si="19"/>
        <v>4.5302282486681042E-3</v>
      </c>
      <c r="T59" s="162">
        <f t="shared" si="12"/>
        <v>0.47084928646014618</v>
      </c>
      <c r="U59" s="341">
        <v>6.6247428492512297</v>
      </c>
      <c r="V59" s="163">
        <v>13.742606212770401</v>
      </c>
      <c r="W59" s="342">
        <v>20.085152826606802</v>
      </c>
      <c r="Y59" s="165">
        <v>0.13283</v>
      </c>
      <c r="Z59" s="146">
        <f t="shared" si="20"/>
        <v>9.9864622659497387E-2</v>
      </c>
      <c r="AA59" s="146">
        <f t="shared" si="21"/>
        <v>56.150234741784033</v>
      </c>
      <c r="AB59" s="146">
        <f t="shared" si="22"/>
        <v>2.3696319018404908</v>
      </c>
      <c r="AC59" s="146">
        <f t="shared" si="23"/>
        <v>1.0771365326159485E-2</v>
      </c>
      <c r="AD59" s="146">
        <f t="shared" si="24"/>
        <v>1.7543654116850489</v>
      </c>
      <c r="AE59" s="146">
        <f t="shared" si="25"/>
        <v>1.963486897284983</v>
      </c>
      <c r="AF59" s="166">
        <f t="shared" si="13"/>
        <v>0.20912148559993415</v>
      </c>
    </row>
    <row r="60" spans="1:32" s="151" customFormat="1">
      <c r="A60" s="167">
        <v>302</v>
      </c>
      <c r="B60" s="168" t="s">
        <v>330</v>
      </c>
      <c r="C60" s="168">
        <v>27</v>
      </c>
      <c r="D60" s="168">
        <v>1</v>
      </c>
      <c r="E60" s="169" t="s">
        <v>335</v>
      </c>
      <c r="F60" s="170">
        <v>367.4</v>
      </c>
      <c r="G60" s="171"/>
      <c r="H60" s="156">
        <v>3490000</v>
      </c>
      <c r="I60" s="157">
        <v>428500</v>
      </c>
      <c r="J60" s="157">
        <v>354000</v>
      </c>
      <c r="K60" s="157">
        <v>81500</v>
      </c>
      <c r="L60" s="157">
        <v>3140000</v>
      </c>
      <c r="M60" s="158">
        <v>110000</v>
      </c>
      <c r="N60" s="159">
        <f t="shared" si="14"/>
        <v>0.45896896370331403</v>
      </c>
      <c r="O60" s="160">
        <f t="shared" si="15"/>
        <v>5.6351920042083115E-2</v>
      </c>
      <c r="P60" s="160">
        <f t="shared" si="16"/>
        <v>4.6554445028932141E-2</v>
      </c>
      <c r="Q60" s="160">
        <f t="shared" si="17"/>
        <v>1.0718043135192003E-2</v>
      </c>
      <c r="R60" s="160">
        <f t="shared" si="18"/>
        <v>0.41294055760126247</v>
      </c>
      <c r="S60" s="161">
        <f t="shared" si="19"/>
        <v>1.4466070489216202E-2</v>
      </c>
      <c r="T60" s="162">
        <f t="shared" si="12"/>
        <v>0.56006160164271057</v>
      </c>
      <c r="U60" s="341">
        <v>13.221311011012</v>
      </c>
      <c r="V60" s="163">
        <v>19.886647359902401</v>
      </c>
      <c r="W60" s="342">
        <v>26.840544730553798</v>
      </c>
      <c r="Y60" s="165">
        <v>0.21379000000000001</v>
      </c>
      <c r="Z60" s="146">
        <f t="shared" si="20"/>
        <v>0.21001458434613515</v>
      </c>
      <c r="AA60" s="146">
        <f t="shared" si="21"/>
        <v>52.639517345399703</v>
      </c>
      <c r="AB60" s="146">
        <f t="shared" si="22"/>
        <v>4.3435582822085896</v>
      </c>
      <c r="AC60" s="146">
        <f t="shared" si="23"/>
        <v>3.3846153846153845E-2</v>
      </c>
      <c r="AD60" s="146">
        <f t="shared" si="24"/>
        <v>1.8912414518674385</v>
      </c>
      <c r="AE60" s="146">
        <f t="shared" si="25"/>
        <v>2.200133638881979</v>
      </c>
      <c r="AF60" s="173">
        <f t="shared" si="13"/>
        <v>0.30889218701454046</v>
      </c>
    </row>
    <row r="61" spans="1:32" s="151" customFormat="1">
      <c r="A61" s="167">
        <v>302</v>
      </c>
      <c r="B61" s="168" t="s">
        <v>330</v>
      </c>
      <c r="C61" s="168">
        <v>27</v>
      </c>
      <c r="D61" s="168">
        <v>1</v>
      </c>
      <c r="E61" s="169" t="s">
        <v>336</v>
      </c>
      <c r="F61" s="170">
        <v>367.5</v>
      </c>
      <c r="G61" s="171"/>
      <c r="H61" s="156">
        <v>3085000</v>
      </c>
      <c r="I61" s="157">
        <v>353500</v>
      </c>
      <c r="J61" s="157">
        <v>276500</v>
      </c>
      <c r="K61" s="157">
        <v>67650</v>
      </c>
      <c r="L61" s="157">
        <v>2445000</v>
      </c>
      <c r="M61" s="158">
        <v>83650</v>
      </c>
      <c r="N61" s="159">
        <f t="shared" si="14"/>
        <v>0.48880579278437086</v>
      </c>
      <c r="O61" s="160">
        <f t="shared" si="15"/>
        <v>5.601064756864671E-2</v>
      </c>
      <c r="P61" s="160">
        <f t="shared" si="16"/>
        <v>4.3810308494288026E-2</v>
      </c>
      <c r="Q61" s="160">
        <f t="shared" si="17"/>
        <v>1.0718869329615134E-2</v>
      </c>
      <c r="R61" s="160">
        <f t="shared" si="18"/>
        <v>0.38740037710138958</v>
      </c>
      <c r="S61" s="161">
        <f t="shared" si="19"/>
        <v>1.3254004721689668E-2</v>
      </c>
      <c r="T61" s="162">
        <f t="shared" si="12"/>
        <v>0.54754895686676064</v>
      </c>
      <c r="U61" s="341">
        <v>12.371495773963501</v>
      </c>
      <c r="V61" s="163">
        <v>19.0804082933311</v>
      </c>
      <c r="W61" s="342">
        <v>25.8924637231523</v>
      </c>
      <c r="Y61" s="165">
        <v>0.25231999999999999</v>
      </c>
      <c r="Z61" s="146">
        <f t="shared" si="20"/>
        <v>0.21623841552242504</v>
      </c>
      <c r="AA61" s="146">
        <f t="shared" si="21"/>
        <v>55.78661844484629</v>
      </c>
      <c r="AB61" s="146">
        <f t="shared" si="22"/>
        <v>4.087213599408722</v>
      </c>
      <c r="AC61" s="146">
        <f t="shared" si="23"/>
        <v>3.3080892966602729E-2</v>
      </c>
      <c r="AD61" s="146">
        <f t="shared" si="24"/>
        <v>1.7784053998383853</v>
      </c>
      <c r="AE61" s="146">
        <f t="shared" si="25"/>
        <v>2.1637560389633084</v>
      </c>
      <c r="AF61" s="173">
        <f t="shared" si="13"/>
        <v>0.38535063912492307</v>
      </c>
    </row>
    <row r="62" spans="1:32" s="151" customFormat="1">
      <c r="A62" s="167">
        <v>302</v>
      </c>
      <c r="B62" s="168" t="s">
        <v>330</v>
      </c>
      <c r="C62" s="168">
        <v>27</v>
      </c>
      <c r="D62" s="168">
        <v>1</v>
      </c>
      <c r="E62" s="169" t="s">
        <v>337</v>
      </c>
      <c r="F62" s="170">
        <v>367.6</v>
      </c>
      <c r="G62" s="171"/>
      <c r="H62" s="156">
        <v>1320000</v>
      </c>
      <c r="I62" s="157">
        <v>174000</v>
      </c>
      <c r="J62" s="157">
        <v>148500</v>
      </c>
      <c r="K62" s="157">
        <v>32000</v>
      </c>
      <c r="L62" s="157">
        <v>1140000</v>
      </c>
      <c r="M62" s="158">
        <v>44000</v>
      </c>
      <c r="N62" s="159">
        <f t="shared" si="14"/>
        <v>0.46178065418926012</v>
      </c>
      <c r="O62" s="160">
        <f t="shared" si="15"/>
        <v>6.0871086234038835E-2</v>
      </c>
      <c r="P62" s="160">
        <f t="shared" si="16"/>
        <v>5.1950323596291759E-2</v>
      </c>
      <c r="Q62" s="160">
        <f t="shared" si="17"/>
        <v>1.1194682525800245E-2</v>
      </c>
      <c r="R62" s="160">
        <f t="shared" si="18"/>
        <v>0.3988105649816337</v>
      </c>
      <c r="S62" s="161">
        <f t="shared" si="19"/>
        <v>1.5392688472975338E-2</v>
      </c>
      <c r="T62" s="162">
        <f t="shared" si="12"/>
        <v>0.56336260978670016</v>
      </c>
      <c r="U62" s="341">
        <v>13.4450553143525</v>
      </c>
      <c r="V62" s="163">
        <v>20.0656308917114</v>
      </c>
      <c r="W62" s="342">
        <v>27.091941356798198</v>
      </c>
      <c r="Y62" s="165">
        <v>0.22872999999999999</v>
      </c>
      <c r="Z62" s="146">
        <f t="shared" si="20"/>
        <v>0.23041923951901203</v>
      </c>
      <c r="AA62" s="146">
        <f t="shared" si="21"/>
        <v>53.658536585365859</v>
      </c>
      <c r="AB62" s="146">
        <f t="shared" si="22"/>
        <v>4.640625</v>
      </c>
      <c r="AC62" s="146">
        <f t="shared" si="23"/>
        <v>3.7162162162162171E-2</v>
      </c>
      <c r="AD62" s="146">
        <f t="shared" si="24"/>
        <v>1.8551687948224591</v>
      </c>
      <c r="AE62" s="146">
        <f t="shared" si="25"/>
        <v>2.2099038584151045</v>
      </c>
      <c r="AF62" s="173">
        <f t="shared" si="13"/>
        <v>0.35473506359264539</v>
      </c>
    </row>
    <row r="63" spans="1:32" s="151" customFormat="1">
      <c r="A63" s="167">
        <v>302</v>
      </c>
      <c r="B63" s="168" t="s">
        <v>330</v>
      </c>
      <c r="C63" s="168">
        <v>27</v>
      </c>
      <c r="D63" s="168">
        <v>1</v>
      </c>
      <c r="E63" s="169" t="s">
        <v>338</v>
      </c>
      <c r="F63" s="170">
        <v>367.7</v>
      </c>
      <c r="G63" s="171"/>
      <c r="H63" s="156">
        <v>6070000</v>
      </c>
      <c r="I63" s="157">
        <v>873000</v>
      </c>
      <c r="J63" s="157">
        <v>795500</v>
      </c>
      <c r="K63" s="157">
        <v>157000</v>
      </c>
      <c r="L63" s="157">
        <v>5720000</v>
      </c>
      <c r="M63" s="158">
        <v>240000</v>
      </c>
      <c r="N63" s="159">
        <f t="shared" si="14"/>
        <v>0.43809317599509218</v>
      </c>
      <c r="O63" s="160">
        <f t="shared" si="15"/>
        <v>6.3007469957778506E-2</v>
      </c>
      <c r="P63" s="160">
        <f t="shared" si="16"/>
        <v>5.7414023312042151E-2</v>
      </c>
      <c r="Q63" s="160">
        <f t="shared" si="17"/>
        <v>1.1331240301685251E-2</v>
      </c>
      <c r="R63" s="160">
        <f t="shared" si="18"/>
        <v>0.4128324492078958</v>
      </c>
      <c r="S63" s="161">
        <f t="shared" si="19"/>
        <v>1.7321641225506116E-2</v>
      </c>
      <c r="T63" s="162">
        <f t="shared" si="12"/>
        <v>0.57734204793028321</v>
      </c>
      <c r="U63" s="341">
        <v>14.426352022503</v>
      </c>
      <c r="V63" s="163">
        <v>21.051900808806099</v>
      </c>
      <c r="W63" s="342">
        <v>28.271921841423801</v>
      </c>
      <c r="Y63" s="165">
        <v>0.22203000000000001</v>
      </c>
      <c r="Z63" s="146">
        <f t="shared" si="20"/>
        <v>0.23447434333055037</v>
      </c>
      <c r="AA63" s="146">
        <f t="shared" si="21"/>
        <v>51.48430873621713</v>
      </c>
      <c r="AB63" s="146">
        <f t="shared" si="22"/>
        <v>5.0668789808917198</v>
      </c>
      <c r="AC63" s="146">
        <f t="shared" si="23"/>
        <v>4.0268456375838924E-2</v>
      </c>
      <c r="AD63" s="146">
        <f t="shared" si="24"/>
        <v>1.9324455992205263</v>
      </c>
      <c r="AE63" s="146">
        <f t="shared" si="25"/>
        <v>2.2520817729173492</v>
      </c>
      <c r="AF63" s="173">
        <f t="shared" si="13"/>
        <v>0.31963617369682296</v>
      </c>
    </row>
    <row r="64" spans="1:32" s="151" customFormat="1">
      <c r="A64" s="167">
        <v>302</v>
      </c>
      <c r="B64" s="168" t="s">
        <v>330</v>
      </c>
      <c r="C64" s="168">
        <v>27</v>
      </c>
      <c r="D64" s="168">
        <v>1</v>
      </c>
      <c r="E64" s="169" t="s">
        <v>203</v>
      </c>
      <c r="F64" s="170">
        <v>367.8</v>
      </c>
      <c r="G64" s="171"/>
      <c r="H64" s="156">
        <v>2645000</v>
      </c>
      <c r="I64" s="157">
        <v>360000</v>
      </c>
      <c r="J64" s="157">
        <v>328000</v>
      </c>
      <c r="K64" s="157">
        <v>66650</v>
      </c>
      <c r="L64" s="157">
        <v>2350000</v>
      </c>
      <c r="M64" s="158">
        <v>105050</v>
      </c>
      <c r="N64" s="159">
        <f t="shared" si="14"/>
        <v>0.45177378858011513</v>
      </c>
      <c r="O64" s="160">
        <f t="shared" si="15"/>
        <v>6.1489060071395631E-2</v>
      </c>
      <c r="P64" s="160">
        <f t="shared" si="16"/>
        <v>5.6023365842827133E-2</v>
      </c>
      <c r="Q64" s="160">
        <f t="shared" si="17"/>
        <v>1.1384016260440329E-2</v>
      </c>
      <c r="R64" s="160">
        <f t="shared" si="18"/>
        <v>0.40138691991049924</v>
      </c>
      <c r="S64" s="161">
        <f t="shared" si="19"/>
        <v>1.7942849334722531E-2</v>
      </c>
      <c r="T64" s="162">
        <f t="shared" si="12"/>
        <v>0.58124927300221019</v>
      </c>
      <c r="U64" s="341">
        <v>14.681787787232899</v>
      </c>
      <c r="V64" s="163">
        <v>21.352354696895102</v>
      </c>
      <c r="W64" s="342">
        <v>28.641682793737601</v>
      </c>
      <c r="Y64" s="165">
        <v>0.23330000000000001</v>
      </c>
      <c r="Z64" s="146">
        <f t="shared" si="20"/>
        <v>0.23511543134872415</v>
      </c>
      <c r="AA64" s="146">
        <f t="shared" si="21"/>
        <v>52.952952952952955</v>
      </c>
      <c r="AB64" s="146">
        <f t="shared" si="22"/>
        <v>4.9212303075768951</v>
      </c>
      <c r="AC64" s="146">
        <f t="shared" si="23"/>
        <v>4.2789352559011021E-2</v>
      </c>
      <c r="AD64" s="146">
        <f t="shared" si="24"/>
        <v>1.8850069175192581</v>
      </c>
      <c r="AE64" s="146">
        <f t="shared" si="25"/>
        <v>2.2641024414420832</v>
      </c>
      <c r="AF64" s="173">
        <f t="shared" si="13"/>
        <v>0.37909552392282508</v>
      </c>
    </row>
    <row r="65" spans="1:32" s="151" customFormat="1">
      <c r="A65" s="167">
        <v>302</v>
      </c>
      <c r="B65" s="168" t="s">
        <v>330</v>
      </c>
      <c r="C65" s="168">
        <v>27</v>
      </c>
      <c r="D65" s="168">
        <v>1</v>
      </c>
      <c r="E65" s="169" t="s">
        <v>228</v>
      </c>
      <c r="F65" s="170">
        <v>367.9</v>
      </c>
      <c r="G65" s="171"/>
      <c r="H65" s="156">
        <v>1425000</v>
      </c>
      <c r="I65" s="157">
        <v>193500</v>
      </c>
      <c r="J65" s="157">
        <v>175500</v>
      </c>
      <c r="K65" s="157">
        <v>36700</v>
      </c>
      <c r="L65" s="157">
        <v>1215000</v>
      </c>
      <c r="M65" s="158">
        <v>59150</v>
      </c>
      <c r="N65" s="159">
        <f t="shared" si="14"/>
        <v>0.45895937001787523</v>
      </c>
      <c r="O65" s="160">
        <f t="shared" si="15"/>
        <v>6.2321851297164117E-2</v>
      </c>
      <c r="P65" s="160">
        <f t="shared" si="16"/>
        <v>5.6524469781148848E-2</v>
      </c>
      <c r="Q65" s="160">
        <f t="shared" si="17"/>
        <v>1.1820216757653349E-2</v>
      </c>
      <c r="R65" s="160">
        <f t="shared" si="18"/>
        <v>0.39132325233103049</v>
      </c>
      <c r="S65" s="161">
        <f t="shared" si="19"/>
        <v>1.9050839815127944E-2</v>
      </c>
      <c r="T65" s="162">
        <f t="shared" si="12"/>
        <v>0.5837366892545981</v>
      </c>
      <c r="U65" s="341">
        <v>14.972138935963899</v>
      </c>
      <c r="V65" s="163">
        <v>21.525949510877901</v>
      </c>
      <c r="W65" s="342">
        <v>28.832982246080501</v>
      </c>
      <c r="Y65" s="165">
        <v>0.27685999999999999</v>
      </c>
      <c r="Z65" s="146">
        <f t="shared" si="20"/>
        <v>0.24150965860047033</v>
      </c>
      <c r="AA65" s="146">
        <f t="shared" si="21"/>
        <v>53.977272727272727</v>
      </c>
      <c r="AB65" s="146">
        <f t="shared" si="22"/>
        <v>4.7820163487738414</v>
      </c>
      <c r="AC65" s="146">
        <f t="shared" si="23"/>
        <v>4.6423105599811637E-2</v>
      </c>
      <c r="AD65" s="146">
        <f t="shared" si="24"/>
        <v>1.8523278097170557</v>
      </c>
      <c r="AE65" s="146">
        <f t="shared" si="25"/>
        <v>2.2718078435819313</v>
      </c>
      <c r="AF65" s="173">
        <f t="shared" si="13"/>
        <v>0.41948003386487565</v>
      </c>
    </row>
    <row r="66" spans="1:32" s="151" customFormat="1">
      <c r="A66" s="167">
        <v>302</v>
      </c>
      <c r="B66" s="168" t="s">
        <v>330</v>
      </c>
      <c r="C66" s="168">
        <v>27</v>
      </c>
      <c r="D66" s="168">
        <v>1</v>
      </c>
      <c r="E66" s="169" t="s">
        <v>230</v>
      </c>
      <c r="F66" s="170">
        <v>367.95</v>
      </c>
      <c r="G66" s="171"/>
      <c r="H66" s="156">
        <v>685000</v>
      </c>
      <c r="I66" s="157">
        <v>78500</v>
      </c>
      <c r="J66" s="157">
        <v>66000</v>
      </c>
      <c r="K66" s="157">
        <v>15900</v>
      </c>
      <c r="L66" s="157">
        <v>638000</v>
      </c>
      <c r="M66" s="158">
        <v>20700</v>
      </c>
      <c r="N66" s="159">
        <f t="shared" si="14"/>
        <v>0.45542184695166543</v>
      </c>
      <c r="O66" s="160">
        <f t="shared" si="15"/>
        <v>5.2190678811249253E-2</v>
      </c>
      <c r="P66" s="160">
        <f t="shared" si="16"/>
        <v>4.3880061166145866E-2</v>
      </c>
      <c r="Q66" s="160">
        <f t="shared" si="17"/>
        <v>1.0571105644571505E-2</v>
      </c>
      <c r="R66" s="160">
        <f t="shared" si="18"/>
        <v>0.42417392460607672</v>
      </c>
      <c r="S66" s="161">
        <f t="shared" si="19"/>
        <v>1.3762382820291205E-2</v>
      </c>
      <c r="T66" s="162">
        <f t="shared" si="12"/>
        <v>0.56653782440640532</v>
      </c>
      <c r="U66" s="341">
        <v>13.743937923041999</v>
      </c>
      <c r="V66" s="163">
        <v>20.3580441897215</v>
      </c>
      <c r="W66" s="342">
        <v>27.400518585775099</v>
      </c>
      <c r="Y66" s="165">
        <v>0.1724</v>
      </c>
      <c r="Z66" s="146">
        <f t="shared" si="20"/>
        <v>0.19582468563057015</v>
      </c>
      <c r="AA66" s="146">
        <f t="shared" si="21"/>
        <v>51.776266061980344</v>
      </c>
      <c r="AB66" s="146">
        <f t="shared" si="22"/>
        <v>4.1509433962264151</v>
      </c>
      <c r="AC66" s="146">
        <f t="shared" si="23"/>
        <v>3.1425535144982544E-2</v>
      </c>
      <c r="AD66" s="146">
        <f t="shared" si="24"/>
        <v>1.9234093477827272</v>
      </c>
      <c r="AE66" s="146">
        <f t="shared" si="25"/>
        <v>2.2193700287311025</v>
      </c>
      <c r="AF66" s="173">
        <f t="shared" si="13"/>
        <v>0.29596068094837524</v>
      </c>
    </row>
    <row r="67" spans="1:32" s="151" customFormat="1">
      <c r="A67" s="174">
        <v>302</v>
      </c>
      <c r="B67" s="151" t="s">
        <v>330</v>
      </c>
      <c r="C67" s="151">
        <v>27</v>
      </c>
      <c r="D67" s="151">
        <v>1</v>
      </c>
      <c r="E67" s="175" t="s">
        <v>231</v>
      </c>
      <c r="F67" s="146">
        <v>367.99</v>
      </c>
      <c r="G67" s="155"/>
      <c r="H67" s="156">
        <v>2940000</v>
      </c>
      <c r="I67" s="157">
        <v>270500</v>
      </c>
      <c r="J67" s="157">
        <v>180500</v>
      </c>
      <c r="K67" s="157">
        <v>56350</v>
      </c>
      <c r="L67" s="157">
        <v>3065000</v>
      </c>
      <c r="M67" s="158">
        <v>68650</v>
      </c>
      <c r="N67" s="159">
        <f t="shared" si="14"/>
        <v>0.4467406169275186</v>
      </c>
      <c r="O67" s="160">
        <f t="shared" si="15"/>
        <v>4.1103175809147546E-2</v>
      </c>
      <c r="P67" s="160">
        <f t="shared" si="16"/>
        <v>2.7427442637896975E-2</v>
      </c>
      <c r="Q67" s="160">
        <f t="shared" si="17"/>
        <v>8.5625284911107734E-3</v>
      </c>
      <c r="R67" s="160">
        <f t="shared" si="18"/>
        <v>0.46573469077647772</v>
      </c>
      <c r="S67" s="161">
        <f t="shared" si="19"/>
        <v>1.0431545357848352E-2</v>
      </c>
      <c r="T67" s="162">
        <f t="shared" si="12"/>
        <v>0.53038194444444431</v>
      </c>
      <c r="U67" s="341">
        <v>11.028237718527899</v>
      </c>
      <c r="V67" s="163">
        <v>17.832570945926701</v>
      </c>
      <c r="W67" s="342">
        <v>24.414905963529499</v>
      </c>
      <c r="Y67" s="165">
        <v>0.10206</v>
      </c>
      <c r="Z67" s="146">
        <f t="shared" si="20"/>
        <v>0.13934358692666848</v>
      </c>
      <c r="AA67" s="146">
        <f t="shared" si="21"/>
        <v>48.959200666111578</v>
      </c>
      <c r="AB67" s="146">
        <f t="shared" si="22"/>
        <v>3.2031943212067433</v>
      </c>
      <c r="AC67" s="146">
        <f t="shared" si="23"/>
        <v>2.1907360426339895E-2</v>
      </c>
      <c r="AD67" s="146">
        <f t="shared" si="24"/>
        <v>2.0263105910955783</v>
      </c>
      <c r="AE67" s="146">
        <f t="shared" si="25"/>
        <v>2.1155385259934407</v>
      </c>
      <c r="AF67" s="166">
        <f t="shared" si="13"/>
        <v>8.9227934897862404E-2</v>
      </c>
    </row>
    <row r="68" spans="1:32" s="151" customFormat="1">
      <c r="A68" s="167">
        <v>302</v>
      </c>
      <c r="B68" s="168" t="s">
        <v>330</v>
      </c>
      <c r="C68" s="168">
        <v>27</v>
      </c>
      <c r="D68" s="168">
        <v>1</v>
      </c>
      <c r="E68" s="169" t="s">
        <v>339</v>
      </c>
      <c r="F68" s="170">
        <v>368.05</v>
      </c>
      <c r="G68" s="171"/>
      <c r="H68" s="156">
        <v>1076500</v>
      </c>
      <c r="I68" s="157">
        <v>158000</v>
      </c>
      <c r="J68" s="157">
        <v>139000</v>
      </c>
      <c r="K68" s="157">
        <v>27450</v>
      </c>
      <c r="L68" s="157">
        <v>863000</v>
      </c>
      <c r="M68" s="158">
        <v>46600</v>
      </c>
      <c r="N68" s="159">
        <f t="shared" si="14"/>
        <v>0.46590638592542899</v>
      </c>
      <c r="O68" s="160">
        <f t="shared" si="15"/>
        <v>6.8381986972798681E-2</v>
      </c>
      <c r="P68" s="160">
        <f t="shared" si="16"/>
        <v>6.0158836640626691E-2</v>
      </c>
      <c r="Q68" s="160">
        <f t="shared" si="17"/>
        <v>1.1880288243059011E-2</v>
      </c>
      <c r="R68" s="160">
        <f t="shared" si="18"/>
        <v>0.37350414403497001</v>
      </c>
      <c r="S68" s="161">
        <f t="shared" si="19"/>
        <v>2.0168358183116575E-2</v>
      </c>
      <c r="T68" s="162">
        <f t="shared" si="12"/>
        <v>0.57418137717288786</v>
      </c>
      <c r="U68" s="341">
        <v>14.1908305782682</v>
      </c>
      <c r="V68" s="163">
        <v>20.8387622346138</v>
      </c>
      <c r="W68" s="342">
        <v>28.0193075867166</v>
      </c>
      <c r="Y68" s="165">
        <v>0.36635000000000001</v>
      </c>
      <c r="Z68" s="146">
        <f t="shared" si="20"/>
        <v>0.2629147927555609</v>
      </c>
      <c r="AA68" s="146">
        <f t="shared" si="21"/>
        <v>55.503995875225577</v>
      </c>
      <c r="AB68" s="146">
        <f t="shared" si="22"/>
        <v>5.0637522768670316</v>
      </c>
      <c r="AC68" s="146">
        <f t="shared" si="23"/>
        <v>5.123131046613897E-2</v>
      </c>
      <c r="AD68" s="146">
        <f t="shared" si="24"/>
        <v>1.7990305338555754</v>
      </c>
      <c r="AE68" s="146">
        <f t="shared" si="25"/>
        <v>2.2424320624988283</v>
      </c>
      <c r="AF68" s="173">
        <f t="shared" si="13"/>
        <v>0.44340152864325288</v>
      </c>
    </row>
    <row r="69" spans="1:32" s="151" customFormat="1">
      <c r="A69" s="167">
        <v>302</v>
      </c>
      <c r="B69" s="168" t="s">
        <v>330</v>
      </c>
      <c r="C69" s="168">
        <v>27</v>
      </c>
      <c r="D69" s="168">
        <v>1</v>
      </c>
      <c r="E69" s="169" t="s">
        <v>340</v>
      </c>
      <c r="F69" s="170">
        <v>368.08</v>
      </c>
      <c r="G69" s="171"/>
      <c r="H69" s="156">
        <v>326000</v>
      </c>
      <c r="I69" s="157">
        <v>43700</v>
      </c>
      <c r="J69" s="157">
        <v>33300</v>
      </c>
      <c r="K69" s="157">
        <v>7060</v>
      </c>
      <c r="L69" s="157">
        <v>203000</v>
      </c>
      <c r="M69" s="158">
        <v>11100</v>
      </c>
      <c r="N69" s="159">
        <f t="shared" si="14"/>
        <v>0.52230197385285826</v>
      </c>
      <c r="O69" s="160">
        <f t="shared" si="15"/>
        <v>7.0014098948987441E-2</v>
      </c>
      <c r="P69" s="160">
        <f t="shared" si="16"/>
        <v>5.3351704691104847E-2</v>
      </c>
      <c r="Q69" s="160">
        <f t="shared" si="17"/>
        <v>1.1311202255831838E-2</v>
      </c>
      <c r="R69" s="160">
        <f t="shared" si="18"/>
        <v>0.32523711868751604</v>
      </c>
      <c r="S69" s="161">
        <f t="shared" si="19"/>
        <v>1.7783901563701614E-2</v>
      </c>
      <c r="T69" s="162">
        <f t="shared" si="12"/>
        <v>0.54077343421605728</v>
      </c>
      <c r="U69" s="341">
        <v>11.793817148491399</v>
      </c>
      <c r="V69" s="163">
        <v>18.5717680226327</v>
      </c>
      <c r="W69" s="342">
        <v>25.342393750351601</v>
      </c>
      <c r="Y69" s="176">
        <v>0.47299999999999998</v>
      </c>
      <c r="Z69" s="146">
        <f t="shared" si="20"/>
        <v>0.28192916554869868</v>
      </c>
      <c r="AA69" s="146">
        <f t="shared" si="21"/>
        <v>61.625708884688088</v>
      </c>
      <c r="AB69" s="146">
        <f t="shared" si="22"/>
        <v>4.7167138810198299</v>
      </c>
      <c r="AC69" s="146">
        <f t="shared" si="23"/>
        <v>5.184493227463801E-2</v>
      </c>
      <c r="AD69" s="146">
        <f t="shared" si="24"/>
        <v>1.5827351961035634</v>
      </c>
      <c r="AE69" s="146">
        <f t="shared" si="25"/>
        <v>2.1444916674043464</v>
      </c>
      <c r="AF69" s="173">
        <f t="shared" si="13"/>
        <v>0.56175647130078299</v>
      </c>
    </row>
    <row r="70" spans="1:32" s="151" customFormat="1">
      <c r="A70" s="167">
        <v>302</v>
      </c>
      <c r="B70" s="168" t="s">
        <v>330</v>
      </c>
      <c r="C70" s="168">
        <v>27</v>
      </c>
      <c r="D70" s="168">
        <v>1</v>
      </c>
      <c r="E70" s="169" t="s">
        <v>341</v>
      </c>
      <c r="F70" s="170">
        <v>368.12</v>
      </c>
      <c r="G70" s="171"/>
      <c r="H70" s="156">
        <v>770500</v>
      </c>
      <c r="I70" s="157">
        <v>128000</v>
      </c>
      <c r="J70" s="157">
        <v>124000</v>
      </c>
      <c r="K70" s="157">
        <v>25300</v>
      </c>
      <c r="L70" s="157">
        <v>512500</v>
      </c>
      <c r="M70" s="158">
        <v>38750</v>
      </c>
      <c r="N70" s="159">
        <f t="shared" si="14"/>
        <v>0.48184859760482784</v>
      </c>
      <c r="O70" s="160">
        <f t="shared" si="15"/>
        <v>8.0047528219880551E-2</v>
      </c>
      <c r="P70" s="160">
        <f t="shared" si="16"/>
        <v>7.7546042963009293E-2</v>
      </c>
      <c r="Q70" s="160">
        <f t="shared" si="17"/>
        <v>1.5821894249710765E-2</v>
      </c>
      <c r="R70" s="160">
        <f t="shared" si="18"/>
        <v>0.32050279853663111</v>
      </c>
      <c r="S70" s="161">
        <f t="shared" si="19"/>
        <v>2.4233138425940402E-2</v>
      </c>
      <c r="T70" s="162">
        <f t="shared" si="12"/>
        <v>0.59500079101407999</v>
      </c>
      <c r="U70" s="341">
        <v>15.673953193583699</v>
      </c>
      <c r="V70" s="163">
        <v>22.274543032190302</v>
      </c>
      <c r="W70" s="342">
        <v>29.726072222716201</v>
      </c>
      <c r="Y70" s="176">
        <v>0.48470999999999997</v>
      </c>
      <c r="Z70" s="146">
        <f t="shared" si="20"/>
        <v>0.33468106933800018</v>
      </c>
      <c r="AA70" s="146">
        <f t="shared" si="21"/>
        <v>60.054559625876848</v>
      </c>
      <c r="AB70" s="146">
        <f t="shared" si="22"/>
        <v>4.9011857707509883</v>
      </c>
      <c r="AC70" s="146">
        <f t="shared" si="23"/>
        <v>7.029478458049887E-2</v>
      </c>
      <c r="AD70" s="146">
        <f t="shared" si="24"/>
        <v>1.6615490447453174</v>
      </c>
      <c r="AE70" s="146">
        <f t="shared" si="25"/>
        <v>2.3072155160596628</v>
      </c>
      <c r="AF70" s="173">
        <f t="shared" si="13"/>
        <v>0.6456664713143454</v>
      </c>
    </row>
    <row r="71" spans="1:32" s="151" customFormat="1">
      <c r="A71" s="167">
        <v>302</v>
      </c>
      <c r="B71" s="168" t="s">
        <v>330</v>
      </c>
      <c r="C71" s="168">
        <v>27</v>
      </c>
      <c r="D71" s="168">
        <v>1</v>
      </c>
      <c r="E71" s="169" t="s">
        <v>342</v>
      </c>
      <c r="F71" s="170">
        <v>368.21</v>
      </c>
      <c r="G71" s="171" t="s">
        <v>386</v>
      </c>
      <c r="H71" s="156">
        <v>1165000</v>
      </c>
      <c r="I71" s="157">
        <v>197500</v>
      </c>
      <c r="J71" s="157">
        <v>189000</v>
      </c>
      <c r="K71" s="157">
        <v>52050</v>
      </c>
      <c r="L71" s="157">
        <v>896000</v>
      </c>
      <c r="M71" s="158">
        <v>57300</v>
      </c>
      <c r="N71" s="159">
        <f t="shared" si="14"/>
        <v>0.45563877427303129</v>
      </c>
      <c r="O71" s="160">
        <f t="shared" si="15"/>
        <v>7.7243483192209167E-2</v>
      </c>
      <c r="P71" s="160">
        <f t="shared" si="16"/>
        <v>7.3919080118114086E-2</v>
      </c>
      <c r="Q71" s="160">
        <f t="shared" si="17"/>
        <v>2.0357080000782214E-2</v>
      </c>
      <c r="R71" s="160">
        <f t="shared" si="18"/>
        <v>0.35043119463402234</v>
      </c>
      <c r="S71" s="161">
        <f t="shared" si="19"/>
        <v>2.2410387781840936E-2</v>
      </c>
      <c r="T71" s="162">
        <f t="shared" si="12"/>
        <v>0.60169406070384202</v>
      </c>
      <c r="U71" s="341">
        <v>16.203659958286199</v>
      </c>
      <c r="V71" s="163">
        <v>22.717708363230301</v>
      </c>
      <c r="W71" s="342">
        <v>30.337671628948598</v>
      </c>
      <c r="Y71" s="176">
        <v>0.52248000000000006</v>
      </c>
      <c r="Z71" s="146">
        <f t="shared" si="20"/>
        <v>0.31508424039946836</v>
      </c>
      <c r="AA71" s="146">
        <f t="shared" si="21"/>
        <v>56.525958272683162</v>
      </c>
      <c r="AB71" s="146">
        <f t="shared" si="22"/>
        <v>3.6311239193083571</v>
      </c>
      <c r="AC71" s="146">
        <f t="shared" si="23"/>
        <v>6.010699674813804E-2</v>
      </c>
      <c r="AD71" s="146">
        <f t="shared" si="24"/>
        <v>1.7775192130942372</v>
      </c>
      <c r="AE71" s="146">
        <f t="shared" si="25"/>
        <v>2.3286542389764868</v>
      </c>
      <c r="AF71" s="173">
        <f t="shared" si="13"/>
        <v>0.55113502588224961</v>
      </c>
    </row>
    <row r="72" spans="1:32" s="151" customFormat="1">
      <c r="A72" s="167">
        <v>302</v>
      </c>
      <c r="B72" s="168" t="s">
        <v>330</v>
      </c>
      <c r="C72" s="168">
        <v>27</v>
      </c>
      <c r="D72" s="168">
        <v>1</v>
      </c>
      <c r="E72" s="169" t="s">
        <v>343</v>
      </c>
      <c r="F72" s="170">
        <v>368.23</v>
      </c>
      <c r="G72" s="171" t="s">
        <v>386</v>
      </c>
      <c r="H72" s="156">
        <v>5330000</v>
      </c>
      <c r="I72" s="157">
        <v>940000</v>
      </c>
      <c r="J72" s="157">
        <v>947500</v>
      </c>
      <c r="K72" s="157">
        <v>195500</v>
      </c>
      <c r="L72" s="157">
        <v>4905000</v>
      </c>
      <c r="M72" s="158">
        <v>309500</v>
      </c>
      <c r="N72" s="159">
        <f t="shared" si="14"/>
        <v>0.42209463472579689</v>
      </c>
      <c r="O72" s="160">
        <f t="shared" si="15"/>
        <v>7.4440704810928529E-2</v>
      </c>
      <c r="P72" s="160">
        <f t="shared" si="16"/>
        <v>7.5034646604632743E-2</v>
      </c>
      <c r="Q72" s="160">
        <f t="shared" si="17"/>
        <v>1.5482082755889923E-2</v>
      </c>
      <c r="R72" s="160">
        <f t="shared" si="18"/>
        <v>0.38843793308255792</v>
      </c>
      <c r="S72" s="161">
        <f t="shared" si="19"/>
        <v>2.4509998020194022E-2</v>
      </c>
      <c r="T72" s="162">
        <f t="shared" ref="T72:T134" si="26">(P72+Q72+S72)/(O72+P72+Q72+S72)</f>
        <v>0.60710553814002088</v>
      </c>
      <c r="U72" s="341">
        <v>16.546237306350001</v>
      </c>
      <c r="V72" s="163">
        <v>23.065997209179201</v>
      </c>
      <c r="W72" s="342">
        <v>30.744107942070102</v>
      </c>
      <c r="Y72" s="165">
        <v>0.33945999999999998</v>
      </c>
      <c r="Z72" s="146">
        <f t="shared" si="20"/>
        <v>0.28544021925316893</v>
      </c>
      <c r="AA72" s="146">
        <f t="shared" si="21"/>
        <v>52.076209086468005</v>
      </c>
      <c r="AB72" s="146">
        <f t="shared" si="22"/>
        <v>4.8465473145780047</v>
      </c>
      <c r="AC72" s="146">
        <f t="shared" si="23"/>
        <v>5.9353725189375775E-2</v>
      </c>
      <c r="AD72" s="146">
        <f t="shared" si="24"/>
        <v>1.9227479706988717</v>
      </c>
      <c r="AE72" s="146">
        <f t="shared" si="25"/>
        <v>2.3462048219739282</v>
      </c>
      <c r="AF72" s="173">
        <f t="shared" si="13"/>
        <v>0.4234568512750565</v>
      </c>
    </row>
    <row r="73" spans="1:32" s="151" customFormat="1">
      <c r="A73" s="167">
        <v>302</v>
      </c>
      <c r="B73" s="168" t="s">
        <v>330</v>
      </c>
      <c r="C73" s="168">
        <v>27</v>
      </c>
      <c r="D73" s="168">
        <v>1</v>
      </c>
      <c r="E73" s="169" t="s">
        <v>344</v>
      </c>
      <c r="F73" s="170">
        <v>368.28</v>
      </c>
      <c r="G73" s="171" t="s">
        <v>386</v>
      </c>
      <c r="H73" s="156">
        <v>4760000</v>
      </c>
      <c r="I73" s="157">
        <v>770000</v>
      </c>
      <c r="J73" s="157">
        <v>774500</v>
      </c>
      <c r="K73" s="157">
        <v>122500</v>
      </c>
      <c r="L73" s="157">
        <v>4735000</v>
      </c>
      <c r="M73" s="158">
        <v>235000</v>
      </c>
      <c r="N73" s="159">
        <f t="shared" si="14"/>
        <v>0.41765376853557956</v>
      </c>
      <c r="O73" s="160">
        <f t="shared" si="15"/>
        <v>6.7561639027814341E-2</v>
      </c>
      <c r="P73" s="160">
        <f t="shared" si="16"/>
        <v>6.7956479775379483E-2</v>
      </c>
      <c r="Q73" s="160">
        <f t="shared" si="17"/>
        <v>1.0748442572606827E-2</v>
      </c>
      <c r="R73" s="160">
        <f t="shared" si="18"/>
        <v>0.41546020882688428</v>
      </c>
      <c r="S73" s="161">
        <f t="shared" si="19"/>
        <v>2.0619461261735545E-2</v>
      </c>
      <c r="T73" s="162">
        <f t="shared" si="26"/>
        <v>0.59516298633017883</v>
      </c>
      <c r="U73" s="341">
        <v>15.6679868978835</v>
      </c>
      <c r="V73" s="163">
        <v>22.2418711645083</v>
      </c>
      <c r="W73" s="342">
        <v>29.7876028081422</v>
      </c>
      <c r="Y73" s="165">
        <v>0.19799</v>
      </c>
      <c r="Z73" s="146">
        <f t="shared" si="20"/>
        <v>0.25116769624830493</v>
      </c>
      <c r="AA73" s="146">
        <f t="shared" si="21"/>
        <v>50.131648235913637</v>
      </c>
      <c r="AB73" s="146">
        <f t="shared" si="22"/>
        <v>6.3224489795918357</v>
      </c>
      <c r="AC73" s="146">
        <f t="shared" si="23"/>
        <v>4.7283702213279682E-2</v>
      </c>
      <c r="AD73" s="146">
        <f t="shared" si="24"/>
        <v>1.9800386066508731</v>
      </c>
      <c r="AE73" s="146">
        <f t="shared" si="25"/>
        <v>2.3077315151133182</v>
      </c>
      <c r="AF73" s="173">
        <f t="shared" si="13"/>
        <v>0.32769290846244514</v>
      </c>
    </row>
    <row r="74" spans="1:32" s="151" customFormat="1">
      <c r="A74" s="174">
        <v>302</v>
      </c>
      <c r="B74" s="151" t="s">
        <v>330</v>
      </c>
      <c r="C74" s="151">
        <v>27</v>
      </c>
      <c r="D74" s="151">
        <v>1</v>
      </c>
      <c r="E74" s="175" t="s">
        <v>345</v>
      </c>
      <c r="F74" s="146">
        <v>368.34</v>
      </c>
      <c r="G74" s="155" t="s">
        <v>386</v>
      </c>
      <c r="H74" s="156">
        <v>7445000</v>
      </c>
      <c r="I74" s="157">
        <v>1385000</v>
      </c>
      <c r="J74" s="157">
        <v>1360000</v>
      </c>
      <c r="K74" s="157">
        <v>198500</v>
      </c>
      <c r="L74" s="157">
        <v>8015000</v>
      </c>
      <c r="M74" s="158">
        <v>433000</v>
      </c>
      <c r="N74" s="159">
        <f t="shared" si="14"/>
        <v>0.39524327767897433</v>
      </c>
      <c r="O74" s="160">
        <f t="shared" si="15"/>
        <v>7.352745998460436E-2</v>
      </c>
      <c r="P74" s="160">
        <f t="shared" si="16"/>
        <v>7.2200249515568179E-2</v>
      </c>
      <c r="Q74" s="160">
        <f t="shared" si="17"/>
        <v>1.0538051124147267E-2</v>
      </c>
      <c r="R74" s="160">
        <f t="shared" si="18"/>
        <v>0.42550367637299924</v>
      </c>
      <c r="S74" s="161">
        <f t="shared" si="19"/>
        <v>2.2987285323706634E-2</v>
      </c>
      <c r="T74" s="162">
        <f t="shared" si="26"/>
        <v>0.58981193543610233</v>
      </c>
      <c r="U74" s="341">
        <v>15.3591072737551</v>
      </c>
      <c r="V74" s="163">
        <v>21.908861652705301</v>
      </c>
      <c r="W74" s="342">
        <v>29.342358812611899</v>
      </c>
      <c r="Y74" s="165">
        <v>0.15742</v>
      </c>
      <c r="Z74" s="146">
        <f t="shared" si="20"/>
        <v>0.25839441688978626</v>
      </c>
      <c r="AA74" s="146">
        <f t="shared" si="21"/>
        <v>48.15653298835705</v>
      </c>
      <c r="AB74" s="146">
        <f t="shared" si="22"/>
        <v>6.851385390428212</v>
      </c>
      <c r="AC74" s="146">
        <f t="shared" si="23"/>
        <v>5.1254734848484848E-2</v>
      </c>
      <c r="AD74" s="146">
        <f t="shared" si="24"/>
        <v>2.0435059591750062</v>
      </c>
      <c r="AE74" s="146">
        <f t="shared" si="25"/>
        <v>2.2908001654013659</v>
      </c>
      <c r="AF74" s="166">
        <f t="shared" si="13"/>
        <v>0.24729420622635967</v>
      </c>
    </row>
    <row r="75" spans="1:32" s="151" customFormat="1">
      <c r="A75" s="167">
        <v>302</v>
      </c>
      <c r="B75" s="168" t="s">
        <v>330</v>
      </c>
      <c r="C75" s="168">
        <v>27</v>
      </c>
      <c r="D75" s="168">
        <v>1</v>
      </c>
      <c r="E75" s="169" t="s">
        <v>346</v>
      </c>
      <c r="F75" s="170">
        <v>368.41</v>
      </c>
      <c r="G75" s="171" t="s">
        <v>386</v>
      </c>
      <c r="H75" s="156">
        <v>765000</v>
      </c>
      <c r="I75" s="157">
        <v>154000</v>
      </c>
      <c r="J75" s="157">
        <v>206000</v>
      </c>
      <c r="K75" s="157">
        <v>32700</v>
      </c>
      <c r="L75" s="157">
        <v>1030000</v>
      </c>
      <c r="M75" s="158">
        <v>83100</v>
      </c>
      <c r="N75" s="159">
        <f t="shared" si="14"/>
        <v>0.33688567905583933</v>
      </c>
      <c r="O75" s="160">
        <f t="shared" si="15"/>
        <v>6.7817509247842175E-2</v>
      </c>
      <c r="P75" s="160">
        <f t="shared" si="16"/>
        <v>9.0716927954905754E-2</v>
      </c>
      <c r="Q75" s="160">
        <f t="shared" si="17"/>
        <v>1.4400211379249604E-2</v>
      </c>
      <c r="R75" s="160">
        <f t="shared" si="18"/>
        <v>0.45358463977452879</v>
      </c>
      <c r="S75" s="161">
        <f t="shared" si="19"/>
        <v>3.6595032587634316E-2</v>
      </c>
      <c r="T75" s="162">
        <f t="shared" si="26"/>
        <v>0.6763345943673813</v>
      </c>
      <c r="U75" s="341">
        <v>21.235476481803001</v>
      </c>
      <c r="V75" s="163">
        <v>27.707916802480302</v>
      </c>
      <c r="W75" s="342">
        <v>36.813753546957003</v>
      </c>
      <c r="Y75" s="165"/>
      <c r="Z75" s="146">
        <f t="shared" si="20"/>
        <v>0.26079160579094174</v>
      </c>
      <c r="AA75" s="146">
        <f t="shared" si="21"/>
        <v>42.618384401114206</v>
      </c>
      <c r="AB75" s="146">
        <f t="shared" si="22"/>
        <v>6.2996941896024463</v>
      </c>
      <c r="AC75" s="146">
        <f t="shared" si="23"/>
        <v>7.4656365106459441E-2</v>
      </c>
      <c r="AD75" s="146">
        <f t="shared" si="24"/>
        <v>2.253170688744055</v>
      </c>
      <c r="AE75" s="146">
        <f t="shared" si="25"/>
        <v>2.587884927683576</v>
      </c>
      <c r="AF75" s="173">
        <f t="shared" si="13"/>
        <v>0.33471423893952101</v>
      </c>
    </row>
    <row r="76" spans="1:32" s="151" customFormat="1">
      <c r="A76" s="174">
        <v>302</v>
      </c>
      <c r="B76" s="151" t="s">
        <v>330</v>
      </c>
      <c r="C76" s="151">
        <v>27</v>
      </c>
      <c r="D76" s="151">
        <v>1</v>
      </c>
      <c r="E76" s="175" t="s">
        <v>347</v>
      </c>
      <c r="F76" s="146">
        <v>368.44</v>
      </c>
      <c r="G76" s="155" t="s">
        <v>386</v>
      </c>
      <c r="H76" s="156">
        <v>6860000</v>
      </c>
      <c r="I76" s="157">
        <v>1450000</v>
      </c>
      <c r="J76" s="157">
        <v>1945000</v>
      </c>
      <c r="K76" s="157">
        <v>244500</v>
      </c>
      <c r="L76" s="157">
        <v>9145000</v>
      </c>
      <c r="M76" s="158">
        <v>626000</v>
      </c>
      <c r="N76" s="159">
        <f t="shared" si="14"/>
        <v>0.338422831207913</v>
      </c>
      <c r="O76" s="160">
        <f t="shared" si="15"/>
        <v>7.1532522631410175E-2</v>
      </c>
      <c r="P76" s="160">
        <f t="shared" si="16"/>
        <v>9.595224587454676E-2</v>
      </c>
      <c r="Q76" s="160">
        <f t="shared" si="17"/>
        <v>1.2061863298882612E-2</v>
      </c>
      <c r="R76" s="160">
        <f t="shared" si="18"/>
        <v>0.45114822032016971</v>
      </c>
      <c r="S76" s="161">
        <f t="shared" si="19"/>
        <v>3.0882316667077771E-2</v>
      </c>
      <c r="T76" s="162">
        <f t="shared" si="26"/>
        <v>0.66006329855819945</v>
      </c>
      <c r="U76" s="341">
        <v>20.138120516452101</v>
      </c>
      <c r="V76" s="163">
        <v>26.619159388028301</v>
      </c>
      <c r="W76" s="342">
        <v>35.350787625064598</v>
      </c>
      <c r="Y76" s="165">
        <v>0.13763</v>
      </c>
      <c r="Z76" s="146">
        <f t="shared" si="20"/>
        <v>0.27139181984266064</v>
      </c>
      <c r="AA76" s="146">
        <f t="shared" si="21"/>
        <v>42.861605748203687</v>
      </c>
      <c r="AB76" s="146">
        <f t="shared" si="22"/>
        <v>7.9550102249488761</v>
      </c>
      <c r="AC76" s="146">
        <f t="shared" si="23"/>
        <v>6.4067137447548869E-2</v>
      </c>
      <c r="AD76" s="146">
        <f t="shared" si="24"/>
        <v>2.2277447522261413</v>
      </c>
      <c r="AE76" s="146">
        <f t="shared" si="25"/>
        <v>2.5282206730139087</v>
      </c>
      <c r="AF76" s="166">
        <f t="shared" si="13"/>
        <v>0.30047592078776741</v>
      </c>
    </row>
    <row r="77" spans="1:32" s="151" customFormat="1">
      <c r="A77" s="174">
        <v>302</v>
      </c>
      <c r="B77" s="151" t="s">
        <v>330</v>
      </c>
      <c r="C77" s="151">
        <v>27</v>
      </c>
      <c r="D77" s="151">
        <v>1</v>
      </c>
      <c r="E77" s="175" t="s">
        <v>348</v>
      </c>
      <c r="F77" s="146">
        <v>368.48</v>
      </c>
      <c r="G77" s="155" t="s">
        <v>386</v>
      </c>
      <c r="H77" s="156">
        <v>3910000</v>
      </c>
      <c r="I77" s="157">
        <v>586500</v>
      </c>
      <c r="J77" s="157">
        <v>474000</v>
      </c>
      <c r="K77" s="157">
        <v>113800</v>
      </c>
      <c r="L77" s="157">
        <v>4475000</v>
      </c>
      <c r="M77" s="158">
        <v>166000</v>
      </c>
      <c r="N77" s="159">
        <f t="shared" ref="N77:N108" si="27">H77/(SUM($H77:$M77))</f>
        <v>0.40204415287960271</v>
      </c>
      <c r="O77" s="160">
        <f t="shared" ref="O77:O108" si="28">I77/(SUM($H77:$M77))</f>
        <v>6.0306622931940404E-2</v>
      </c>
      <c r="P77" s="160">
        <f t="shared" ref="P77:P108" si="29">J77/(SUM($H77:$M77))</f>
        <v>4.873885638489301E-2</v>
      </c>
      <c r="Q77" s="160">
        <f t="shared" ref="Q77:Q108" si="30">K77/(SUM($H77:$M77))</f>
        <v>1.1701438516035495E-2</v>
      </c>
      <c r="R77" s="160">
        <f t="shared" ref="R77:R108" si="31">L77/(SUM($H77:$M77))</f>
        <v>0.46014004709366291</v>
      </c>
      <c r="S77" s="161">
        <f t="shared" ref="S77:S108" si="32">M77/(SUM($H77:$M77))</f>
        <v>1.7068882193865483E-2</v>
      </c>
      <c r="T77" s="162">
        <f t="shared" si="26"/>
        <v>0.56241140043273885</v>
      </c>
      <c r="U77" s="341">
        <v>13.3880270063182</v>
      </c>
      <c r="V77" s="163">
        <v>20.0091607516819</v>
      </c>
      <c r="W77" s="342">
        <v>27.0557241794932</v>
      </c>
      <c r="Y77" s="165">
        <v>0.10206999999999999</v>
      </c>
      <c r="Z77" s="146">
        <f t="shared" ref="Z77:Z108" si="33">(O77+P77+Q77)/(O77+P77+Q77+R77+S77)</f>
        <v>0.20193283235602638</v>
      </c>
      <c r="AA77" s="146">
        <f t="shared" ref="AA77:AA108" si="34">((N77)/(N77+R77))*100</f>
        <v>46.630888491353609</v>
      </c>
      <c r="AB77" s="146">
        <f t="shared" ref="AB77:AB108" si="35">P77/Q77</f>
        <v>4.1652021089630926</v>
      </c>
      <c r="AC77" s="146">
        <f t="shared" ref="AC77:AC108" si="36">(S77/(S77+R77))</f>
        <v>3.5768153415212237E-2</v>
      </c>
      <c r="AD77" s="146">
        <f t="shared" ref="AD77:AD108" si="37">(0*(N77/(SUM(N77:S77)))+(1*(O77/SUM(N77:S77)))+(2*(P77/SUM(N77:S77)))+(3*(Q77/SUM(N77:S77)))+(4*(R77/(SUM(N77:S77)))+(4*(S77/(SUM(N77:S77))))))</f>
        <v>2.1017243683999469</v>
      </c>
      <c r="AE77" s="146">
        <f t="shared" ref="AE77:AE108" si="38">-0.77*T77+3.32*T77^2+1.59</f>
        <v>2.2070810783446833</v>
      </c>
      <c r="AF77" s="166">
        <f t="shared" si="13"/>
        <v>0.10535670994473634</v>
      </c>
    </row>
    <row r="78" spans="1:32" s="151" customFormat="1">
      <c r="A78" s="174">
        <v>302</v>
      </c>
      <c r="B78" s="151" t="s">
        <v>330</v>
      </c>
      <c r="C78" s="151">
        <v>27</v>
      </c>
      <c r="D78" s="151">
        <v>1</v>
      </c>
      <c r="E78" s="175" t="s">
        <v>349</v>
      </c>
      <c r="F78" s="146">
        <v>368.55</v>
      </c>
      <c r="G78" s="155" t="s">
        <v>386</v>
      </c>
      <c r="H78" s="156">
        <v>5595000</v>
      </c>
      <c r="I78" s="157">
        <v>615500</v>
      </c>
      <c r="J78" s="157">
        <v>418000</v>
      </c>
      <c r="K78" s="157">
        <v>161500</v>
      </c>
      <c r="L78" s="157">
        <v>5785000</v>
      </c>
      <c r="M78" s="158">
        <v>129000</v>
      </c>
      <c r="N78" s="159">
        <f t="shared" si="27"/>
        <v>0.44041246851385391</v>
      </c>
      <c r="O78" s="160">
        <f t="shared" si="28"/>
        <v>4.8449307304785895E-2</v>
      </c>
      <c r="P78" s="160">
        <f t="shared" si="29"/>
        <v>3.2903022670025192E-2</v>
      </c>
      <c r="Q78" s="160">
        <f t="shared" si="30"/>
        <v>1.2712531486146096E-2</v>
      </c>
      <c r="R78" s="160">
        <f t="shared" si="31"/>
        <v>0.45536838790931988</v>
      </c>
      <c r="S78" s="161">
        <f t="shared" si="32"/>
        <v>1.0154282115869018E-2</v>
      </c>
      <c r="T78" s="162">
        <f t="shared" si="26"/>
        <v>0.53512084592145004</v>
      </c>
      <c r="U78" s="341">
        <v>11.4157682852431</v>
      </c>
      <c r="V78" s="163">
        <v>18.1568335576763</v>
      </c>
      <c r="W78" s="342">
        <v>24.870164855873199</v>
      </c>
      <c r="Y78" s="165">
        <v>0.14452000000000001</v>
      </c>
      <c r="Z78" s="146">
        <f t="shared" si="33"/>
        <v>0.16809677873118586</v>
      </c>
      <c r="AA78" s="146">
        <f t="shared" si="34"/>
        <v>49.165202108963094</v>
      </c>
      <c r="AB78" s="146">
        <f t="shared" si="35"/>
        <v>2.5882352941176472</v>
      </c>
      <c r="AC78" s="146">
        <f t="shared" si="36"/>
        <v>2.1812647954007443E-2</v>
      </c>
      <c r="AD78" s="146">
        <f t="shared" si="37"/>
        <v>2.0144836272040303</v>
      </c>
      <c r="AE78" s="146">
        <f t="shared" si="38"/>
        <v>2.1286532901762483</v>
      </c>
      <c r="AF78" s="166">
        <f t="shared" ref="AF78:AF141" si="39">AE78-AD78</f>
        <v>0.11416966297221798</v>
      </c>
    </row>
    <row r="79" spans="1:32" s="151" customFormat="1">
      <c r="A79" s="174">
        <v>302</v>
      </c>
      <c r="B79" s="151" t="s">
        <v>330</v>
      </c>
      <c r="C79" s="151">
        <v>27</v>
      </c>
      <c r="D79" s="151">
        <v>1</v>
      </c>
      <c r="E79" s="175" t="s">
        <v>350</v>
      </c>
      <c r="F79" s="146">
        <v>368.58</v>
      </c>
      <c r="G79" s="155" t="s">
        <v>386</v>
      </c>
      <c r="H79" s="156">
        <v>3000000</v>
      </c>
      <c r="I79" s="157">
        <v>324500</v>
      </c>
      <c r="J79" s="157">
        <v>204500</v>
      </c>
      <c r="K79" s="157">
        <v>78750</v>
      </c>
      <c r="L79" s="157">
        <v>3020000</v>
      </c>
      <c r="M79" s="158">
        <v>63750</v>
      </c>
      <c r="N79" s="159">
        <f t="shared" si="27"/>
        <v>0.44832997085855192</v>
      </c>
      <c r="O79" s="160">
        <f t="shared" si="28"/>
        <v>4.8494358514533362E-2</v>
      </c>
      <c r="P79" s="160">
        <f t="shared" si="29"/>
        <v>3.0561159680191286E-2</v>
      </c>
      <c r="Q79" s="160">
        <f t="shared" si="30"/>
        <v>1.1768661735036988E-2</v>
      </c>
      <c r="R79" s="160">
        <f t="shared" si="31"/>
        <v>0.45131883733094225</v>
      </c>
      <c r="S79" s="161">
        <f t="shared" si="32"/>
        <v>9.5270118807442277E-3</v>
      </c>
      <c r="T79" s="162">
        <f t="shared" si="26"/>
        <v>0.51675353685778114</v>
      </c>
      <c r="U79" s="341">
        <v>10.031399456924399</v>
      </c>
      <c r="V79" s="163">
        <v>16.931882437435199</v>
      </c>
      <c r="W79" s="342">
        <v>23.484668312832198</v>
      </c>
      <c r="Y79" s="165">
        <v>0.1351</v>
      </c>
      <c r="Z79" s="146">
        <f t="shared" si="33"/>
        <v>0.1646349722335094</v>
      </c>
      <c r="AA79" s="146">
        <f t="shared" si="34"/>
        <v>49.833887043189371</v>
      </c>
      <c r="AB79" s="146">
        <f t="shared" si="35"/>
        <v>2.5968253968253965</v>
      </c>
      <c r="AC79" s="146">
        <f t="shared" si="36"/>
        <v>2.0672882042967165E-2</v>
      </c>
      <c r="AD79" s="146">
        <f t="shared" si="37"/>
        <v>1.9883060599267728</v>
      </c>
      <c r="AE79" s="146">
        <f t="shared" si="38"/>
        <v>2.0786533798981957</v>
      </c>
      <c r="AF79" s="166">
        <f t="shared" si="39"/>
        <v>9.0347319971422868E-2</v>
      </c>
    </row>
    <row r="80" spans="1:32" s="151" customFormat="1">
      <c r="A80" s="174">
        <v>302</v>
      </c>
      <c r="B80" s="151" t="s">
        <v>330</v>
      </c>
      <c r="C80" s="151">
        <v>27</v>
      </c>
      <c r="D80" s="151">
        <v>1</v>
      </c>
      <c r="E80" s="175" t="s">
        <v>351</v>
      </c>
      <c r="F80" s="146">
        <v>368.62</v>
      </c>
      <c r="G80" s="155" t="s">
        <v>386</v>
      </c>
      <c r="H80" s="156">
        <v>3630000</v>
      </c>
      <c r="I80" s="157">
        <v>495500</v>
      </c>
      <c r="J80" s="157">
        <v>393000</v>
      </c>
      <c r="K80" s="157">
        <v>128500</v>
      </c>
      <c r="L80" s="157">
        <v>4070000</v>
      </c>
      <c r="M80" s="158">
        <v>120500</v>
      </c>
      <c r="N80" s="159">
        <f t="shared" si="27"/>
        <v>0.41074964639321077</v>
      </c>
      <c r="O80" s="160">
        <f t="shared" si="28"/>
        <v>5.6067892503536068E-2</v>
      </c>
      <c r="P80" s="160">
        <f t="shared" si="29"/>
        <v>4.446958981612447E-2</v>
      </c>
      <c r="Q80" s="160">
        <f t="shared" si="30"/>
        <v>1.454031117397454E-2</v>
      </c>
      <c r="R80" s="160">
        <f t="shared" si="31"/>
        <v>0.46053748231966052</v>
      </c>
      <c r="S80" s="161">
        <f t="shared" si="32"/>
        <v>1.3635077793493634E-2</v>
      </c>
      <c r="T80" s="162">
        <f t="shared" si="26"/>
        <v>0.56439560439560432</v>
      </c>
      <c r="U80" s="341">
        <v>13.4864545295778</v>
      </c>
      <c r="V80" s="163">
        <v>20.171255885082399</v>
      </c>
      <c r="W80" s="342">
        <v>27.1470879439374</v>
      </c>
      <c r="Y80" s="165">
        <v>0.14615</v>
      </c>
      <c r="Z80" s="146">
        <f t="shared" si="33"/>
        <v>0.19529524723955832</v>
      </c>
      <c r="AA80" s="146">
        <f t="shared" si="34"/>
        <v>47.142857142857146</v>
      </c>
      <c r="AB80" s="146">
        <f t="shared" si="35"/>
        <v>3.058365758754864</v>
      </c>
      <c r="AC80" s="146">
        <f t="shared" si="36"/>
        <v>2.8755518434554348E-2</v>
      </c>
      <c r="AD80" s="146">
        <f t="shared" si="37"/>
        <v>2.0853182461103255</v>
      </c>
      <c r="AE80" s="146">
        <f t="shared" si="38"/>
        <v>2.2129761468421689</v>
      </c>
      <c r="AF80" s="166">
        <f t="shared" si="39"/>
        <v>0.12765790073184347</v>
      </c>
    </row>
    <row r="81" spans="1:32" s="151" customFormat="1">
      <c r="A81" s="174">
        <v>302</v>
      </c>
      <c r="B81" s="151" t="s">
        <v>330</v>
      </c>
      <c r="C81" s="151">
        <v>27</v>
      </c>
      <c r="D81" s="151">
        <v>1</v>
      </c>
      <c r="E81" s="175" t="s">
        <v>352</v>
      </c>
      <c r="F81" s="146">
        <v>368.72</v>
      </c>
      <c r="G81" s="155" t="s">
        <v>386</v>
      </c>
      <c r="H81" s="156">
        <v>2995000</v>
      </c>
      <c r="I81" s="157">
        <v>586000</v>
      </c>
      <c r="J81" s="157">
        <v>751500</v>
      </c>
      <c r="K81" s="157">
        <v>114550</v>
      </c>
      <c r="L81" s="157">
        <v>4345000</v>
      </c>
      <c r="M81" s="158">
        <v>310500</v>
      </c>
      <c r="N81" s="159">
        <f t="shared" si="27"/>
        <v>0.32902867877682629</v>
      </c>
      <c r="O81" s="160">
        <f t="shared" si="28"/>
        <v>6.4377564528621103E-2</v>
      </c>
      <c r="P81" s="160">
        <f t="shared" si="29"/>
        <v>8.2559282838325518E-2</v>
      </c>
      <c r="Q81" s="160">
        <f t="shared" si="30"/>
        <v>1.2584385694118681E-2</v>
      </c>
      <c r="R81" s="160">
        <f t="shared" si="31"/>
        <v>0.47733876770794997</v>
      </c>
      <c r="S81" s="161">
        <f t="shared" si="32"/>
        <v>3.4111320454158447E-2</v>
      </c>
      <c r="T81" s="162">
        <f t="shared" si="26"/>
        <v>0.66752716235000431</v>
      </c>
      <c r="U81" s="341">
        <v>20.730098088025098</v>
      </c>
      <c r="V81" s="163">
        <v>27.159251999207299</v>
      </c>
      <c r="W81" s="342">
        <v>36.1188331388961</v>
      </c>
      <c r="Y81" s="165">
        <v>5.4530000000000002E-2</v>
      </c>
      <c r="Z81" s="146">
        <f t="shared" si="33"/>
        <v>0.23774672331786068</v>
      </c>
      <c r="AA81" s="146">
        <f t="shared" si="34"/>
        <v>40.803814713896458</v>
      </c>
      <c r="AB81" s="146">
        <f t="shared" si="35"/>
        <v>6.5604539502400696</v>
      </c>
      <c r="AC81" s="146">
        <f t="shared" si="36"/>
        <v>6.6695306626570708E-2</v>
      </c>
      <c r="AD81" s="146">
        <f t="shared" si="37"/>
        <v>2.3130496399360618</v>
      </c>
      <c r="AE81" s="146">
        <f t="shared" si="38"/>
        <v>2.5553712264076593</v>
      </c>
      <c r="AF81" s="166">
        <f t="shared" si="39"/>
        <v>0.24232158647159752</v>
      </c>
    </row>
    <row r="82" spans="1:32" s="151" customFormat="1">
      <c r="A82" s="174">
        <v>302</v>
      </c>
      <c r="B82" s="151" t="s">
        <v>330</v>
      </c>
      <c r="C82" s="151">
        <v>27</v>
      </c>
      <c r="D82" s="151">
        <v>1</v>
      </c>
      <c r="E82" s="175" t="s">
        <v>353</v>
      </c>
      <c r="F82" s="146">
        <v>368.74</v>
      </c>
      <c r="G82" s="155" t="s">
        <v>386</v>
      </c>
      <c r="H82" s="156">
        <v>448000</v>
      </c>
      <c r="I82" s="157">
        <v>91150</v>
      </c>
      <c r="J82" s="157">
        <v>119000</v>
      </c>
      <c r="K82" s="157">
        <v>16700</v>
      </c>
      <c r="L82" s="157">
        <v>616000</v>
      </c>
      <c r="M82" s="158">
        <v>46750</v>
      </c>
      <c r="N82" s="159">
        <f t="shared" si="27"/>
        <v>0.3349282296650718</v>
      </c>
      <c r="O82" s="160">
        <f t="shared" si="28"/>
        <v>6.8144437799043056E-2</v>
      </c>
      <c r="P82" s="160">
        <f t="shared" si="29"/>
        <v>8.8965311004784692E-2</v>
      </c>
      <c r="Q82" s="160">
        <f t="shared" si="30"/>
        <v>1.2485047846889951E-2</v>
      </c>
      <c r="R82" s="160">
        <f t="shared" si="31"/>
        <v>0.46052631578947367</v>
      </c>
      <c r="S82" s="161">
        <f t="shared" si="32"/>
        <v>3.4950657894736843E-2</v>
      </c>
      <c r="T82" s="162">
        <f t="shared" si="26"/>
        <v>0.66684941520467833</v>
      </c>
      <c r="U82" s="341">
        <v>20.6120960145151</v>
      </c>
      <c r="V82" s="163">
        <v>27.123571825351899</v>
      </c>
      <c r="W82" s="342">
        <v>35.9594456430492</v>
      </c>
      <c r="Y82" s="165">
        <v>6.2199999999999998E-2</v>
      </c>
      <c r="Z82" s="146">
        <f t="shared" si="33"/>
        <v>0.25500224820143885</v>
      </c>
      <c r="AA82" s="146">
        <f t="shared" si="34"/>
        <v>42.10526315789474</v>
      </c>
      <c r="AB82" s="146">
        <f t="shared" si="35"/>
        <v>7.1257485029940124</v>
      </c>
      <c r="AC82" s="146">
        <f t="shared" si="36"/>
        <v>7.0539419087136929E-2</v>
      </c>
      <c r="AD82" s="146">
        <f t="shared" si="37"/>
        <v>2.2654380980861242</v>
      </c>
      <c r="AE82" s="146">
        <f t="shared" si="38"/>
        <v>2.5528905835876849</v>
      </c>
      <c r="AF82" s="166">
        <f t="shared" si="39"/>
        <v>0.28745248550156077</v>
      </c>
    </row>
    <row r="83" spans="1:32" s="151" customFormat="1">
      <c r="A83" s="174">
        <v>302</v>
      </c>
      <c r="B83" s="151" t="s">
        <v>330</v>
      </c>
      <c r="C83" s="151">
        <v>27</v>
      </c>
      <c r="D83" s="151">
        <v>1</v>
      </c>
      <c r="E83" s="175" t="s">
        <v>354</v>
      </c>
      <c r="F83" s="146">
        <v>368.79</v>
      </c>
      <c r="G83" s="155" t="s">
        <v>386</v>
      </c>
      <c r="H83" s="156">
        <v>2850000</v>
      </c>
      <c r="I83" s="157">
        <v>650500</v>
      </c>
      <c r="J83" s="157">
        <v>807500</v>
      </c>
      <c r="K83" s="157">
        <v>83600</v>
      </c>
      <c r="L83" s="157">
        <v>3795000</v>
      </c>
      <c r="M83" s="158">
        <v>262000</v>
      </c>
      <c r="N83" s="159">
        <f t="shared" si="27"/>
        <v>0.33733399616504511</v>
      </c>
      <c r="O83" s="160">
        <f t="shared" si="28"/>
        <v>7.6995005089600638E-2</v>
      </c>
      <c r="P83" s="160">
        <f t="shared" si="29"/>
        <v>9.5577965580096111E-2</v>
      </c>
      <c r="Q83" s="160">
        <f t="shared" si="30"/>
        <v>9.8951305541746561E-3</v>
      </c>
      <c r="R83" s="160">
        <f t="shared" si="31"/>
        <v>0.44918684752503374</v>
      </c>
      <c r="S83" s="161">
        <f t="shared" si="32"/>
        <v>3.101105508604976E-2</v>
      </c>
      <c r="T83" s="162">
        <f t="shared" si="26"/>
        <v>0.63933244621867391</v>
      </c>
      <c r="U83" s="341">
        <v>18.73940900925</v>
      </c>
      <c r="V83" s="163">
        <v>25.227851018630599</v>
      </c>
      <c r="W83" s="342">
        <v>33.570057927937</v>
      </c>
      <c r="Y83" s="165">
        <v>5.0389999999999997E-2</v>
      </c>
      <c r="Z83" s="146">
        <f t="shared" si="33"/>
        <v>0.27535455292394523</v>
      </c>
      <c r="AA83" s="146">
        <f t="shared" si="34"/>
        <v>42.889390519187366</v>
      </c>
      <c r="AB83" s="146">
        <f t="shared" si="35"/>
        <v>9.6590909090909101</v>
      </c>
      <c r="AC83" s="146">
        <f t="shared" si="36"/>
        <v>6.4579738723194474E-2</v>
      </c>
      <c r="AD83" s="146">
        <f t="shared" si="37"/>
        <v>2.2186279383566503</v>
      </c>
      <c r="AE83" s="146">
        <f t="shared" si="38"/>
        <v>2.4547506593476269</v>
      </c>
      <c r="AF83" s="166">
        <f t="shared" si="39"/>
        <v>0.23612272099097664</v>
      </c>
    </row>
    <row r="84" spans="1:32" s="151" customFormat="1">
      <c r="A84" s="174">
        <v>302</v>
      </c>
      <c r="B84" s="151" t="s">
        <v>330</v>
      </c>
      <c r="C84" s="151">
        <v>27</v>
      </c>
      <c r="D84" s="151">
        <v>1</v>
      </c>
      <c r="E84" s="175" t="s">
        <v>355</v>
      </c>
      <c r="F84" s="146">
        <v>368.84</v>
      </c>
      <c r="G84" s="155" t="s">
        <v>386</v>
      </c>
      <c r="H84" s="156">
        <v>4160000</v>
      </c>
      <c r="I84" s="157">
        <v>723000</v>
      </c>
      <c r="J84" s="157">
        <v>747500</v>
      </c>
      <c r="K84" s="157">
        <v>98100</v>
      </c>
      <c r="L84" s="157">
        <v>4715000</v>
      </c>
      <c r="M84" s="158">
        <v>236000</v>
      </c>
      <c r="N84" s="159">
        <f t="shared" si="27"/>
        <v>0.3895276976665793</v>
      </c>
      <c r="O84" s="160">
        <f t="shared" si="28"/>
        <v>6.7699164762725195E-2</v>
      </c>
      <c r="P84" s="160">
        <f t="shared" si="29"/>
        <v>6.999325817446346E-2</v>
      </c>
      <c r="Q84" s="160">
        <f t="shared" si="30"/>
        <v>9.1857372935315925E-3</v>
      </c>
      <c r="R84" s="160">
        <f t="shared" si="31"/>
        <v>0.44149593617738492</v>
      </c>
      <c r="S84" s="161">
        <f t="shared" si="32"/>
        <v>2.2098205925315556E-2</v>
      </c>
      <c r="T84" s="162">
        <f t="shared" si="26"/>
        <v>0.59935719827108502</v>
      </c>
      <c r="U84" s="341">
        <v>15.981231630583601</v>
      </c>
      <c r="V84" s="163">
        <v>22.526589070492001</v>
      </c>
      <c r="W84" s="342">
        <v>30.0965557243223</v>
      </c>
      <c r="Y84" s="165">
        <v>0.10599</v>
      </c>
      <c r="Z84" s="146">
        <f t="shared" si="33"/>
        <v>0.24059758267378367</v>
      </c>
      <c r="AA84" s="146">
        <f t="shared" si="34"/>
        <v>46.87323943661972</v>
      </c>
      <c r="AB84" s="146">
        <f t="shared" si="35"/>
        <v>7.6197757390417937</v>
      </c>
      <c r="AC84" s="146">
        <f t="shared" si="36"/>
        <v>4.7667137951928909E-2</v>
      </c>
      <c r="AD84" s="146">
        <f t="shared" si="37"/>
        <v>2.0896194614030486</v>
      </c>
      <c r="AE84" s="146">
        <f t="shared" si="38"/>
        <v>2.3211354070475556</v>
      </c>
      <c r="AF84" s="166">
        <f t="shared" si="39"/>
        <v>0.23151594564450706</v>
      </c>
    </row>
    <row r="85" spans="1:32" s="151" customFormat="1">
      <c r="A85" s="174">
        <v>302</v>
      </c>
      <c r="B85" s="151" t="s">
        <v>330</v>
      </c>
      <c r="C85" s="151">
        <v>27</v>
      </c>
      <c r="D85" s="151">
        <v>1</v>
      </c>
      <c r="E85" s="175" t="s">
        <v>356</v>
      </c>
      <c r="F85" s="146">
        <v>368.88</v>
      </c>
      <c r="G85" s="155" t="s">
        <v>386</v>
      </c>
      <c r="H85" s="156">
        <v>6330000</v>
      </c>
      <c r="I85" s="157">
        <v>1098000</v>
      </c>
      <c r="J85" s="157">
        <v>1111500</v>
      </c>
      <c r="K85" s="157">
        <v>149000</v>
      </c>
      <c r="L85" s="157">
        <v>6820000</v>
      </c>
      <c r="M85" s="158">
        <v>307000</v>
      </c>
      <c r="N85" s="159">
        <f t="shared" si="27"/>
        <v>0.4002402706205937</v>
      </c>
      <c r="O85" s="160">
        <f t="shared" si="28"/>
        <v>6.9425563529448953E-2</v>
      </c>
      <c r="P85" s="160">
        <f t="shared" si="29"/>
        <v>7.0279156523663497E-2</v>
      </c>
      <c r="Q85" s="160">
        <f t="shared" si="30"/>
        <v>9.4211374917011793E-3</v>
      </c>
      <c r="R85" s="160">
        <f t="shared" si="31"/>
        <v>0.43122253485504725</v>
      </c>
      <c r="S85" s="161">
        <f t="shared" si="32"/>
        <v>1.9411336979545384E-2</v>
      </c>
      <c r="T85" s="162">
        <f t="shared" si="26"/>
        <v>0.58806978052898129</v>
      </c>
      <c r="U85" s="341">
        <v>15.252652924954599</v>
      </c>
      <c r="V85" s="163">
        <v>21.798423437047301</v>
      </c>
      <c r="W85" s="342">
        <v>29.1637376409243</v>
      </c>
      <c r="Y85" s="165">
        <v>0.12633</v>
      </c>
      <c r="Z85" s="146">
        <f t="shared" si="33"/>
        <v>0.24864266512044703</v>
      </c>
      <c r="AA85" s="146">
        <f t="shared" si="34"/>
        <v>48.136882129277566</v>
      </c>
      <c r="AB85" s="146">
        <f t="shared" si="35"/>
        <v>7.4597315436241614</v>
      </c>
      <c r="AC85" s="146">
        <f t="shared" si="36"/>
        <v>4.3075627893924516E-2</v>
      </c>
      <c r="AD85" s="146">
        <f t="shared" si="37"/>
        <v>2.0407827763902504</v>
      </c>
      <c r="AE85" s="146">
        <f t="shared" si="38"/>
        <v>2.2853288106737466</v>
      </c>
      <c r="AF85" s="166">
        <f t="shared" si="39"/>
        <v>0.24454603428349619</v>
      </c>
    </row>
    <row r="86" spans="1:32" s="151" customFormat="1">
      <c r="A86" s="167">
        <v>302</v>
      </c>
      <c r="B86" s="168" t="s">
        <v>330</v>
      </c>
      <c r="C86" s="168">
        <v>27</v>
      </c>
      <c r="D86" s="168">
        <v>2</v>
      </c>
      <c r="E86" s="169" t="s">
        <v>335</v>
      </c>
      <c r="F86" s="170">
        <v>368.9</v>
      </c>
      <c r="G86" s="171" t="s">
        <v>386</v>
      </c>
      <c r="H86" s="156">
        <v>1475000</v>
      </c>
      <c r="I86" s="157">
        <v>240000</v>
      </c>
      <c r="J86" s="157">
        <v>226000</v>
      </c>
      <c r="K86" s="157">
        <v>24900</v>
      </c>
      <c r="L86" s="157">
        <v>1335000</v>
      </c>
      <c r="M86" s="158">
        <v>71050</v>
      </c>
      <c r="N86" s="159">
        <f t="shared" si="27"/>
        <v>0.43743234626847965</v>
      </c>
      <c r="O86" s="160">
        <f t="shared" si="28"/>
        <v>7.1175432613176354E-2</v>
      </c>
      <c r="P86" s="160">
        <f t="shared" si="29"/>
        <v>6.7023532377407727E-2</v>
      </c>
      <c r="Q86" s="160">
        <f t="shared" si="30"/>
        <v>7.3844511336170465E-3</v>
      </c>
      <c r="R86" s="160">
        <f t="shared" si="31"/>
        <v>0.39591334391079347</v>
      </c>
      <c r="S86" s="161">
        <f t="shared" si="32"/>
        <v>2.1070893696525751E-2</v>
      </c>
      <c r="T86" s="162">
        <f t="shared" si="26"/>
        <v>0.57291573983450472</v>
      </c>
      <c r="U86" s="341">
        <v>14.1386584934653</v>
      </c>
      <c r="V86" s="163">
        <v>20.744655154995701</v>
      </c>
      <c r="W86" s="342">
        <v>27.9121011817683</v>
      </c>
      <c r="Y86" s="165">
        <v>0.17004</v>
      </c>
      <c r="Z86" s="146">
        <f t="shared" si="33"/>
        <v>0.25878383721236725</v>
      </c>
      <c r="AA86" s="146">
        <f t="shared" si="34"/>
        <v>52.491103202846979</v>
      </c>
      <c r="AB86" s="146">
        <f t="shared" si="35"/>
        <v>9.0763052208835333</v>
      </c>
      <c r="AC86" s="146">
        <f t="shared" si="36"/>
        <v>5.0531631165321292E-2</v>
      </c>
      <c r="AD86" s="146">
        <f t="shared" si="37"/>
        <v>1.89531280119812</v>
      </c>
      <c r="AE86" s="146">
        <f t="shared" si="38"/>
        <v>2.2385865975618229</v>
      </c>
      <c r="AF86" s="173">
        <f t="shared" si="39"/>
        <v>0.34327379636370292</v>
      </c>
    </row>
    <row r="87" spans="1:32" s="151" customFormat="1">
      <c r="A87" s="167">
        <v>302</v>
      </c>
      <c r="B87" s="168" t="s">
        <v>330</v>
      </c>
      <c r="C87" s="168">
        <v>27</v>
      </c>
      <c r="D87" s="168">
        <v>2</v>
      </c>
      <c r="E87" s="169" t="s">
        <v>357</v>
      </c>
      <c r="F87" s="170">
        <v>368.94</v>
      </c>
      <c r="G87" s="171" t="s">
        <v>386</v>
      </c>
      <c r="H87" s="156">
        <v>726000</v>
      </c>
      <c r="I87" s="157">
        <v>107000</v>
      </c>
      <c r="J87" s="157">
        <v>79500</v>
      </c>
      <c r="K87" s="157">
        <v>12450</v>
      </c>
      <c r="L87" s="157">
        <v>564000</v>
      </c>
      <c r="M87" s="158">
        <v>26950</v>
      </c>
      <c r="N87" s="159">
        <f t="shared" si="27"/>
        <v>0.47892341183455372</v>
      </c>
      <c r="O87" s="160">
        <f t="shared" si="28"/>
        <v>7.0585130945313018E-2</v>
      </c>
      <c r="P87" s="160">
        <f t="shared" si="29"/>
        <v>5.2444092618246584E-2</v>
      </c>
      <c r="Q87" s="160">
        <f t="shared" si="30"/>
        <v>8.2129428062537105E-3</v>
      </c>
      <c r="R87" s="160">
        <f t="shared" si="31"/>
        <v>0.37205620423510788</v>
      </c>
      <c r="S87" s="161">
        <f t="shared" si="32"/>
        <v>1.7778217560525101E-2</v>
      </c>
      <c r="T87" s="162">
        <f t="shared" si="26"/>
        <v>0.52633908809207608</v>
      </c>
      <c r="U87" s="341">
        <v>10.761636033799601</v>
      </c>
      <c r="V87" s="163">
        <v>17.549974338550101</v>
      </c>
      <c r="W87" s="342">
        <v>24.165100238220401</v>
      </c>
      <c r="Y87" s="165">
        <v>0.38502999999999998</v>
      </c>
      <c r="Z87" s="146">
        <f t="shared" si="33"/>
        <v>0.25186732497784525</v>
      </c>
      <c r="AA87" s="146">
        <f t="shared" si="34"/>
        <v>56.279069767441861</v>
      </c>
      <c r="AB87" s="146">
        <f t="shared" si="35"/>
        <v>6.3855421686746983</v>
      </c>
      <c r="AC87" s="146">
        <f t="shared" si="36"/>
        <v>4.5604535070648954E-2</v>
      </c>
      <c r="AD87" s="146">
        <f t="shared" si="37"/>
        <v>1.7594498317830993</v>
      </c>
      <c r="AE87" s="146">
        <f t="shared" si="38"/>
        <v>2.1044679165390474</v>
      </c>
      <c r="AF87" s="173">
        <f t="shared" si="39"/>
        <v>0.34501808475594808</v>
      </c>
    </row>
    <row r="88" spans="1:32" s="151" customFormat="1">
      <c r="A88" s="174">
        <v>302</v>
      </c>
      <c r="B88" s="151" t="s">
        <v>330</v>
      </c>
      <c r="C88" s="151">
        <v>27</v>
      </c>
      <c r="D88" s="151">
        <v>2</v>
      </c>
      <c r="E88" s="175" t="s">
        <v>358</v>
      </c>
      <c r="F88" s="146">
        <v>369.02</v>
      </c>
      <c r="G88" s="155"/>
      <c r="H88" s="156">
        <v>2800000</v>
      </c>
      <c r="I88" s="157">
        <v>487000</v>
      </c>
      <c r="J88" s="157">
        <v>485000</v>
      </c>
      <c r="K88" s="157">
        <v>51300</v>
      </c>
      <c r="L88" s="157">
        <v>3280000</v>
      </c>
      <c r="M88" s="158">
        <v>195000</v>
      </c>
      <c r="N88" s="159">
        <f t="shared" si="27"/>
        <v>0.38365098721620106</v>
      </c>
      <c r="O88" s="160">
        <f t="shared" si="28"/>
        <v>6.672786813367497E-2</v>
      </c>
      <c r="P88" s="160">
        <f t="shared" si="29"/>
        <v>6.6453831714234815E-2</v>
      </c>
      <c r="Q88" s="160">
        <f t="shared" si="30"/>
        <v>7.029034158639683E-3</v>
      </c>
      <c r="R88" s="160">
        <f t="shared" si="31"/>
        <v>0.44941972788183548</v>
      </c>
      <c r="S88" s="161">
        <f t="shared" si="32"/>
        <v>2.6718550895414001E-2</v>
      </c>
      <c r="T88" s="162">
        <f t="shared" si="26"/>
        <v>0.60026266108511861</v>
      </c>
      <c r="U88" s="341">
        <v>16.060279849215501</v>
      </c>
      <c r="V88" s="163">
        <v>22.596724019980599</v>
      </c>
      <c r="W88" s="342">
        <v>30.167889956198199</v>
      </c>
      <c r="Y88" s="165">
        <v>0.13847000000000001</v>
      </c>
      <c r="Z88" s="146">
        <f t="shared" si="33"/>
        <v>0.22748593913256118</v>
      </c>
      <c r="AA88" s="146">
        <f t="shared" si="34"/>
        <v>46.05263157894737</v>
      </c>
      <c r="AB88" s="146">
        <f t="shared" si="35"/>
        <v>9.4541910331384003</v>
      </c>
      <c r="AC88" s="146">
        <f t="shared" si="36"/>
        <v>5.6115107913669068E-2</v>
      </c>
      <c r="AD88" s="146">
        <f t="shared" si="37"/>
        <v>2.1252757491470615</v>
      </c>
      <c r="AE88" s="146">
        <f t="shared" si="38"/>
        <v>2.3240444217771792</v>
      </c>
      <c r="AF88" s="166">
        <f t="shared" si="39"/>
        <v>0.19876867263011766</v>
      </c>
    </row>
    <row r="89" spans="1:32" s="151" customFormat="1">
      <c r="A89" s="174">
        <v>302</v>
      </c>
      <c r="B89" s="151" t="s">
        <v>330</v>
      </c>
      <c r="C89" s="151">
        <v>27</v>
      </c>
      <c r="D89" s="151">
        <v>2</v>
      </c>
      <c r="E89" s="175" t="s">
        <v>359</v>
      </c>
      <c r="F89" s="146">
        <v>369.04</v>
      </c>
      <c r="G89" s="155"/>
      <c r="H89" s="156">
        <v>6070000</v>
      </c>
      <c r="I89" s="157">
        <v>1007500</v>
      </c>
      <c r="J89" s="157">
        <v>978000</v>
      </c>
      <c r="K89" s="157">
        <v>94450</v>
      </c>
      <c r="L89" s="157">
        <v>6400000</v>
      </c>
      <c r="M89" s="158">
        <v>300000</v>
      </c>
      <c r="N89" s="159">
        <f t="shared" si="27"/>
        <v>0.40875558503563986</v>
      </c>
      <c r="O89" s="160">
        <f t="shared" si="28"/>
        <v>6.7845346280627203E-2</v>
      </c>
      <c r="P89" s="160">
        <f t="shared" si="29"/>
        <v>6.5858807605412809E-2</v>
      </c>
      <c r="Q89" s="160">
        <f t="shared" si="30"/>
        <v>6.3602907753898159E-3</v>
      </c>
      <c r="R89" s="160">
        <f t="shared" si="31"/>
        <v>0.43097788208041105</v>
      </c>
      <c r="S89" s="161">
        <f t="shared" si="32"/>
        <v>2.0202088222519267E-2</v>
      </c>
      <c r="T89" s="162">
        <f t="shared" si="26"/>
        <v>0.57667177881888265</v>
      </c>
      <c r="U89" s="341">
        <v>14.4364417687694</v>
      </c>
      <c r="V89" s="163">
        <v>21.018540308096899</v>
      </c>
      <c r="W89" s="342">
        <v>28.231159353621699</v>
      </c>
      <c r="Y89" s="165">
        <v>9.851E-2</v>
      </c>
      <c r="Z89" s="146">
        <f t="shared" si="33"/>
        <v>0.23689770442884073</v>
      </c>
      <c r="AA89" s="146">
        <f t="shared" si="34"/>
        <v>48.676824378508421</v>
      </c>
      <c r="AB89" s="146">
        <f t="shared" si="35"/>
        <v>10.354685018528322</v>
      </c>
      <c r="AC89" s="146">
        <f t="shared" si="36"/>
        <v>4.4776119402985072E-2</v>
      </c>
      <c r="AD89" s="146">
        <f t="shared" si="37"/>
        <v>2.023363715029344</v>
      </c>
      <c r="AE89" s="146">
        <f t="shared" si="38"/>
        <v>2.2500298607234264</v>
      </c>
      <c r="AF89" s="166">
        <f t="shared" si="39"/>
        <v>0.22666614569408239</v>
      </c>
    </row>
    <row r="90" spans="1:32" s="151" customFormat="1">
      <c r="A90" s="174">
        <v>302</v>
      </c>
      <c r="B90" s="151" t="s">
        <v>330</v>
      </c>
      <c r="C90" s="151">
        <v>27</v>
      </c>
      <c r="D90" s="151">
        <v>2</v>
      </c>
      <c r="E90" s="175" t="s">
        <v>360</v>
      </c>
      <c r="F90" s="146">
        <v>369.09</v>
      </c>
      <c r="G90" s="155"/>
      <c r="H90" s="156">
        <v>4680000</v>
      </c>
      <c r="I90" s="157">
        <v>674500</v>
      </c>
      <c r="J90" s="157">
        <v>549000</v>
      </c>
      <c r="K90" s="157">
        <v>72900</v>
      </c>
      <c r="L90" s="157">
        <v>4145000</v>
      </c>
      <c r="M90" s="158">
        <v>183000</v>
      </c>
      <c r="N90" s="159">
        <f t="shared" si="27"/>
        <v>0.45417491557004774</v>
      </c>
      <c r="O90" s="160">
        <f t="shared" si="28"/>
        <v>6.5457474476922475E-2</v>
      </c>
      <c r="P90" s="160">
        <f t="shared" si="29"/>
        <v>5.3278211249563293E-2</v>
      </c>
      <c r="Q90" s="160">
        <f t="shared" si="30"/>
        <v>7.0746477233026668E-3</v>
      </c>
      <c r="R90" s="160">
        <f t="shared" si="31"/>
        <v>0.40225534723030937</v>
      </c>
      <c r="S90" s="161">
        <f t="shared" si="32"/>
        <v>1.7759403749854432E-2</v>
      </c>
      <c r="T90" s="162">
        <f t="shared" si="26"/>
        <v>0.54407192104907398</v>
      </c>
      <c r="U90" s="341">
        <v>12.0469320022471</v>
      </c>
      <c r="V90" s="163">
        <v>18.799991116442101</v>
      </c>
      <c r="W90" s="342">
        <v>25.604225270755698</v>
      </c>
      <c r="Y90" s="165">
        <v>0.24823000000000001</v>
      </c>
      <c r="Z90" s="146">
        <f t="shared" si="33"/>
        <v>0.2304956973188251</v>
      </c>
      <c r="AA90" s="146">
        <f t="shared" si="34"/>
        <v>53.03116147308782</v>
      </c>
      <c r="AB90" s="146">
        <f t="shared" si="35"/>
        <v>7.5308641975308639</v>
      </c>
      <c r="AC90" s="146">
        <f t="shared" si="36"/>
        <v>4.2282809611829952E-2</v>
      </c>
      <c r="AD90" s="146">
        <f t="shared" si="37"/>
        <v>1.8732968440666116</v>
      </c>
      <c r="AE90" s="146">
        <f t="shared" si="38"/>
        <v>2.1538319483019919</v>
      </c>
      <c r="AF90" s="166">
        <f t="shared" si="39"/>
        <v>0.28053510423538031</v>
      </c>
    </row>
    <row r="91" spans="1:32" s="151" customFormat="1">
      <c r="A91" s="167">
        <v>302</v>
      </c>
      <c r="B91" s="168" t="s">
        <v>330</v>
      </c>
      <c r="C91" s="168">
        <v>27</v>
      </c>
      <c r="D91" s="168">
        <v>2</v>
      </c>
      <c r="E91" s="169" t="s">
        <v>361</v>
      </c>
      <c r="F91" s="170">
        <v>369.13</v>
      </c>
      <c r="G91" s="171"/>
      <c r="H91" s="156">
        <v>270000</v>
      </c>
      <c r="I91" s="157">
        <v>37550</v>
      </c>
      <c r="J91" s="157">
        <v>25700</v>
      </c>
      <c r="K91" s="157">
        <v>5090</v>
      </c>
      <c r="L91" s="157">
        <v>197000</v>
      </c>
      <c r="M91" s="158">
        <v>9875</v>
      </c>
      <c r="N91" s="159">
        <f t="shared" si="27"/>
        <v>0.49521748301128915</v>
      </c>
      <c r="O91" s="160">
        <f t="shared" si="28"/>
        <v>6.887191291508854E-2</v>
      </c>
      <c r="P91" s="160">
        <f t="shared" si="29"/>
        <v>4.7137367827370852E-2</v>
      </c>
      <c r="Q91" s="160">
        <f t="shared" si="30"/>
        <v>9.3357666241757845E-3</v>
      </c>
      <c r="R91" s="160">
        <f t="shared" si="31"/>
        <v>0.36132534871564431</v>
      </c>
      <c r="S91" s="161">
        <f t="shared" si="32"/>
        <v>1.8112120906431408E-2</v>
      </c>
      <c r="T91" s="162">
        <f t="shared" si="26"/>
        <v>0.51991306015470173</v>
      </c>
      <c r="U91" s="341">
        <v>10.2938217873014</v>
      </c>
      <c r="V91" s="163">
        <v>17.134895544704101</v>
      </c>
      <c r="W91" s="342">
        <v>23.761683341804702</v>
      </c>
      <c r="Y91" s="176">
        <v>0.42721999999999999</v>
      </c>
      <c r="Z91" s="146">
        <f t="shared" si="33"/>
        <v>0.2483149537634213</v>
      </c>
      <c r="AA91" s="146">
        <f t="shared" si="34"/>
        <v>57.815845824411142</v>
      </c>
      <c r="AB91" s="146">
        <f t="shared" si="35"/>
        <v>5.0491159135559913</v>
      </c>
      <c r="AC91" s="146">
        <f t="shared" si="36"/>
        <v>4.7734138972809668E-2</v>
      </c>
      <c r="AD91" s="146">
        <f t="shared" si="37"/>
        <v>1.70890382693066</v>
      </c>
      <c r="AE91" s="146">
        <f t="shared" si="38"/>
        <v>2.0870947828773758</v>
      </c>
      <c r="AF91" s="173">
        <f t="shared" si="39"/>
        <v>0.37819095594671581</v>
      </c>
    </row>
    <row r="92" spans="1:32" s="151" customFormat="1">
      <c r="A92" s="174">
        <v>302</v>
      </c>
      <c r="B92" s="151" t="s">
        <v>330</v>
      </c>
      <c r="C92" s="151">
        <v>27</v>
      </c>
      <c r="D92" s="151">
        <v>2</v>
      </c>
      <c r="E92" s="175" t="s">
        <v>362</v>
      </c>
      <c r="F92" s="146">
        <v>369.18</v>
      </c>
      <c r="G92" s="155"/>
      <c r="H92" s="156">
        <v>4485000</v>
      </c>
      <c r="I92" s="157">
        <v>741500</v>
      </c>
      <c r="J92" s="157">
        <v>728000</v>
      </c>
      <c r="K92" s="157">
        <v>70700</v>
      </c>
      <c r="L92" s="157">
        <v>4705000</v>
      </c>
      <c r="M92" s="158">
        <v>217000</v>
      </c>
      <c r="N92" s="159">
        <f t="shared" si="27"/>
        <v>0.40969380298158431</v>
      </c>
      <c r="O92" s="160">
        <f t="shared" si="28"/>
        <v>6.7734215141771414E-2</v>
      </c>
      <c r="P92" s="160">
        <f t="shared" si="29"/>
        <v>6.6501023092662967E-2</v>
      </c>
      <c r="Q92" s="160">
        <f t="shared" si="30"/>
        <v>6.4582724349605382E-3</v>
      </c>
      <c r="R92" s="160">
        <f t="shared" si="31"/>
        <v>0.42979026600409237</v>
      </c>
      <c r="S92" s="161">
        <f t="shared" si="32"/>
        <v>1.9822420344928385E-2</v>
      </c>
      <c r="T92" s="162">
        <f t="shared" si="26"/>
        <v>0.57802185294787156</v>
      </c>
      <c r="U92" s="341">
        <v>14.5220963380873</v>
      </c>
      <c r="V92" s="163">
        <v>21.105930689641699</v>
      </c>
      <c r="W92" s="342">
        <v>28.302467938656299</v>
      </c>
      <c r="Y92" s="165">
        <v>0.12862999999999999</v>
      </c>
      <c r="Z92" s="146">
        <f t="shared" si="33"/>
        <v>0.23833988424994584</v>
      </c>
      <c r="AA92" s="146">
        <f t="shared" si="34"/>
        <v>48.803046789989118</v>
      </c>
      <c r="AB92" s="146">
        <f t="shared" si="35"/>
        <v>10.297029702970297</v>
      </c>
      <c r="AC92" s="146">
        <f t="shared" si="36"/>
        <v>4.4087769199512399E-2</v>
      </c>
      <c r="AD92" s="146">
        <f t="shared" si="37"/>
        <v>2.0185618240280618</v>
      </c>
      <c r="AE92" s="146">
        <f t="shared" si="38"/>
        <v>2.2541659246813044</v>
      </c>
      <c r="AF92" s="166">
        <f t="shared" si="39"/>
        <v>0.23560410065324255</v>
      </c>
    </row>
    <row r="93" spans="1:32" s="151" customFormat="1">
      <c r="A93" s="174">
        <v>302</v>
      </c>
      <c r="B93" s="151" t="s">
        <v>330</v>
      </c>
      <c r="C93" s="151">
        <v>27</v>
      </c>
      <c r="D93" s="151">
        <v>2</v>
      </c>
      <c r="E93" s="175" t="s">
        <v>220</v>
      </c>
      <c r="F93" s="146">
        <v>369.21</v>
      </c>
      <c r="G93" s="155"/>
      <c r="H93" s="156">
        <v>1260000</v>
      </c>
      <c r="I93" s="157">
        <v>232000</v>
      </c>
      <c r="J93" s="157">
        <v>260000</v>
      </c>
      <c r="K93" s="157">
        <v>26250</v>
      </c>
      <c r="L93" s="157">
        <v>1365000</v>
      </c>
      <c r="M93" s="158">
        <v>79550</v>
      </c>
      <c r="N93" s="159">
        <f t="shared" si="27"/>
        <v>0.39096437880104257</v>
      </c>
      <c r="O93" s="160">
        <f t="shared" si="28"/>
        <v>7.1987091969715769E-2</v>
      </c>
      <c r="P93" s="160">
        <f t="shared" si="29"/>
        <v>8.0675189276405615E-2</v>
      </c>
      <c r="Q93" s="160">
        <f t="shared" si="30"/>
        <v>8.1450912250217201E-3</v>
      </c>
      <c r="R93" s="160">
        <f t="shared" si="31"/>
        <v>0.42354474370112943</v>
      </c>
      <c r="S93" s="161">
        <f t="shared" si="32"/>
        <v>2.4683505026684871E-2</v>
      </c>
      <c r="T93" s="162">
        <f t="shared" si="26"/>
        <v>0.61191033790565408</v>
      </c>
      <c r="U93" s="341">
        <v>16.934318959574501</v>
      </c>
      <c r="V93" s="163">
        <v>23.423781527565499</v>
      </c>
      <c r="W93" s="342">
        <v>31.2424882025242</v>
      </c>
      <c r="Y93" s="165">
        <v>0.20793</v>
      </c>
      <c r="Z93" s="146">
        <f t="shared" si="33"/>
        <v>0.2640360709190952</v>
      </c>
      <c r="AA93" s="146">
        <f t="shared" si="34"/>
        <v>48</v>
      </c>
      <c r="AB93" s="146">
        <f t="shared" si="35"/>
        <v>9.9047619047619051</v>
      </c>
      <c r="AC93" s="146">
        <f t="shared" si="36"/>
        <v>5.5069052646152784E-2</v>
      </c>
      <c r="AD93" s="146">
        <f t="shared" si="37"/>
        <v>2.0506857391088493</v>
      </c>
      <c r="AE93" s="146">
        <f t="shared" si="38"/>
        <v>2.3619507884435413</v>
      </c>
      <c r="AF93" s="166">
        <f t="shared" si="39"/>
        <v>0.31126504933469201</v>
      </c>
    </row>
    <row r="94" spans="1:32" s="151" customFormat="1">
      <c r="A94" s="174">
        <v>302</v>
      </c>
      <c r="B94" s="151" t="s">
        <v>330</v>
      </c>
      <c r="C94" s="151">
        <v>27</v>
      </c>
      <c r="D94" s="151">
        <v>2</v>
      </c>
      <c r="E94" s="175" t="s">
        <v>333</v>
      </c>
      <c r="F94" s="146">
        <v>369.3</v>
      </c>
      <c r="G94" s="155"/>
      <c r="H94" s="156">
        <v>6470000</v>
      </c>
      <c r="I94" s="157">
        <v>935000</v>
      </c>
      <c r="J94" s="157">
        <v>862000</v>
      </c>
      <c r="K94" s="157">
        <v>87200</v>
      </c>
      <c r="L94" s="157">
        <v>6960000</v>
      </c>
      <c r="M94" s="158">
        <v>260000</v>
      </c>
      <c r="N94" s="159">
        <f t="shared" si="27"/>
        <v>0.41543064812317809</v>
      </c>
      <c r="O94" s="160">
        <f t="shared" si="28"/>
        <v>6.0035186398017235E-2</v>
      </c>
      <c r="P94" s="160">
        <f t="shared" si="29"/>
        <v>5.5347947246086479E-2</v>
      </c>
      <c r="Q94" s="160">
        <f t="shared" si="30"/>
        <v>5.5990034801145488E-3</v>
      </c>
      <c r="R94" s="160">
        <f t="shared" si="31"/>
        <v>0.44689293832106947</v>
      </c>
      <c r="S94" s="161">
        <f t="shared" si="32"/>
        <v>1.6694276431534205E-2</v>
      </c>
      <c r="T94" s="162">
        <f t="shared" si="26"/>
        <v>0.56393993097658801</v>
      </c>
      <c r="U94" s="341">
        <v>13.527390234459601</v>
      </c>
      <c r="V94" s="163">
        <v>20.177185706237001</v>
      </c>
      <c r="W94" s="342">
        <v>27.2129984912197</v>
      </c>
      <c r="Y94" s="165">
        <v>8.4229999999999999E-2</v>
      </c>
      <c r="Z94" s="146">
        <f t="shared" si="33"/>
        <v>0.20695942532018191</v>
      </c>
      <c r="AA94" s="146">
        <f t="shared" si="34"/>
        <v>48.175725986597172</v>
      </c>
      <c r="AB94" s="146">
        <f t="shared" si="35"/>
        <v>9.8853211009174302</v>
      </c>
      <c r="AC94" s="146">
        <f t="shared" si="36"/>
        <v>3.6011080332409975E-2</v>
      </c>
      <c r="AD94" s="146">
        <f t="shared" si="37"/>
        <v>2.0418769503409484</v>
      </c>
      <c r="AE94" s="146">
        <f t="shared" si="38"/>
        <v>2.2116200290376251</v>
      </c>
      <c r="AF94" s="166">
        <f t="shared" si="39"/>
        <v>0.16974307869667671</v>
      </c>
    </row>
    <row r="95" spans="1:32" s="151" customFormat="1">
      <c r="A95" s="174">
        <v>302</v>
      </c>
      <c r="B95" s="151" t="s">
        <v>330</v>
      </c>
      <c r="C95" s="151">
        <v>27</v>
      </c>
      <c r="D95" s="151">
        <v>2</v>
      </c>
      <c r="E95" s="175" t="s">
        <v>225</v>
      </c>
      <c r="F95" s="146">
        <v>369.34</v>
      </c>
      <c r="G95" s="155"/>
      <c r="H95" s="156">
        <v>1315000</v>
      </c>
      <c r="I95" s="157">
        <v>220500</v>
      </c>
      <c r="J95" s="157">
        <v>222500</v>
      </c>
      <c r="K95" s="157">
        <v>26150</v>
      </c>
      <c r="L95" s="157">
        <v>1225000</v>
      </c>
      <c r="M95" s="158">
        <v>64350</v>
      </c>
      <c r="N95" s="159">
        <f t="shared" si="27"/>
        <v>0.42785098421994466</v>
      </c>
      <c r="O95" s="160">
        <f t="shared" si="28"/>
        <v>7.1742313323572476E-2</v>
      </c>
      <c r="P95" s="160">
        <f t="shared" si="29"/>
        <v>7.2393037253945011E-2</v>
      </c>
      <c r="Q95" s="160">
        <f t="shared" si="30"/>
        <v>8.5082153896209531E-3</v>
      </c>
      <c r="R95" s="160">
        <f t="shared" si="31"/>
        <v>0.39856840735318039</v>
      </c>
      <c r="S95" s="161">
        <f t="shared" si="32"/>
        <v>2.0937042459736457E-2</v>
      </c>
      <c r="T95" s="162">
        <f t="shared" si="26"/>
        <v>0.58669165885660723</v>
      </c>
      <c r="U95" s="341">
        <v>15.142719367735801</v>
      </c>
      <c r="V95" s="163">
        <v>21.719317357510999</v>
      </c>
      <c r="W95" s="342">
        <v>29.124873556597102</v>
      </c>
      <c r="Y95" s="165">
        <v>0.20837</v>
      </c>
      <c r="Z95" s="146">
        <f t="shared" si="33"/>
        <v>0.26678987773670743</v>
      </c>
      <c r="AA95" s="146">
        <f t="shared" si="34"/>
        <v>51.771653543307082</v>
      </c>
      <c r="AB95" s="146">
        <f t="shared" si="35"/>
        <v>8.5086042065009551</v>
      </c>
      <c r="AC95" s="146">
        <f t="shared" si="36"/>
        <v>4.9908868809865441E-2</v>
      </c>
      <c r="AD95" s="146">
        <f t="shared" si="37"/>
        <v>1.9200748332519932</v>
      </c>
      <c r="AE95" s="146">
        <f t="shared" si="38"/>
        <v>2.2810150032191787</v>
      </c>
      <c r="AF95" s="173">
        <f t="shared" si="39"/>
        <v>0.36094016996718548</v>
      </c>
    </row>
    <row r="96" spans="1:32" s="151" customFormat="1">
      <c r="A96" s="174">
        <v>302</v>
      </c>
      <c r="B96" s="151" t="s">
        <v>330</v>
      </c>
      <c r="C96" s="151">
        <v>27</v>
      </c>
      <c r="D96" s="151">
        <v>2</v>
      </c>
      <c r="E96" s="175" t="s">
        <v>228</v>
      </c>
      <c r="F96" s="146">
        <v>369.4</v>
      </c>
      <c r="G96" s="155"/>
      <c r="H96" s="156">
        <v>12850000</v>
      </c>
      <c r="I96" s="157">
        <v>2010000</v>
      </c>
      <c r="J96" s="157">
        <v>1915000</v>
      </c>
      <c r="K96" s="157">
        <v>214500</v>
      </c>
      <c r="L96" s="157">
        <v>12700000</v>
      </c>
      <c r="M96" s="158">
        <v>569500</v>
      </c>
      <c r="N96" s="159">
        <f t="shared" si="27"/>
        <v>0.42466704121087939</v>
      </c>
      <c r="O96" s="160">
        <f t="shared" si="28"/>
        <v>6.6426517730262077E-2</v>
      </c>
      <c r="P96" s="160">
        <f t="shared" si="29"/>
        <v>6.3286955946990978E-2</v>
      </c>
      <c r="Q96" s="160">
        <f t="shared" si="30"/>
        <v>7.088800026438415E-3</v>
      </c>
      <c r="R96" s="160">
        <f t="shared" si="31"/>
        <v>0.41970983839518822</v>
      </c>
      <c r="S96" s="161">
        <f t="shared" si="32"/>
        <v>1.8820846690240919E-2</v>
      </c>
      <c r="T96" s="162">
        <f t="shared" si="26"/>
        <v>0.57315778296878317</v>
      </c>
      <c r="U96" s="341">
        <v>14.159257546594</v>
      </c>
      <c r="V96" s="163">
        <v>20.758336247850298</v>
      </c>
      <c r="W96" s="342">
        <v>27.924706486244698</v>
      </c>
      <c r="Y96" s="165">
        <v>0.15376999999999999</v>
      </c>
      <c r="Z96" s="146">
        <f t="shared" si="33"/>
        <v>0.23777930955253035</v>
      </c>
      <c r="AA96" s="146">
        <f t="shared" si="34"/>
        <v>50.293542074363998</v>
      </c>
      <c r="AB96" s="146">
        <f t="shared" si="35"/>
        <v>8.9277389277389272</v>
      </c>
      <c r="AC96" s="146">
        <f t="shared" si="36"/>
        <v>4.2917969780323292E-2</v>
      </c>
      <c r="AD96" s="146">
        <f t="shared" si="37"/>
        <v>1.9683895700452758</v>
      </c>
      <c r="AE96" s="146">
        <f t="shared" si="38"/>
        <v>2.2393211897839702</v>
      </c>
      <c r="AF96" s="166">
        <f t="shared" si="39"/>
        <v>0.2709316197386944</v>
      </c>
    </row>
    <row r="97" spans="1:32" s="151" customFormat="1">
      <c r="A97" s="174">
        <v>302</v>
      </c>
      <c r="B97" s="151" t="s">
        <v>330</v>
      </c>
      <c r="C97" s="151">
        <v>27</v>
      </c>
      <c r="D97" s="151">
        <v>2</v>
      </c>
      <c r="E97" s="175" t="s">
        <v>204</v>
      </c>
      <c r="F97" s="146">
        <v>369.5</v>
      </c>
      <c r="G97" s="155"/>
      <c r="H97" s="156">
        <v>6405000</v>
      </c>
      <c r="I97" s="157">
        <v>1047500</v>
      </c>
      <c r="J97" s="157">
        <v>991500</v>
      </c>
      <c r="K97" s="157">
        <v>105150</v>
      </c>
      <c r="L97" s="157">
        <v>6140000</v>
      </c>
      <c r="M97" s="158">
        <v>285000</v>
      </c>
      <c r="N97" s="159">
        <f t="shared" si="27"/>
        <v>0.42773713366034133</v>
      </c>
      <c r="O97" s="160">
        <f t="shared" si="28"/>
        <v>6.995388719893951E-2</v>
      </c>
      <c r="P97" s="160">
        <f t="shared" si="29"/>
        <v>6.6214108981144174E-2</v>
      </c>
      <c r="Q97" s="160">
        <f t="shared" si="30"/>
        <v>7.0221014214496315E-3</v>
      </c>
      <c r="R97" s="160">
        <f t="shared" si="31"/>
        <v>0.41003996887970268</v>
      </c>
      <c r="S97" s="161">
        <f t="shared" si="32"/>
        <v>1.9032799858422683E-2</v>
      </c>
      <c r="T97" s="162">
        <f t="shared" si="26"/>
        <v>0.56877920260173309</v>
      </c>
      <c r="U97" s="341">
        <v>13.798703271093199</v>
      </c>
      <c r="V97" s="163">
        <v>20.468272332054799</v>
      </c>
      <c r="W97" s="342">
        <v>27.595307131786502</v>
      </c>
      <c r="Y97" s="165">
        <v>0.15306</v>
      </c>
      <c r="Z97" s="146">
        <f t="shared" si="33"/>
        <v>0.25021734944539425</v>
      </c>
      <c r="AA97" s="146">
        <f t="shared" si="34"/>
        <v>51.056197688322044</v>
      </c>
      <c r="AB97" s="146">
        <f t="shared" si="35"/>
        <v>9.4293865905848797</v>
      </c>
      <c r="AC97" s="146">
        <f t="shared" si="36"/>
        <v>4.43579766536965E-2</v>
      </c>
      <c r="AD97" s="146">
        <f t="shared" si="37"/>
        <v>1.9397394843780775</v>
      </c>
      <c r="AE97" s="146">
        <f t="shared" si="38"/>
        <v>2.2260924879533794</v>
      </c>
      <c r="AF97" s="166">
        <f t="shared" si="39"/>
        <v>0.28635300357530191</v>
      </c>
    </row>
    <row r="98" spans="1:32" s="151" customFormat="1">
      <c r="A98" s="174">
        <v>302</v>
      </c>
      <c r="B98" s="151" t="s">
        <v>330</v>
      </c>
      <c r="C98" s="151">
        <v>27</v>
      </c>
      <c r="D98" s="151">
        <v>2</v>
      </c>
      <c r="E98" s="175" t="s">
        <v>244</v>
      </c>
      <c r="F98" s="146">
        <v>369.6</v>
      </c>
      <c r="G98" s="155"/>
      <c r="H98" s="156">
        <v>2070000</v>
      </c>
      <c r="I98" s="157">
        <v>313000</v>
      </c>
      <c r="J98" s="157">
        <v>287000</v>
      </c>
      <c r="K98" s="157">
        <v>38400</v>
      </c>
      <c r="L98" s="157">
        <v>2420000</v>
      </c>
      <c r="M98" s="158">
        <v>101000</v>
      </c>
      <c r="N98" s="159">
        <f t="shared" si="27"/>
        <v>0.39583891077370253</v>
      </c>
      <c r="O98" s="160">
        <f t="shared" si="28"/>
        <v>5.9853902933414922E-2</v>
      </c>
      <c r="P98" s="160">
        <f t="shared" si="29"/>
        <v>5.4882013232875664E-2</v>
      </c>
      <c r="Q98" s="160">
        <f t="shared" si="30"/>
        <v>7.3430986346425973E-3</v>
      </c>
      <c r="R98" s="160">
        <f t="shared" si="31"/>
        <v>0.46276819520403872</v>
      </c>
      <c r="S98" s="161">
        <f t="shared" si="32"/>
        <v>1.9313879221325582E-2</v>
      </c>
      <c r="T98" s="162">
        <f t="shared" si="26"/>
        <v>0.57668379767378952</v>
      </c>
      <c r="U98" s="341">
        <v>14.432916768322899</v>
      </c>
      <c r="V98" s="163">
        <v>21.035400208822299</v>
      </c>
      <c r="W98" s="342">
        <v>28.212491836680201</v>
      </c>
      <c r="Y98" s="165">
        <v>0.13447999999999999</v>
      </c>
      <c r="Z98" s="146">
        <f t="shared" si="33"/>
        <v>0.2020636829777806</v>
      </c>
      <c r="AA98" s="146">
        <f t="shared" si="34"/>
        <v>46.102449888641424</v>
      </c>
      <c r="AB98" s="146">
        <f t="shared" si="35"/>
        <v>7.4739583333333339</v>
      </c>
      <c r="AC98" s="146">
        <f t="shared" si="36"/>
        <v>4.0063466878222924E-2</v>
      </c>
      <c r="AD98" s="146">
        <f t="shared" si="37"/>
        <v>2.1199755230045514</v>
      </c>
      <c r="AE98" s="146">
        <f t="shared" si="38"/>
        <v>2.2500666280894035</v>
      </c>
      <c r="AF98" s="166">
        <f t="shared" si="39"/>
        <v>0.13009110508485211</v>
      </c>
    </row>
    <row r="99" spans="1:32" s="151" customFormat="1">
      <c r="A99" s="167">
        <v>302</v>
      </c>
      <c r="B99" s="168" t="s">
        <v>330</v>
      </c>
      <c r="C99" s="168">
        <v>27</v>
      </c>
      <c r="D99" s="168">
        <v>2</v>
      </c>
      <c r="E99" s="169" t="s">
        <v>363</v>
      </c>
      <c r="F99" s="170">
        <v>369.7</v>
      </c>
      <c r="G99" s="171"/>
      <c r="H99" s="156">
        <v>294500</v>
      </c>
      <c r="I99" s="157">
        <v>41200</v>
      </c>
      <c r="J99" s="157">
        <v>30650</v>
      </c>
      <c r="K99" s="157">
        <v>6445</v>
      </c>
      <c r="L99" s="157">
        <v>216000</v>
      </c>
      <c r="M99" s="158">
        <v>9600</v>
      </c>
      <c r="N99" s="159">
        <f t="shared" si="27"/>
        <v>0.49214983413965691</v>
      </c>
      <c r="O99" s="160">
        <f t="shared" si="28"/>
        <v>6.8850842670811083E-2</v>
      </c>
      <c r="P99" s="160">
        <f t="shared" si="29"/>
        <v>5.1220347763600967E-2</v>
      </c>
      <c r="Q99" s="160">
        <f t="shared" si="30"/>
        <v>1.0770477694499453E-2</v>
      </c>
      <c r="R99" s="160">
        <f t="shared" si="31"/>
        <v>0.36096558293434938</v>
      </c>
      <c r="S99" s="161">
        <f t="shared" si="32"/>
        <v>1.6042914797082194E-2</v>
      </c>
      <c r="T99" s="162">
        <f t="shared" si="26"/>
        <v>0.53125888844644176</v>
      </c>
      <c r="U99" s="341">
        <v>11.0828499503935</v>
      </c>
      <c r="V99" s="163">
        <v>17.883426920356801</v>
      </c>
      <c r="W99" s="342">
        <v>24.544530592810499</v>
      </c>
      <c r="Y99" s="176">
        <v>0.52590999999999999</v>
      </c>
      <c r="Z99" s="146">
        <f t="shared" si="33"/>
        <v>0.25763832902811828</v>
      </c>
      <c r="AA99" s="146">
        <f t="shared" si="34"/>
        <v>57.688540646425068</v>
      </c>
      <c r="AB99" s="146">
        <f t="shared" si="35"/>
        <v>4.7556245151280061</v>
      </c>
      <c r="AC99" s="146">
        <f t="shared" si="36"/>
        <v>4.2553191489361701E-2</v>
      </c>
      <c r="AD99" s="146">
        <f t="shared" si="37"/>
        <v>1.7116369622072378</v>
      </c>
      <c r="AE99" s="146">
        <f t="shared" si="38"/>
        <v>2.1179541976533578</v>
      </c>
      <c r="AF99" s="173">
        <f t="shared" si="39"/>
        <v>0.40631723544611997</v>
      </c>
    </row>
    <row r="100" spans="1:32" s="151" customFormat="1">
      <c r="A100" s="174">
        <v>302</v>
      </c>
      <c r="B100" s="151" t="s">
        <v>330</v>
      </c>
      <c r="C100" s="151">
        <v>27</v>
      </c>
      <c r="D100" s="151">
        <v>2</v>
      </c>
      <c r="E100" s="175" t="s">
        <v>234</v>
      </c>
      <c r="F100" s="146">
        <v>369.8</v>
      </c>
      <c r="G100" s="155"/>
      <c r="H100" s="156">
        <v>4950000</v>
      </c>
      <c r="I100" s="157">
        <v>833000</v>
      </c>
      <c r="J100" s="157">
        <v>922000</v>
      </c>
      <c r="K100" s="157">
        <v>96400</v>
      </c>
      <c r="L100" s="157">
        <v>5160000</v>
      </c>
      <c r="M100" s="158">
        <v>264000</v>
      </c>
      <c r="N100" s="159">
        <f t="shared" si="27"/>
        <v>0.40489472737088356</v>
      </c>
      <c r="O100" s="160">
        <f t="shared" si="28"/>
        <v>6.8136829878776978E-2</v>
      </c>
      <c r="P100" s="160">
        <f t="shared" si="29"/>
        <v>7.5416755279990838E-2</v>
      </c>
      <c r="Q100" s="160">
        <f t="shared" si="30"/>
        <v>7.8852225694046821E-3</v>
      </c>
      <c r="R100" s="160">
        <f t="shared" si="31"/>
        <v>0.42207207944116348</v>
      </c>
      <c r="S100" s="161">
        <f t="shared" si="32"/>
        <v>2.1594385459780457E-2</v>
      </c>
      <c r="T100" s="162">
        <f t="shared" si="26"/>
        <v>0.60622104566512247</v>
      </c>
      <c r="U100" s="341">
        <v>16.513218777418199</v>
      </c>
      <c r="V100" s="163">
        <v>23.026959957904101</v>
      </c>
      <c r="W100" s="342">
        <v>30.664014847387701</v>
      </c>
      <c r="Y100" s="165">
        <v>0.19661999999999999</v>
      </c>
      <c r="Z100" s="146">
        <f t="shared" si="33"/>
        <v>0.25447398081205158</v>
      </c>
      <c r="AA100" s="146">
        <f t="shared" si="34"/>
        <v>48.961424332344208</v>
      </c>
      <c r="AB100" s="146">
        <f t="shared" si="35"/>
        <v>9.5643153526970952</v>
      </c>
      <c r="AC100" s="146">
        <f t="shared" si="36"/>
        <v>4.8672566371681415E-2</v>
      </c>
      <c r="AD100" s="146">
        <f t="shared" si="37"/>
        <v>2.0172918677507488</v>
      </c>
      <c r="AE100" s="146">
        <f t="shared" si="38"/>
        <v>2.3433229294461397</v>
      </c>
      <c r="AF100" s="173">
        <f t="shared" si="39"/>
        <v>0.32603106169539098</v>
      </c>
    </row>
    <row r="101" spans="1:32" s="151" customFormat="1">
      <c r="A101" s="174">
        <v>302</v>
      </c>
      <c r="B101" s="151" t="s">
        <v>330</v>
      </c>
      <c r="C101" s="151">
        <v>27</v>
      </c>
      <c r="D101" s="151">
        <v>2</v>
      </c>
      <c r="E101" s="175" t="s">
        <v>332</v>
      </c>
      <c r="F101" s="146">
        <v>369.88</v>
      </c>
      <c r="G101" s="155"/>
      <c r="H101" s="156">
        <v>900000</v>
      </c>
      <c r="I101" s="157">
        <v>115000</v>
      </c>
      <c r="J101" s="157">
        <v>77300</v>
      </c>
      <c r="K101" s="157">
        <v>16600</v>
      </c>
      <c r="L101" s="157">
        <v>780000</v>
      </c>
      <c r="M101" s="158">
        <v>27800</v>
      </c>
      <c r="N101" s="159">
        <f t="shared" si="27"/>
        <v>0.46955705118171859</v>
      </c>
      <c r="O101" s="160">
        <f t="shared" si="28"/>
        <v>5.999895653988626E-2</v>
      </c>
      <c r="P101" s="160">
        <f t="shared" si="29"/>
        <v>4.0329733395940939E-2</v>
      </c>
      <c r="Q101" s="160">
        <f t="shared" si="30"/>
        <v>8.6607189440183648E-3</v>
      </c>
      <c r="R101" s="160">
        <f t="shared" si="31"/>
        <v>0.40694944435748942</v>
      </c>
      <c r="S101" s="161">
        <f t="shared" si="32"/>
        <v>1.4504095580946418E-2</v>
      </c>
      <c r="T101" s="162">
        <f t="shared" si="26"/>
        <v>0.5141529362061682</v>
      </c>
      <c r="U101" s="341">
        <v>9.8263075582545696</v>
      </c>
      <c r="V101" s="163">
        <v>16.718967639407101</v>
      </c>
      <c r="W101" s="342">
        <v>23.221386116169199</v>
      </c>
      <c r="Y101" s="165">
        <v>0.26932</v>
      </c>
      <c r="Z101" s="146">
        <f t="shared" si="33"/>
        <v>0.20546867315825706</v>
      </c>
      <c r="AA101" s="146">
        <f t="shared" si="34"/>
        <v>53.571428571428569</v>
      </c>
      <c r="AB101" s="146">
        <f t="shared" si="35"/>
        <v>4.6566265060240966</v>
      </c>
      <c r="AC101" s="146">
        <f t="shared" si="36"/>
        <v>3.441445902451102E-2</v>
      </c>
      <c r="AD101" s="146">
        <f t="shared" si="37"/>
        <v>1.8524547399175668</v>
      </c>
      <c r="AE101" s="146">
        <f t="shared" si="38"/>
        <v>2.0717550019285382</v>
      </c>
      <c r="AF101" s="166">
        <f t="shared" si="39"/>
        <v>0.21930026201097141</v>
      </c>
    </row>
    <row r="102" spans="1:32" s="151" customFormat="1">
      <c r="A102" s="174">
        <v>302</v>
      </c>
      <c r="B102" s="151" t="s">
        <v>330</v>
      </c>
      <c r="C102" s="151">
        <v>27</v>
      </c>
      <c r="D102" s="151">
        <v>2</v>
      </c>
      <c r="E102" s="175" t="s">
        <v>348</v>
      </c>
      <c r="F102" s="146">
        <v>369.98</v>
      </c>
      <c r="G102" s="155"/>
      <c r="H102" s="156">
        <v>8255000</v>
      </c>
      <c r="I102" s="157">
        <v>1215000</v>
      </c>
      <c r="J102" s="157">
        <v>1085500</v>
      </c>
      <c r="K102" s="157">
        <v>136500</v>
      </c>
      <c r="L102" s="157">
        <v>8005000</v>
      </c>
      <c r="M102" s="158">
        <v>298000</v>
      </c>
      <c r="N102" s="159">
        <f t="shared" si="27"/>
        <v>0.43458804948670704</v>
      </c>
      <c r="O102" s="160">
        <f t="shared" si="28"/>
        <v>6.3964201105554092E-2</v>
      </c>
      <c r="P102" s="160">
        <f t="shared" si="29"/>
        <v>5.7146617530929193E-2</v>
      </c>
      <c r="Q102" s="160">
        <f t="shared" si="30"/>
        <v>7.1861016056857067E-3</v>
      </c>
      <c r="R102" s="160">
        <f t="shared" si="31"/>
        <v>0.42142669123453541</v>
      </c>
      <c r="S102" s="161">
        <f t="shared" si="32"/>
        <v>1.5688339036588575E-2</v>
      </c>
      <c r="T102" s="162">
        <f t="shared" si="26"/>
        <v>0.55575868372943327</v>
      </c>
      <c r="U102" s="341">
        <v>12.927143767786101</v>
      </c>
      <c r="V102" s="163">
        <v>19.601541062316201</v>
      </c>
      <c r="W102" s="342">
        <v>26.547651159446701</v>
      </c>
      <c r="Y102" s="165">
        <v>0.15010999999999999</v>
      </c>
      <c r="Z102" s="146">
        <f t="shared" si="33"/>
        <v>0.22690875232774674</v>
      </c>
      <c r="AA102" s="146">
        <f t="shared" si="34"/>
        <v>50.76875768757688</v>
      </c>
      <c r="AB102" s="146">
        <f t="shared" si="35"/>
        <v>7.9523809523809526</v>
      </c>
      <c r="AC102" s="146">
        <f t="shared" si="36"/>
        <v>3.5890641936649405E-2</v>
      </c>
      <c r="AD102" s="146">
        <f t="shared" si="37"/>
        <v>1.9482758620689655</v>
      </c>
      <c r="AE102" s="146">
        <f t="shared" si="38"/>
        <v>2.1875066258033682</v>
      </c>
      <c r="AF102" s="166">
        <f t="shared" si="39"/>
        <v>0.23923076373440266</v>
      </c>
    </row>
    <row r="103" spans="1:32" s="151" customFormat="1">
      <c r="A103" s="174">
        <v>302</v>
      </c>
      <c r="B103" s="151" t="s">
        <v>330</v>
      </c>
      <c r="C103" s="151">
        <v>27</v>
      </c>
      <c r="D103" s="151">
        <v>2</v>
      </c>
      <c r="E103" s="175" t="s">
        <v>350</v>
      </c>
      <c r="F103" s="146">
        <v>370.08</v>
      </c>
      <c r="G103" s="155"/>
      <c r="H103" s="156">
        <v>1220000</v>
      </c>
      <c r="I103" s="157">
        <v>186000</v>
      </c>
      <c r="J103" s="157">
        <v>169000</v>
      </c>
      <c r="K103" s="157">
        <v>26600</v>
      </c>
      <c r="L103" s="157">
        <v>1130000</v>
      </c>
      <c r="M103" s="158">
        <v>47650</v>
      </c>
      <c r="N103" s="159">
        <f t="shared" si="27"/>
        <v>0.43896734730592785</v>
      </c>
      <c r="O103" s="160">
        <f t="shared" si="28"/>
        <v>6.6924529999100479E-2</v>
      </c>
      <c r="P103" s="160">
        <f t="shared" si="29"/>
        <v>6.0807771880903125E-2</v>
      </c>
      <c r="Q103" s="160">
        <f t="shared" si="30"/>
        <v>9.5709274084735084E-3</v>
      </c>
      <c r="R103" s="160">
        <f t="shared" si="31"/>
        <v>0.40658451020958891</v>
      </c>
      <c r="S103" s="161">
        <f t="shared" si="32"/>
        <v>1.7144913196006115E-2</v>
      </c>
      <c r="T103" s="162">
        <f t="shared" si="26"/>
        <v>0.56668608037274315</v>
      </c>
      <c r="U103" s="341">
        <v>13.694957060518799</v>
      </c>
      <c r="V103" s="163">
        <v>20.3537570489468</v>
      </c>
      <c r="W103" s="342">
        <v>27.418325814368799</v>
      </c>
      <c r="Y103" s="165">
        <v>0.23446</v>
      </c>
      <c r="Z103" s="146">
        <f t="shared" si="33"/>
        <v>0.2447330447330448</v>
      </c>
      <c r="AA103" s="146">
        <f t="shared" si="34"/>
        <v>51.914893617021271</v>
      </c>
      <c r="AB103" s="146">
        <f t="shared" si="35"/>
        <v>6.3533834586466176</v>
      </c>
      <c r="AC103" s="146">
        <f t="shared" si="36"/>
        <v>4.0461936908249473E-2</v>
      </c>
      <c r="AD103" s="146">
        <f t="shared" si="37"/>
        <v>1.9121705496087078</v>
      </c>
      <c r="AE103" s="146">
        <f t="shared" si="38"/>
        <v>2.2198136555578887</v>
      </c>
      <c r="AF103" s="173">
        <f t="shared" si="39"/>
        <v>0.30764310594918087</v>
      </c>
    </row>
    <row r="104" spans="1:32" s="151" customFormat="1">
      <c r="A104" s="174">
        <v>302</v>
      </c>
      <c r="B104" s="151" t="s">
        <v>330</v>
      </c>
      <c r="C104" s="151">
        <v>27</v>
      </c>
      <c r="D104" s="151">
        <v>2</v>
      </c>
      <c r="E104" s="175" t="s">
        <v>246</v>
      </c>
      <c r="F104" s="146">
        <v>370.2</v>
      </c>
      <c r="G104" s="155"/>
      <c r="H104" s="156">
        <v>1250000</v>
      </c>
      <c r="I104" s="157">
        <v>224000</v>
      </c>
      <c r="J104" s="157">
        <v>248000</v>
      </c>
      <c r="K104" s="157">
        <v>31400</v>
      </c>
      <c r="L104" s="157">
        <v>1370000</v>
      </c>
      <c r="M104" s="158">
        <v>75300</v>
      </c>
      <c r="N104" s="159">
        <f t="shared" si="27"/>
        <v>0.3907837559008347</v>
      </c>
      <c r="O104" s="160">
        <f t="shared" si="28"/>
        <v>7.0028449057429581E-2</v>
      </c>
      <c r="P104" s="160">
        <f t="shared" si="29"/>
        <v>7.7531497170725605E-2</v>
      </c>
      <c r="Q104" s="160">
        <f t="shared" si="30"/>
        <v>9.816487948228968E-3</v>
      </c>
      <c r="R104" s="160">
        <f t="shared" si="31"/>
        <v>0.42829899646731484</v>
      </c>
      <c r="S104" s="161">
        <f t="shared" si="32"/>
        <v>2.3540813455466283E-2</v>
      </c>
      <c r="T104" s="162">
        <f t="shared" si="26"/>
        <v>0.61292552272334533</v>
      </c>
      <c r="U104" s="341">
        <v>16.9346835020357</v>
      </c>
      <c r="V104" s="163">
        <v>23.479919937706601</v>
      </c>
      <c r="W104" s="342">
        <v>31.353140129752902</v>
      </c>
      <c r="Y104" s="165">
        <v>0.23254</v>
      </c>
      <c r="Z104" s="146">
        <f t="shared" si="33"/>
        <v>0.25832606352953252</v>
      </c>
      <c r="AA104" s="146">
        <f t="shared" si="34"/>
        <v>47.709923664122137</v>
      </c>
      <c r="AB104" s="146">
        <f t="shared" si="35"/>
        <v>7.8980891719745223</v>
      </c>
      <c r="AC104" s="146">
        <f t="shared" si="36"/>
        <v>5.209991005327614E-2</v>
      </c>
      <c r="AD104" s="146">
        <f t="shared" si="37"/>
        <v>2.061900146934692</v>
      </c>
      <c r="AE104" s="146">
        <f t="shared" si="38"/>
        <v>2.3652972995699022</v>
      </c>
      <c r="AF104" s="166">
        <f t="shared" si="39"/>
        <v>0.30339715263521017</v>
      </c>
    </row>
    <row r="105" spans="1:32" s="151" customFormat="1">
      <c r="A105" s="174">
        <v>302</v>
      </c>
      <c r="B105" s="151" t="s">
        <v>330</v>
      </c>
      <c r="C105" s="151">
        <v>27</v>
      </c>
      <c r="D105" s="151">
        <v>2</v>
      </c>
      <c r="E105" s="175" t="s">
        <v>364</v>
      </c>
      <c r="F105" s="146">
        <v>370.3</v>
      </c>
      <c r="G105" s="155"/>
      <c r="H105" s="156">
        <v>6370000</v>
      </c>
      <c r="I105" s="157">
        <v>941000</v>
      </c>
      <c r="J105" s="157">
        <v>912500</v>
      </c>
      <c r="K105" s="157">
        <v>95700</v>
      </c>
      <c r="L105" s="157">
        <v>6185000</v>
      </c>
      <c r="M105" s="158">
        <v>242000</v>
      </c>
      <c r="N105" s="159">
        <f t="shared" si="27"/>
        <v>0.43197569543339981</v>
      </c>
      <c r="O105" s="160">
        <f t="shared" si="28"/>
        <v>6.3813050141731428E-2</v>
      </c>
      <c r="P105" s="160">
        <f t="shared" si="29"/>
        <v>6.1880348835632232E-2</v>
      </c>
      <c r="Q105" s="160">
        <f t="shared" si="30"/>
        <v>6.4898075436383611E-3</v>
      </c>
      <c r="R105" s="160">
        <f t="shared" si="31"/>
        <v>0.41943009046398394</v>
      </c>
      <c r="S105" s="161">
        <f t="shared" si="32"/>
        <v>1.6411007581614248E-2</v>
      </c>
      <c r="T105" s="162">
        <f t="shared" si="26"/>
        <v>0.57055494706097121</v>
      </c>
      <c r="U105" s="341">
        <v>13.996989244344901</v>
      </c>
      <c r="V105" s="163">
        <v>20.628621436009599</v>
      </c>
      <c r="W105" s="342">
        <v>27.7847768999297</v>
      </c>
      <c r="Y105" s="165">
        <v>0.14466000000000001</v>
      </c>
      <c r="Z105" s="146">
        <f t="shared" si="33"/>
        <v>0.23270695542131276</v>
      </c>
      <c r="AA105" s="146">
        <f t="shared" si="34"/>
        <v>50.736758263639977</v>
      </c>
      <c r="AB105" s="146">
        <f t="shared" si="35"/>
        <v>9.5350052246603969</v>
      </c>
      <c r="AC105" s="146">
        <f t="shared" si="36"/>
        <v>3.7653648669674813E-2</v>
      </c>
      <c r="AD105" s="146">
        <f t="shared" si="37"/>
        <v>1.9504075626263038</v>
      </c>
      <c r="AE105" s="146">
        <f t="shared" si="38"/>
        <v>2.2314420768473342</v>
      </c>
      <c r="AF105" s="166">
        <f t="shared" si="39"/>
        <v>0.28103451422103043</v>
      </c>
    </row>
    <row r="106" spans="1:32" s="151" customFormat="1">
      <c r="A106" s="174">
        <v>302</v>
      </c>
      <c r="B106" s="151" t="s">
        <v>330</v>
      </c>
      <c r="C106" s="151">
        <v>27</v>
      </c>
      <c r="D106" s="151">
        <v>2</v>
      </c>
      <c r="E106" s="175" t="s">
        <v>365</v>
      </c>
      <c r="F106" s="146">
        <v>370.39</v>
      </c>
      <c r="G106" s="155"/>
      <c r="H106" s="156">
        <v>509000</v>
      </c>
      <c r="I106" s="157">
        <v>73250</v>
      </c>
      <c r="J106" s="157">
        <v>58300</v>
      </c>
      <c r="K106" s="157">
        <v>10265</v>
      </c>
      <c r="L106" s="157">
        <v>445000</v>
      </c>
      <c r="M106" s="158">
        <v>17850</v>
      </c>
      <c r="N106" s="159">
        <f t="shared" si="27"/>
        <v>0.45704947178909278</v>
      </c>
      <c r="O106" s="160">
        <f t="shared" si="28"/>
        <v>6.57738188773105E-2</v>
      </c>
      <c r="P106" s="160">
        <f t="shared" si="29"/>
        <v>5.2349674273681944E-2</v>
      </c>
      <c r="Q106" s="160">
        <f t="shared" si="30"/>
        <v>9.2173140037623523E-3</v>
      </c>
      <c r="R106" s="160">
        <f t="shared" si="31"/>
        <v>0.39958156178024812</v>
      </c>
      <c r="S106" s="161">
        <f t="shared" si="32"/>
        <v>1.6028159275904334E-2</v>
      </c>
      <c r="T106" s="162">
        <f t="shared" si="26"/>
        <v>0.54122694391381954</v>
      </c>
      <c r="U106" s="341">
        <v>11.8212172653555</v>
      </c>
      <c r="V106" s="163">
        <v>18.5830839570454</v>
      </c>
      <c r="W106" s="342">
        <v>25.3131470741219</v>
      </c>
      <c r="Y106" s="165">
        <v>0.37606000000000001</v>
      </c>
      <c r="Z106" s="146">
        <f t="shared" si="33"/>
        <v>0.23453482506842635</v>
      </c>
      <c r="AA106" s="146">
        <f t="shared" si="34"/>
        <v>53.354297693920337</v>
      </c>
      <c r="AB106" s="146">
        <f t="shared" si="35"/>
        <v>5.6794934242571848</v>
      </c>
      <c r="AC106" s="146">
        <f t="shared" si="36"/>
        <v>3.8565409960030245E-2</v>
      </c>
      <c r="AD106" s="146">
        <f t="shared" si="37"/>
        <v>1.8605639936605707</v>
      </c>
      <c r="AE106" s="146">
        <f t="shared" si="38"/>
        <v>2.1457715811830909</v>
      </c>
      <c r="AF106" s="166">
        <f t="shared" si="39"/>
        <v>0.28520758752252018</v>
      </c>
    </row>
    <row r="107" spans="1:32" s="151" customFormat="1">
      <c r="A107" s="167">
        <v>302</v>
      </c>
      <c r="B107" s="168" t="s">
        <v>330</v>
      </c>
      <c r="C107" s="168">
        <v>27</v>
      </c>
      <c r="D107" s="168">
        <v>3</v>
      </c>
      <c r="E107" s="169" t="s">
        <v>335</v>
      </c>
      <c r="F107" s="170">
        <v>370.4</v>
      </c>
      <c r="G107" s="171"/>
      <c r="H107" s="156">
        <v>1335000</v>
      </c>
      <c r="I107" s="157">
        <v>172500</v>
      </c>
      <c r="J107" s="157">
        <v>140000</v>
      </c>
      <c r="K107" s="157">
        <v>33950</v>
      </c>
      <c r="L107" s="157">
        <v>1100000</v>
      </c>
      <c r="M107" s="158">
        <v>41550</v>
      </c>
      <c r="N107" s="159">
        <f t="shared" si="27"/>
        <v>0.47290116896918172</v>
      </c>
      <c r="O107" s="160">
        <f t="shared" si="28"/>
        <v>6.1105207226354943E-2</v>
      </c>
      <c r="P107" s="160">
        <f t="shared" si="29"/>
        <v>4.9592631951824298E-2</v>
      </c>
      <c r="Q107" s="160">
        <f t="shared" si="30"/>
        <v>1.2026213248317394E-2</v>
      </c>
      <c r="R107" s="160">
        <f t="shared" si="31"/>
        <v>0.38965639390719092</v>
      </c>
      <c r="S107" s="161">
        <f t="shared" si="32"/>
        <v>1.4718384697130712E-2</v>
      </c>
      <c r="T107" s="162">
        <f t="shared" si="26"/>
        <v>0.55541237113402064</v>
      </c>
      <c r="U107" s="341">
        <v>12.813598234839001</v>
      </c>
      <c r="V107" s="163">
        <v>19.5386311048434</v>
      </c>
      <c r="W107" s="342">
        <v>26.479924543580498</v>
      </c>
      <c r="Y107" s="176">
        <v>0.41610999999999998</v>
      </c>
      <c r="Z107" s="146">
        <f t="shared" si="33"/>
        <v>0.23282930107526884</v>
      </c>
      <c r="AA107" s="146">
        <f t="shared" si="34"/>
        <v>54.825462012320322</v>
      </c>
      <c r="AB107" s="146">
        <f t="shared" si="35"/>
        <v>4.1237113402061851</v>
      </c>
      <c r="AC107" s="146">
        <f t="shared" si="36"/>
        <v>3.6397880075336168E-2</v>
      </c>
      <c r="AD107" s="146">
        <f t="shared" si="37"/>
        <v>1.8138682252922422</v>
      </c>
      <c r="AE107" s="146">
        <f t="shared" si="38"/>
        <v>2.1864957088957384</v>
      </c>
      <c r="AF107" s="173">
        <f t="shared" si="39"/>
        <v>0.37262748360349618</v>
      </c>
    </row>
    <row r="108" spans="1:32" s="151" customFormat="1">
      <c r="A108" s="174">
        <v>302</v>
      </c>
      <c r="B108" s="151" t="s">
        <v>330</v>
      </c>
      <c r="C108" s="151">
        <v>27</v>
      </c>
      <c r="D108" s="151">
        <v>3</v>
      </c>
      <c r="E108" s="175" t="s">
        <v>241</v>
      </c>
      <c r="F108" s="146">
        <v>370.5</v>
      </c>
      <c r="G108" s="155"/>
      <c r="H108" s="156">
        <v>576000</v>
      </c>
      <c r="I108" s="157">
        <v>86400</v>
      </c>
      <c r="J108" s="157">
        <v>73300</v>
      </c>
      <c r="K108" s="157">
        <v>13900</v>
      </c>
      <c r="L108" s="157">
        <v>505000</v>
      </c>
      <c r="M108" s="158">
        <v>23400</v>
      </c>
      <c r="N108" s="159">
        <f t="shared" si="27"/>
        <v>0.45070422535211269</v>
      </c>
      <c r="O108" s="160">
        <f t="shared" si="28"/>
        <v>6.7605633802816895E-2</v>
      </c>
      <c r="P108" s="160">
        <f t="shared" si="29"/>
        <v>5.7355242566510173E-2</v>
      </c>
      <c r="Q108" s="160">
        <f t="shared" si="30"/>
        <v>1.0876369327073553E-2</v>
      </c>
      <c r="R108" s="160">
        <f t="shared" si="31"/>
        <v>0.39514866979655711</v>
      </c>
      <c r="S108" s="161">
        <f t="shared" si="32"/>
        <v>1.8309859154929577E-2</v>
      </c>
      <c r="T108" s="162">
        <f t="shared" si="26"/>
        <v>0.56142131979695442</v>
      </c>
      <c r="U108" s="341">
        <v>13.272536830124499</v>
      </c>
      <c r="V108" s="163">
        <v>19.959952768957699</v>
      </c>
      <c r="W108" s="342">
        <v>26.8699252240047</v>
      </c>
      <c r="Y108" s="165">
        <v>0.36796000000000001</v>
      </c>
      <c r="Z108" s="146">
        <f t="shared" si="33"/>
        <v>0.24729344729344732</v>
      </c>
      <c r="AA108" s="146">
        <f t="shared" si="34"/>
        <v>53.283996299722482</v>
      </c>
      <c r="AB108" s="146">
        <f t="shared" si="35"/>
        <v>5.2733812949640289</v>
      </c>
      <c r="AC108" s="146">
        <f t="shared" si="36"/>
        <v>4.4284632853898567E-2</v>
      </c>
      <c r="AD108" s="146">
        <f t="shared" si="37"/>
        <v>1.8687793427230046</v>
      </c>
      <c r="AE108" s="146">
        <f t="shared" si="38"/>
        <v>2.2041493261872249</v>
      </c>
      <c r="AF108" s="173">
        <f t="shared" si="39"/>
        <v>0.33536998346422031</v>
      </c>
    </row>
    <row r="109" spans="1:32" s="151" customFormat="1">
      <c r="A109" s="167">
        <v>302</v>
      </c>
      <c r="B109" s="168" t="s">
        <v>330</v>
      </c>
      <c r="C109" s="168">
        <v>27</v>
      </c>
      <c r="D109" s="168">
        <v>3</v>
      </c>
      <c r="E109" s="169" t="s">
        <v>366</v>
      </c>
      <c r="F109" s="170">
        <v>370.58</v>
      </c>
      <c r="G109" s="171"/>
      <c r="H109" s="156">
        <v>125000</v>
      </c>
      <c r="I109" s="157">
        <v>10300</v>
      </c>
      <c r="J109" s="157">
        <v>9420</v>
      </c>
      <c r="K109" s="157">
        <v>7220</v>
      </c>
      <c r="L109" s="157">
        <v>86500</v>
      </c>
      <c r="M109" s="158">
        <v>1080</v>
      </c>
      <c r="N109" s="159">
        <f t="shared" ref="N109:N140" si="40">H109/(SUM($H109:$M109))</f>
        <v>0.52187708750835005</v>
      </c>
      <c r="O109" s="160">
        <f t="shared" ref="O109:O140" si="41">I109/(SUM($H109:$M109))</f>
        <v>4.3002672010688039E-2</v>
      </c>
      <c r="P109" s="160">
        <f t="shared" ref="P109:P140" si="42">J109/(SUM($H109:$M109))</f>
        <v>3.9328657314629256E-2</v>
      </c>
      <c r="Q109" s="160">
        <f t="shared" ref="Q109:Q140" si="43">K109/(SUM($H109:$M109))</f>
        <v>3.0143620574482298E-2</v>
      </c>
      <c r="R109" s="160">
        <f t="shared" ref="R109:R140" si="44">L109/(SUM($H109:$M109))</f>
        <v>0.36113894455577822</v>
      </c>
      <c r="S109" s="161">
        <f t="shared" ref="S109:S140" si="45">M109/(SUM($H109:$M109))</f>
        <v>4.5090180360721445E-3</v>
      </c>
      <c r="T109" s="162">
        <f t="shared" si="26"/>
        <v>0.6324054246966454</v>
      </c>
      <c r="U109" s="341">
        <v>18.2964558114756</v>
      </c>
      <c r="V109" s="163">
        <v>24.751658224322199</v>
      </c>
      <c r="W109" s="342">
        <v>32.952735276677899</v>
      </c>
      <c r="Y109" s="176">
        <v>0.57430999999999999</v>
      </c>
      <c r="Z109" s="146">
        <f t="shared" ref="Z109:Z140" si="46">(O109+P109+Q109)/(O109+P109+Q109+R109+S109)</f>
        <v>0.23524275235766678</v>
      </c>
      <c r="AA109" s="146">
        <f t="shared" ref="AA109:AA140" si="47">((N109)/(N109+R109))*100</f>
        <v>59.101654846335691</v>
      </c>
      <c r="AB109" s="146">
        <f t="shared" ref="AB109:AB140" si="48">P109/Q109</f>
        <v>1.3047091412742382</v>
      </c>
      <c r="AC109" s="146">
        <f t="shared" ref="AC109:AC140" si="49">(S109/(S109+R109))</f>
        <v>1.2331582553094316E-2</v>
      </c>
      <c r="AD109" s="146">
        <f t="shared" ref="AD109:AD140" si="50">(0*(N109/(SUM(N109:S109)))+(1*(O109/SUM(N109:S109)))+(2*(P109/SUM(N109:S109)))+(3*(Q109/SUM(N109:S109)))+(4*(R109/(SUM(N109:S109)))+(4*(S109/(SUM(N109:S109))))))</f>
        <v>1.6746826987307948</v>
      </c>
      <c r="AE109" s="146">
        <f t="shared" ref="AE109:AE140" si="51">-0.77*T109+3.32*T109^2+1.59</f>
        <v>2.4308374053202546</v>
      </c>
      <c r="AF109" s="173">
        <f t="shared" si="39"/>
        <v>0.75615470658945982</v>
      </c>
    </row>
    <row r="110" spans="1:32" s="151" customFormat="1">
      <c r="A110" s="174">
        <v>302</v>
      </c>
      <c r="B110" s="151" t="s">
        <v>330</v>
      </c>
      <c r="C110" s="151">
        <v>27</v>
      </c>
      <c r="D110" s="151">
        <v>3</v>
      </c>
      <c r="E110" s="175" t="s">
        <v>337</v>
      </c>
      <c r="F110" s="146">
        <v>370.6</v>
      </c>
      <c r="G110" s="155"/>
      <c r="H110" s="156">
        <v>1310000</v>
      </c>
      <c r="I110" s="157">
        <v>206500</v>
      </c>
      <c r="J110" s="157">
        <v>204000</v>
      </c>
      <c r="K110" s="157">
        <v>29200</v>
      </c>
      <c r="L110" s="157">
        <v>1210000</v>
      </c>
      <c r="M110" s="158">
        <v>53750</v>
      </c>
      <c r="N110" s="159">
        <f t="shared" si="40"/>
        <v>0.43471768239061542</v>
      </c>
      <c r="O110" s="160">
        <f t="shared" si="41"/>
        <v>6.8526107949360371E-2</v>
      </c>
      <c r="P110" s="160">
        <f t="shared" si="42"/>
        <v>6.769649405166836E-2</v>
      </c>
      <c r="Q110" s="160">
        <f t="shared" si="43"/>
        <v>9.689890325042725E-3</v>
      </c>
      <c r="R110" s="160">
        <f t="shared" si="44"/>
        <v>0.40153312648293482</v>
      </c>
      <c r="S110" s="161">
        <f t="shared" si="45"/>
        <v>1.7836698800378303E-2</v>
      </c>
      <c r="T110" s="162">
        <f t="shared" si="26"/>
        <v>0.58151788428412199</v>
      </c>
      <c r="U110" s="341">
        <v>14.723513332414001</v>
      </c>
      <c r="V110" s="163">
        <v>21.379949954761599</v>
      </c>
      <c r="W110" s="342">
        <v>28.686259122605399</v>
      </c>
      <c r="Y110" s="165">
        <v>0.25374000000000002</v>
      </c>
      <c r="Z110" s="146">
        <f t="shared" si="46"/>
        <v>0.2581232205230562</v>
      </c>
      <c r="AA110" s="146">
        <f t="shared" si="47"/>
        <v>51.984126984126988</v>
      </c>
      <c r="AB110" s="146">
        <f t="shared" si="48"/>
        <v>6.9863013698630141</v>
      </c>
      <c r="AC110" s="146">
        <f t="shared" si="49"/>
        <v>4.2532146389713157E-2</v>
      </c>
      <c r="AD110" s="146">
        <f t="shared" si="50"/>
        <v>1.9104680681610777</v>
      </c>
      <c r="AE110" s="146">
        <f t="shared" si="51"/>
        <v>2.2649325542456005</v>
      </c>
      <c r="AF110" s="173">
        <f t="shared" si="39"/>
        <v>0.35446448608452275</v>
      </c>
    </row>
    <row r="111" spans="1:32" s="151" customFormat="1">
      <c r="A111" s="174">
        <v>302</v>
      </c>
      <c r="B111" s="151" t="s">
        <v>330</v>
      </c>
      <c r="C111" s="151">
        <v>27</v>
      </c>
      <c r="D111" s="151">
        <v>3</v>
      </c>
      <c r="E111" s="175" t="s">
        <v>338</v>
      </c>
      <c r="F111" s="146">
        <v>370.7</v>
      </c>
      <c r="G111" s="155"/>
      <c r="H111" s="156">
        <v>2255000</v>
      </c>
      <c r="I111" s="157">
        <v>357500</v>
      </c>
      <c r="J111" s="157">
        <v>362500</v>
      </c>
      <c r="K111" s="157">
        <v>47650</v>
      </c>
      <c r="L111" s="157">
        <v>2340000</v>
      </c>
      <c r="M111" s="158">
        <v>93650</v>
      </c>
      <c r="N111" s="159">
        <f t="shared" si="40"/>
        <v>0.41328372706779321</v>
      </c>
      <c r="O111" s="160">
        <f t="shared" si="41"/>
        <v>6.5520590876601364E-2</v>
      </c>
      <c r="P111" s="160">
        <f t="shared" si="42"/>
        <v>6.6436962776973404E-2</v>
      </c>
      <c r="Q111" s="160">
        <f t="shared" si="43"/>
        <v>8.7330242105456077E-3</v>
      </c>
      <c r="R111" s="160">
        <f t="shared" si="44"/>
        <v>0.42886204937411798</v>
      </c>
      <c r="S111" s="161">
        <f t="shared" si="45"/>
        <v>1.716364569396844E-2</v>
      </c>
      <c r="T111" s="162">
        <f t="shared" si="26"/>
        <v>0.58492975734355046</v>
      </c>
      <c r="U111" s="341">
        <v>15.013566578687101</v>
      </c>
      <c r="V111" s="163">
        <v>21.562654778856299</v>
      </c>
      <c r="W111" s="342">
        <v>28.910956702888601</v>
      </c>
      <c r="Y111" s="165">
        <v>0.20069999999999999</v>
      </c>
      <c r="Z111" s="146">
        <f t="shared" si="46"/>
        <v>0.23979320900884019</v>
      </c>
      <c r="AA111" s="146">
        <f t="shared" si="47"/>
        <v>49.075081610446141</v>
      </c>
      <c r="AB111" s="146">
        <f t="shared" si="48"/>
        <v>7.6075550891920249</v>
      </c>
      <c r="AC111" s="146">
        <f t="shared" si="49"/>
        <v>3.8481293530294003E-2</v>
      </c>
      <c r="AD111" s="146">
        <f t="shared" si="50"/>
        <v>2.0086963693345306</v>
      </c>
      <c r="AE111" s="146">
        <f t="shared" si="51"/>
        <v>2.2755182526517359</v>
      </c>
      <c r="AF111" s="166">
        <f t="shared" si="39"/>
        <v>0.26682188331720536</v>
      </c>
    </row>
    <row r="112" spans="1:32" s="151" customFormat="1">
      <c r="A112" s="174">
        <v>302</v>
      </c>
      <c r="B112" s="151" t="s">
        <v>330</v>
      </c>
      <c r="C112" s="151">
        <v>27</v>
      </c>
      <c r="D112" s="151">
        <v>3</v>
      </c>
      <c r="E112" s="175" t="s">
        <v>333</v>
      </c>
      <c r="F112" s="146">
        <v>370.8</v>
      </c>
      <c r="G112" s="155"/>
      <c r="H112" s="156">
        <v>803000</v>
      </c>
      <c r="I112" s="157">
        <v>118000</v>
      </c>
      <c r="J112" s="157">
        <v>111000</v>
      </c>
      <c r="K112" s="157">
        <v>16300</v>
      </c>
      <c r="L112" s="157">
        <v>800000</v>
      </c>
      <c r="M112" s="158">
        <v>36100</v>
      </c>
      <c r="N112" s="159">
        <f t="shared" si="40"/>
        <v>0.42613033326257693</v>
      </c>
      <c r="O112" s="160">
        <f t="shared" si="41"/>
        <v>6.2619401400976438E-2</v>
      </c>
      <c r="P112" s="160">
        <f t="shared" si="42"/>
        <v>5.890469114837614E-2</v>
      </c>
      <c r="Q112" s="160">
        <f t="shared" si="43"/>
        <v>8.6499681596264068E-3</v>
      </c>
      <c r="R112" s="160">
        <f t="shared" si="44"/>
        <v>0.4245383145828911</v>
      </c>
      <c r="S112" s="161">
        <f t="shared" si="45"/>
        <v>1.9157291445552962E-2</v>
      </c>
      <c r="T112" s="162">
        <f t="shared" si="26"/>
        <v>0.58066808813077453</v>
      </c>
      <c r="U112" s="341">
        <v>14.699393593224199</v>
      </c>
      <c r="V112" s="163">
        <v>21.337493614792599</v>
      </c>
      <c r="W112" s="342">
        <v>28.594126515500299</v>
      </c>
      <c r="Y112" s="165">
        <v>0.30621999999999999</v>
      </c>
      <c r="Z112" s="146">
        <f t="shared" si="46"/>
        <v>0.22683558350286664</v>
      </c>
      <c r="AA112" s="146">
        <f t="shared" si="47"/>
        <v>50.093574547723016</v>
      </c>
      <c r="AB112" s="146">
        <f t="shared" si="48"/>
        <v>6.8098159509202452</v>
      </c>
      <c r="AC112" s="146">
        <f t="shared" si="49"/>
        <v>4.3176653510345657E-2</v>
      </c>
      <c r="AD112" s="146">
        <f t="shared" si="50"/>
        <v>1.9811611122903843</v>
      </c>
      <c r="AE112" s="146">
        <f t="shared" si="51"/>
        <v>2.2623079950031544</v>
      </c>
      <c r="AF112" s="166">
        <f t="shared" si="39"/>
        <v>0.28114688271277011</v>
      </c>
    </row>
    <row r="113" spans="1:32" s="151" customFormat="1">
      <c r="A113" s="174">
        <v>302</v>
      </c>
      <c r="B113" s="151" t="s">
        <v>330</v>
      </c>
      <c r="C113" s="151">
        <v>27</v>
      </c>
      <c r="D113" s="151">
        <v>3</v>
      </c>
      <c r="E113" s="175" t="s">
        <v>228</v>
      </c>
      <c r="F113" s="146">
        <v>370.9</v>
      </c>
      <c r="G113" s="155"/>
      <c r="H113" s="156">
        <v>672500</v>
      </c>
      <c r="I113" s="157">
        <v>95200</v>
      </c>
      <c r="J113" s="157">
        <v>75650</v>
      </c>
      <c r="K113" s="157">
        <v>11550</v>
      </c>
      <c r="L113" s="157">
        <v>607000</v>
      </c>
      <c r="M113" s="158">
        <v>22500</v>
      </c>
      <c r="N113" s="159">
        <f t="shared" si="40"/>
        <v>0.45304500134734571</v>
      </c>
      <c r="O113" s="160">
        <f t="shared" si="41"/>
        <v>6.4133656696308272E-2</v>
      </c>
      <c r="P113" s="160">
        <f t="shared" si="42"/>
        <v>5.0963352196173539E-2</v>
      </c>
      <c r="Q113" s="160">
        <f t="shared" si="43"/>
        <v>7.7809215844785772E-3</v>
      </c>
      <c r="R113" s="160">
        <f t="shared" si="44"/>
        <v>0.40891942872541093</v>
      </c>
      <c r="S113" s="161">
        <f t="shared" si="45"/>
        <v>1.5157639450282943E-2</v>
      </c>
      <c r="T113" s="162">
        <f t="shared" si="26"/>
        <v>0.53538311371400682</v>
      </c>
      <c r="U113" s="341">
        <v>11.364791894035401</v>
      </c>
      <c r="V113" s="163">
        <v>18.141610475708902</v>
      </c>
      <c r="W113" s="342">
        <v>24.8364792326607</v>
      </c>
      <c r="Y113" s="165">
        <v>0.25605</v>
      </c>
      <c r="Z113" s="146">
        <f t="shared" si="46"/>
        <v>0.22465820913905657</v>
      </c>
      <c r="AA113" s="146">
        <f t="shared" si="47"/>
        <v>52.559593591246582</v>
      </c>
      <c r="AB113" s="146">
        <f t="shared" si="48"/>
        <v>6.5497835497835499</v>
      </c>
      <c r="AC113" s="146">
        <f t="shared" si="49"/>
        <v>3.5742652899126294E-2</v>
      </c>
      <c r="AD113" s="146">
        <f t="shared" si="50"/>
        <v>1.8857113985448668</v>
      </c>
      <c r="AE113" s="146">
        <f t="shared" si="51"/>
        <v>2.1293834628945638</v>
      </c>
      <c r="AF113" s="166">
        <f t="shared" si="39"/>
        <v>0.24367206434969702</v>
      </c>
    </row>
    <row r="114" spans="1:32" s="151" customFormat="1">
      <c r="A114" s="174">
        <v>302</v>
      </c>
      <c r="B114" s="151" t="s">
        <v>330</v>
      </c>
      <c r="C114" s="151">
        <v>27</v>
      </c>
      <c r="D114" s="151">
        <v>3</v>
      </c>
      <c r="E114" s="175" t="s">
        <v>204</v>
      </c>
      <c r="F114" s="146">
        <v>371</v>
      </c>
      <c r="G114" s="155"/>
      <c r="H114" s="156">
        <v>1116000</v>
      </c>
      <c r="I114" s="157">
        <v>142000</v>
      </c>
      <c r="J114" s="157">
        <v>100500</v>
      </c>
      <c r="K114" s="157">
        <v>21650</v>
      </c>
      <c r="L114" s="157">
        <v>936000</v>
      </c>
      <c r="M114" s="158">
        <v>29400</v>
      </c>
      <c r="N114" s="159">
        <f t="shared" si="40"/>
        <v>0.47579458975506811</v>
      </c>
      <c r="O114" s="160">
        <f t="shared" si="41"/>
        <v>6.0540171814712967E-2</v>
      </c>
      <c r="P114" s="160">
        <f t="shared" si="42"/>
        <v>4.2847093432244035E-2</v>
      </c>
      <c r="Q114" s="160">
        <f t="shared" si="43"/>
        <v>9.2302445055530685E-3</v>
      </c>
      <c r="R114" s="160">
        <f t="shared" si="44"/>
        <v>0.39905352689134743</v>
      </c>
      <c r="S114" s="161">
        <f t="shared" si="45"/>
        <v>1.2534373601074376E-2</v>
      </c>
      <c r="T114" s="162">
        <f t="shared" si="26"/>
        <v>0.51626639414069142</v>
      </c>
      <c r="U114" s="341">
        <v>10.0018679886438</v>
      </c>
      <c r="V114" s="163">
        <v>16.862513627878499</v>
      </c>
      <c r="W114" s="342">
        <v>23.374120861996399</v>
      </c>
      <c r="Y114" s="165">
        <v>0.27471000000000001</v>
      </c>
      <c r="Z114" s="146">
        <f t="shared" si="46"/>
        <v>0.21483469562034893</v>
      </c>
      <c r="AA114" s="146">
        <f t="shared" si="47"/>
        <v>54.385964912280706</v>
      </c>
      <c r="AB114" s="146">
        <f t="shared" si="48"/>
        <v>4.6420323325635104</v>
      </c>
      <c r="AC114" s="146">
        <f t="shared" si="49"/>
        <v>3.045369794903667E-2</v>
      </c>
      <c r="AD114" s="146">
        <f t="shared" si="50"/>
        <v>1.8202766941655475</v>
      </c>
      <c r="AE114" s="146">
        <f t="shared" si="51"/>
        <v>2.0773577623788531</v>
      </c>
      <c r="AF114" s="166">
        <f t="shared" si="39"/>
        <v>0.25708106821330556</v>
      </c>
    </row>
    <row r="115" spans="1:32" s="151" customFormat="1">
      <c r="A115" s="167">
        <v>302</v>
      </c>
      <c r="B115" s="168" t="s">
        <v>330</v>
      </c>
      <c r="C115" s="168">
        <v>27</v>
      </c>
      <c r="D115" s="168">
        <v>3</v>
      </c>
      <c r="E115" s="169" t="s">
        <v>363</v>
      </c>
      <c r="F115" s="170">
        <v>371.2</v>
      </c>
      <c r="G115" s="171"/>
      <c r="H115" s="156">
        <v>16500</v>
      </c>
      <c r="I115" s="157">
        <v>1805</v>
      </c>
      <c r="J115" s="157">
        <v>1320</v>
      </c>
      <c r="K115" s="157">
        <v>391.5</v>
      </c>
      <c r="L115" s="157">
        <v>11150</v>
      </c>
      <c r="M115" s="158">
        <v>491</v>
      </c>
      <c r="N115" s="159">
        <f t="shared" si="40"/>
        <v>0.52120350627813317</v>
      </c>
      <c r="O115" s="160">
        <f t="shared" si="41"/>
        <v>5.7016504777698811E-2</v>
      </c>
      <c r="P115" s="160">
        <f t="shared" si="42"/>
        <v>4.1696280502250653E-2</v>
      </c>
      <c r="Q115" s="160">
        <f t="shared" si="43"/>
        <v>1.2366737739872069E-2</v>
      </c>
      <c r="R115" s="160">
        <f t="shared" si="44"/>
        <v>0.35220721787885967</v>
      </c>
      <c r="S115" s="161">
        <f t="shared" si="45"/>
        <v>1.5509752823185658E-2</v>
      </c>
      <c r="T115" s="162">
        <f t="shared" si="26"/>
        <v>0.54959451029320017</v>
      </c>
      <c r="U115" s="341">
        <v>12.4807648963425</v>
      </c>
      <c r="V115" s="163">
        <v>19.186340104838401</v>
      </c>
      <c r="W115" s="342">
        <v>26.062684190461098</v>
      </c>
      <c r="Y115" s="176">
        <v>0.85516999999999999</v>
      </c>
      <c r="Z115" s="146">
        <f t="shared" si="46"/>
        <v>0.23199736104238824</v>
      </c>
      <c r="AA115" s="146">
        <f t="shared" si="47"/>
        <v>59.674502712477398</v>
      </c>
      <c r="AB115" s="146">
        <f t="shared" si="48"/>
        <v>3.3716475095785441</v>
      </c>
      <c r="AC115" s="146">
        <f t="shared" si="49"/>
        <v>4.2178507001116743E-2</v>
      </c>
      <c r="AD115" s="146">
        <f t="shared" si="50"/>
        <v>1.6483771618099976</v>
      </c>
      <c r="AE115" s="146">
        <f t="shared" si="51"/>
        <v>2.1696319245457185</v>
      </c>
      <c r="AF115" s="173">
        <f t="shared" si="39"/>
        <v>0.52125476273572091</v>
      </c>
    </row>
    <row r="116" spans="1:32" s="151" customFormat="1">
      <c r="A116" s="167">
        <v>302</v>
      </c>
      <c r="B116" s="168" t="s">
        <v>330</v>
      </c>
      <c r="C116" s="168">
        <v>27</v>
      </c>
      <c r="D116" s="168">
        <v>3</v>
      </c>
      <c r="E116" s="169" t="s">
        <v>234</v>
      </c>
      <c r="F116" s="170">
        <v>371.3</v>
      </c>
      <c r="G116" s="171"/>
      <c r="H116" s="156">
        <v>306000</v>
      </c>
      <c r="I116" s="157">
        <v>39300</v>
      </c>
      <c r="J116" s="157">
        <v>27250</v>
      </c>
      <c r="K116" s="157">
        <v>7060</v>
      </c>
      <c r="L116" s="157">
        <v>208500</v>
      </c>
      <c r="M116" s="158">
        <v>7990</v>
      </c>
      <c r="N116" s="159">
        <f t="shared" si="40"/>
        <v>0.51333668847508807</v>
      </c>
      <c r="O116" s="160">
        <f t="shared" si="41"/>
        <v>6.5928535480624051E-2</v>
      </c>
      <c r="P116" s="160">
        <f t="shared" si="42"/>
        <v>4.5713806408320755E-2</v>
      </c>
      <c r="Q116" s="160">
        <f t="shared" si="43"/>
        <v>1.1843650394229157E-2</v>
      </c>
      <c r="R116" s="160">
        <f t="shared" si="44"/>
        <v>0.34977352793155508</v>
      </c>
      <c r="S116" s="161">
        <f t="shared" si="45"/>
        <v>1.3403791310182855E-2</v>
      </c>
      <c r="T116" s="162">
        <f t="shared" si="26"/>
        <v>0.51838235294117641</v>
      </c>
      <c r="U116" s="341">
        <v>10.128181136865299</v>
      </c>
      <c r="V116" s="163">
        <v>16.9918248353124</v>
      </c>
      <c r="W116" s="342">
        <v>23.517541700791501</v>
      </c>
      <c r="Y116" s="176">
        <v>0.56957999999999998</v>
      </c>
      <c r="Z116" s="146">
        <f t="shared" si="46"/>
        <v>0.25374008962426753</v>
      </c>
      <c r="AA116" s="146">
        <f t="shared" si="47"/>
        <v>59.475218658892139</v>
      </c>
      <c r="AB116" s="146">
        <f t="shared" si="48"/>
        <v>3.8597733711048159</v>
      </c>
      <c r="AC116" s="146">
        <f t="shared" si="49"/>
        <v>3.6907016490369073E-2</v>
      </c>
      <c r="AD116" s="146">
        <f t="shared" si="50"/>
        <v>1.6455963764469048</v>
      </c>
      <c r="AE116" s="146">
        <f t="shared" si="51"/>
        <v>2.082996864186851</v>
      </c>
      <c r="AF116" s="173">
        <f t="shared" si="39"/>
        <v>0.43740048773994622</v>
      </c>
    </row>
    <row r="117" spans="1:32" s="151" customFormat="1">
      <c r="A117" s="167">
        <v>302</v>
      </c>
      <c r="B117" s="168" t="s">
        <v>330</v>
      </c>
      <c r="C117" s="168">
        <v>27</v>
      </c>
      <c r="D117" s="168">
        <v>3</v>
      </c>
      <c r="E117" s="169" t="s">
        <v>367</v>
      </c>
      <c r="F117" s="170">
        <v>371.4</v>
      </c>
      <c r="G117" s="171"/>
      <c r="H117" s="156">
        <v>27700</v>
      </c>
      <c r="I117" s="157">
        <v>2680</v>
      </c>
      <c r="J117" s="157">
        <v>1750</v>
      </c>
      <c r="K117" s="157">
        <v>755</v>
      </c>
      <c r="L117" s="157">
        <v>19000</v>
      </c>
      <c r="M117" s="158">
        <v>796</v>
      </c>
      <c r="N117" s="159">
        <f t="shared" si="40"/>
        <v>0.5258062679144283</v>
      </c>
      <c r="O117" s="160">
        <f t="shared" si="41"/>
        <v>5.0872230975114369E-2</v>
      </c>
      <c r="P117" s="160">
        <f t="shared" si="42"/>
        <v>3.3218807539720202E-2</v>
      </c>
      <c r="Q117" s="160">
        <f t="shared" si="43"/>
        <v>1.4331542681422145E-2</v>
      </c>
      <c r="R117" s="160">
        <f t="shared" si="44"/>
        <v>0.3606613390026765</v>
      </c>
      <c r="S117" s="161">
        <f t="shared" si="45"/>
        <v>1.5109811886638446E-2</v>
      </c>
      <c r="T117" s="162">
        <f t="shared" si="26"/>
        <v>0.5519143955860224</v>
      </c>
      <c r="U117" s="341">
        <v>12.632642700080901</v>
      </c>
      <c r="V117" s="163">
        <v>19.335927737989799</v>
      </c>
      <c r="W117" s="342">
        <v>26.2294279090431</v>
      </c>
      <c r="Y117" s="176">
        <v>0.80633999999999995</v>
      </c>
      <c r="Z117" s="146">
        <f t="shared" si="46"/>
        <v>0.20755774388535286</v>
      </c>
      <c r="AA117" s="146">
        <f t="shared" si="47"/>
        <v>59.314775160599567</v>
      </c>
      <c r="AB117" s="146">
        <f t="shared" si="48"/>
        <v>2.3178807947019866</v>
      </c>
      <c r="AC117" s="146">
        <f t="shared" si="49"/>
        <v>4.0210143463325923E-2</v>
      </c>
      <c r="AD117" s="146">
        <f t="shared" si="50"/>
        <v>1.6633890776560813</v>
      </c>
      <c r="AE117" s="146">
        <f t="shared" si="51"/>
        <v>2.176329455581643</v>
      </c>
      <c r="AF117" s="173">
        <f t="shared" si="39"/>
        <v>0.51294037792556169</v>
      </c>
    </row>
    <row r="118" spans="1:32" s="151" customFormat="1">
      <c r="A118" s="167">
        <v>302</v>
      </c>
      <c r="B118" s="168" t="s">
        <v>330</v>
      </c>
      <c r="C118" s="168">
        <v>27</v>
      </c>
      <c r="D118" s="168">
        <v>3</v>
      </c>
      <c r="E118" s="169" t="s">
        <v>237</v>
      </c>
      <c r="F118" s="170">
        <v>371.5</v>
      </c>
      <c r="G118" s="171"/>
      <c r="H118" s="156">
        <v>255000</v>
      </c>
      <c r="I118" s="157">
        <v>22300</v>
      </c>
      <c r="J118" s="157">
        <v>14000</v>
      </c>
      <c r="K118" s="157">
        <v>8450</v>
      </c>
      <c r="L118" s="157">
        <v>167000</v>
      </c>
      <c r="M118" s="158">
        <v>4260</v>
      </c>
      <c r="N118" s="159">
        <f t="shared" si="40"/>
        <v>0.54138977941020361</v>
      </c>
      <c r="O118" s="160">
        <f t="shared" si="41"/>
        <v>4.7345066983715843E-2</v>
      </c>
      <c r="P118" s="160">
        <f t="shared" si="42"/>
        <v>2.9723360438207256E-2</v>
      </c>
      <c r="Q118" s="160">
        <f t="shared" si="43"/>
        <v>1.7940171121632237E-2</v>
      </c>
      <c r="R118" s="160">
        <f t="shared" si="44"/>
        <v>0.35455722808432943</v>
      </c>
      <c r="S118" s="161">
        <f t="shared" si="45"/>
        <v>9.0443939619116367E-3</v>
      </c>
      <c r="T118" s="162">
        <f t="shared" si="26"/>
        <v>0.54499081820036732</v>
      </c>
      <c r="U118" s="341">
        <v>12.122062073641001</v>
      </c>
      <c r="V118" s="163">
        <v>18.811312477594701</v>
      </c>
      <c r="W118" s="342">
        <v>25.620507371563399</v>
      </c>
      <c r="Y118" s="176">
        <v>0.68250999999999995</v>
      </c>
      <c r="Z118" s="146">
        <f t="shared" si="46"/>
        <v>0.20716633489190314</v>
      </c>
      <c r="AA118" s="146">
        <f t="shared" si="47"/>
        <v>60.426540284360186</v>
      </c>
      <c r="AB118" s="146">
        <f t="shared" si="48"/>
        <v>1.6568047337278107</v>
      </c>
      <c r="AC118" s="146">
        <f t="shared" si="49"/>
        <v>2.4874459885554128E-2</v>
      </c>
      <c r="AD118" s="146">
        <f t="shared" si="50"/>
        <v>1.6150187894099914</v>
      </c>
      <c r="AE118" s="146">
        <f t="shared" si="51"/>
        <v>2.1564468431691006</v>
      </c>
      <c r="AF118" s="173">
        <f t="shared" si="39"/>
        <v>0.54142805375910918</v>
      </c>
    </row>
    <row r="119" spans="1:32" s="151" customFormat="1">
      <c r="A119" s="167">
        <v>302</v>
      </c>
      <c r="B119" s="168" t="s">
        <v>330</v>
      </c>
      <c r="C119" s="168">
        <v>27</v>
      </c>
      <c r="D119" s="168">
        <v>3</v>
      </c>
      <c r="E119" s="169" t="s">
        <v>238</v>
      </c>
      <c r="F119" s="170">
        <v>371.6</v>
      </c>
      <c r="G119" s="171"/>
      <c r="H119" s="156">
        <v>355500</v>
      </c>
      <c r="I119" s="157">
        <v>34150</v>
      </c>
      <c r="J119" s="157">
        <v>22450</v>
      </c>
      <c r="K119" s="157">
        <v>10850</v>
      </c>
      <c r="L119" s="157">
        <v>229000</v>
      </c>
      <c r="M119" s="158">
        <v>6660</v>
      </c>
      <c r="N119" s="159">
        <f t="shared" si="40"/>
        <v>0.53977315862194619</v>
      </c>
      <c r="O119" s="160">
        <f t="shared" si="41"/>
        <v>5.1851626911222116E-2</v>
      </c>
      <c r="P119" s="160">
        <f t="shared" si="42"/>
        <v>3.4086940678094778E-2</v>
      </c>
      <c r="Q119" s="160">
        <f t="shared" si="43"/>
        <v>1.6474089370036894E-2</v>
      </c>
      <c r="R119" s="160">
        <f t="shared" si="44"/>
        <v>0.34770197840907363</v>
      </c>
      <c r="S119" s="161">
        <f t="shared" si="45"/>
        <v>1.0112206009626335E-2</v>
      </c>
      <c r="T119" s="162">
        <f t="shared" si="26"/>
        <v>0.5391984887329645</v>
      </c>
      <c r="U119" s="341">
        <v>11.659385604464299</v>
      </c>
      <c r="V119" s="163">
        <v>18.456004165797001</v>
      </c>
      <c r="W119" s="342">
        <v>25.142124265087499</v>
      </c>
      <c r="Y119" s="176">
        <v>0.65264999999999995</v>
      </c>
      <c r="Z119" s="146">
        <f t="shared" si="46"/>
        <v>0.22252647553693378</v>
      </c>
      <c r="AA119" s="146">
        <f t="shared" si="47"/>
        <v>60.82121471343028</v>
      </c>
      <c r="AB119" s="146">
        <f t="shared" si="48"/>
        <v>2.0691244239631339</v>
      </c>
      <c r="AC119" s="146">
        <f t="shared" si="49"/>
        <v>2.8261054060935251E-2</v>
      </c>
      <c r="AD119" s="146">
        <f t="shared" si="50"/>
        <v>1.6007045140523222</v>
      </c>
      <c r="AE119" s="146">
        <f t="shared" si="51"/>
        <v>2.1400573977119679</v>
      </c>
      <c r="AF119" s="173">
        <f t="shared" si="39"/>
        <v>0.53935288365964573</v>
      </c>
    </row>
    <row r="120" spans="1:32" s="151" customFormat="1">
      <c r="A120" s="167">
        <v>302</v>
      </c>
      <c r="B120" s="168" t="s">
        <v>330</v>
      </c>
      <c r="C120" s="168">
        <v>27</v>
      </c>
      <c r="D120" s="168">
        <v>3</v>
      </c>
      <c r="E120" s="169" t="s">
        <v>246</v>
      </c>
      <c r="F120" s="170">
        <v>371.7</v>
      </c>
      <c r="G120" s="171"/>
      <c r="H120" s="156">
        <v>662000</v>
      </c>
      <c r="I120" s="157">
        <v>67800</v>
      </c>
      <c r="J120" s="157">
        <v>47600</v>
      </c>
      <c r="K120" s="157">
        <v>20200</v>
      </c>
      <c r="L120" s="157">
        <v>491000</v>
      </c>
      <c r="M120" s="158">
        <v>12900</v>
      </c>
      <c r="N120" s="159">
        <f t="shared" si="40"/>
        <v>0.50864387245485976</v>
      </c>
      <c r="O120" s="160">
        <f t="shared" si="41"/>
        <v>5.2093737994621588E-2</v>
      </c>
      <c r="P120" s="160">
        <f t="shared" si="42"/>
        <v>3.6573184786784479E-2</v>
      </c>
      <c r="Q120" s="160">
        <f t="shared" si="43"/>
        <v>1.5520553207837112E-2</v>
      </c>
      <c r="R120" s="160">
        <f t="shared" si="44"/>
        <v>0.37725701114099114</v>
      </c>
      <c r="S120" s="161">
        <f t="shared" si="45"/>
        <v>9.9116404149058781E-3</v>
      </c>
      <c r="T120" s="162">
        <f t="shared" si="26"/>
        <v>0.54343434343434349</v>
      </c>
      <c r="U120" s="341">
        <v>11.993023696029599</v>
      </c>
      <c r="V120" s="163">
        <v>18.734981309172898</v>
      </c>
      <c r="W120" s="342">
        <v>25.521578614462602</v>
      </c>
      <c r="Y120" s="176">
        <v>0.57854000000000005</v>
      </c>
      <c r="Z120" s="146">
        <f t="shared" si="46"/>
        <v>0.21204065676309616</v>
      </c>
      <c r="AA120" s="146">
        <f t="shared" si="47"/>
        <v>57.415437987857764</v>
      </c>
      <c r="AB120" s="146">
        <f t="shared" si="48"/>
        <v>2.3564356435643563</v>
      </c>
      <c r="AC120" s="146">
        <f t="shared" si="49"/>
        <v>2.5600317523318119E-2</v>
      </c>
      <c r="AD120" s="146">
        <f t="shared" si="50"/>
        <v>1.7204763734152901</v>
      </c>
      <c r="AE120" s="146">
        <f t="shared" si="51"/>
        <v>2.1520208958269569</v>
      </c>
      <c r="AF120" s="173">
        <f t="shared" si="39"/>
        <v>0.43154452241166674</v>
      </c>
    </row>
    <row r="121" spans="1:32" s="151" customFormat="1">
      <c r="A121" s="167">
        <v>302</v>
      </c>
      <c r="B121" s="168" t="s">
        <v>330</v>
      </c>
      <c r="C121" s="168">
        <v>27</v>
      </c>
      <c r="D121" s="168">
        <v>3</v>
      </c>
      <c r="E121" s="169" t="s">
        <v>368</v>
      </c>
      <c r="F121" s="170">
        <v>371.78</v>
      </c>
      <c r="G121" s="171"/>
      <c r="H121" s="156">
        <v>507500</v>
      </c>
      <c r="I121" s="157">
        <v>52550</v>
      </c>
      <c r="J121" s="157">
        <v>35350</v>
      </c>
      <c r="K121" s="157">
        <v>15100</v>
      </c>
      <c r="L121" s="157">
        <v>351000</v>
      </c>
      <c r="M121" s="158">
        <v>9385</v>
      </c>
      <c r="N121" s="159">
        <f t="shared" si="40"/>
        <v>0.52271896259598205</v>
      </c>
      <c r="O121" s="160">
        <f t="shared" si="41"/>
        <v>5.4125874846145526E-2</v>
      </c>
      <c r="P121" s="160">
        <f t="shared" si="42"/>
        <v>3.6410079463582198E-2</v>
      </c>
      <c r="Q121" s="160">
        <f t="shared" si="43"/>
        <v>1.5552820364924785E-2</v>
      </c>
      <c r="R121" s="160">
        <f t="shared" si="44"/>
        <v>0.36152582437672842</v>
      </c>
      <c r="S121" s="161">
        <f t="shared" si="45"/>
        <v>9.6664383526370266E-3</v>
      </c>
      <c r="T121" s="162">
        <f t="shared" si="26"/>
        <v>0.53241090892912757</v>
      </c>
      <c r="U121" s="341">
        <v>11.1632488282971</v>
      </c>
      <c r="V121" s="163">
        <v>17.960048305300301</v>
      </c>
      <c r="W121" s="342">
        <v>24.650786783367298</v>
      </c>
      <c r="Y121" s="176">
        <v>0.54066000000000003</v>
      </c>
      <c r="Z121" s="146">
        <f t="shared" si="46"/>
        <v>0.22227737194773245</v>
      </c>
      <c r="AA121" s="146">
        <f t="shared" si="47"/>
        <v>59.114735002912056</v>
      </c>
      <c r="AB121" s="146">
        <f t="shared" si="48"/>
        <v>2.3410596026490067</v>
      </c>
      <c r="AC121" s="146">
        <f t="shared" si="49"/>
        <v>2.6041594405982492E-2</v>
      </c>
      <c r="AD121" s="146">
        <f t="shared" si="50"/>
        <v>1.6583735457855462</v>
      </c>
      <c r="AE121" s="146">
        <f t="shared" si="51"/>
        <v>2.1211353682677476</v>
      </c>
      <c r="AF121" s="173">
        <f t="shared" si="39"/>
        <v>0.46276182248220143</v>
      </c>
    </row>
    <row r="122" spans="1:32" s="151" customFormat="1">
      <c r="A122" s="167">
        <v>302</v>
      </c>
      <c r="B122" s="168" t="s">
        <v>330</v>
      </c>
      <c r="C122" s="168">
        <v>27</v>
      </c>
      <c r="D122" s="168">
        <v>3</v>
      </c>
      <c r="E122" s="169" t="s">
        <v>369</v>
      </c>
      <c r="F122" s="170">
        <v>371.9</v>
      </c>
      <c r="G122" s="171"/>
      <c r="H122" s="156">
        <v>236000</v>
      </c>
      <c r="I122" s="157">
        <v>22200</v>
      </c>
      <c r="J122" s="157">
        <v>14500</v>
      </c>
      <c r="K122" s="157">
        <v>6490</v>
      </c>
      <c r="L122" s="157">
        <v>155000</v>
      </c>
      <c r="M122" s="158">
        <v>4990</v>
      </c>
      <c r="N122" s="159">
        <f t="shared" si="40"/>
        <v>0.53736508948494921</v>
      </c>
      <c r="O122" s="160">
        <f t="shared" si="41"/>
        <v>5.0548749943075733E-2</v>
      </c>
      <c r="P122" s="160">
        <f t="shared" si="42"/>
        <v>3.3016075413270188E-2</v>
      </c>
      <c r="Q122" s="160">
        <f t="shared" si="43"/>
        <v>1.4777539960836104E-2</v>
      </c>
      <c r="R122" s="160">
        <f t="shared" si="44"/>
        <v>0.35293046131426747</v>
      </c>
      <c r="S122" s="161">
        <f t="shared" si="45"/>
        <v>1.1362083883601257E-2</v>
      </c>
      <c r="T122" s="162">
        <f t="shared" si="26"/>
        <v>0.539227895392279</v>
      </c>
      <c r="U122" s="341">
        <v>11.6649589038177</v>
      </c>
      <c r="V122" s="163">
        <v>18.442812782007401</v>
      </c>
      <c r="W122" s="342">
        <v>25.1439143918724</v>
      </c>
      <c r="Y122" s="176">
        <v>0.62019000000000002</v>
      </c>
      <c r="Z122" s="146">
        <f t="shared" si="46"/>
        <v>0.21257013485579287</v>
      </c>
      <c r="AA122" s="146">
        <f t="shared" si="47"/>
        <v>60.358056265984651</v>
      </c>
      <c r="AB122" s="146">
        <f t="shared" si="48"/>
        <v>2.2342064714946073</v>
      </c>
      <c r="AC122" s="146">
        <f t="shared" si="49"/>
        <v>3.1189449340583788E-2</v>
      </c>
      <c r="AD122" s="146">
        <f t="shared" si="50"/>
        <v>1.6180837014435994</v>
      </c>
      <c r="AE122" s="146">
        <f t="shared" si="51"/>
        <v>2.1401400414696443</v>
      </c>
      <c r="AF122" s="173">
        <f t="shared" si="39"/>
        <v>0.52205634002604495</v>
      </c>
    </row>
    <row r="123" spans="1:32" s="151" customFormat="1">
      <c r="A123" s="167">
        <v>302</v>
      </c>
      <c r="B123" s="168" t="s">
        <v>330</v>
      </c>
      <c r="C123" s="168">
        <v>27</v>
      </c>
      <c r="D123" s="168">
        <v>4</v>
      </c>
      <c r="E123" s="169" t="s">
        <v>335</v>
      </c>
      <c r="F123" s="170">
        <v>371.93</v>
      </c>
      <c r="G123" s="171"/>
      <c r="H123" s="156">
        <v>154000</v>
      </c>
      <c r="I123" s="157">
        <v>15300</v>
      </c>
      <c r="J123" s="157">
        <v>10000</v>
      </c>
      <c r="K123" s="157">
        <v>4170</v>
      </c>
      <c r="L123" s="157">
        <v>109000</v>
      </c>
      <c r="M123" s="158">
        <v>3440</v>
      </c>
      <c r="N123" s="159">
        <f t="shared" si="40"/>
        <v>0.52042850866817614</v>
      </c>
      <c r="O123" s="160">
        <f t="shared" si="41"/>
        <v>5.170491027677334E-2</v>
      </c>
      <c r="P123" s="160">
        <f t="shared" si="42"/>
        <v>3.3794059004427023E-2</v>
      </c>
      <c r="Q123" s="160">
        <f t="shared" si="43"/>
        <v>1.4092122604846068E-2</v>
      </c>
      <c r="R123" s="160">
        <f t="shared" si="44"/>
        <v>0.36835524314825452</v>
      </c>
      <c r="S123" s="161">
        <f t="shared" si="45"/>
        <v>1.1625156297522896E-2</v>
      </c>
      <c r="T123" s="162">
        <f t="shared" si="26"/>
        <v>0.5350957155879672</v>
      </c>
      <c r="U123" s="341">
        <v>11.417944933346201</v>
      </c>
      <c r="V123" s="163">
        <v>18.194884668605699</v>
      </c>
      <c r="W123" s="342">
        <v>24.873740916218701</v>
      </c>
      <c r="Y123" s="176">
        <v>0.60319999999999996</v>
      </c>
      <c r="Z123" s="146">
        <f t="shared" si="46"/>
        <v>0.20766683109012754</v>
      </c>
      <c r="AA123" s="146">
        <f t="shared" si="47"/>
        <v>58.555133079847913</v>
      </c>
      <c r="AB123" s="146">
        <f t="shared" si="48"/>
        <v>2.3980815347721824</v>
      </c>
      <c r="AC123" s="146">
        <f t="shared" si="49"/>
        <v>3.0594094628246176E-2</v>
      </c>
      <c r="AD123" s="146">
        <f t="shared" si="50"/>
        <v>1.6814909938832754</v>
      </c>
      <c r="AE123" s="146">
        <f t="shared" si="51"/>
        <v>2.1285833494680531</v>
      </c>
      <c r="AF123" s="173">
        <f t="shared" si="39"/>
        <v>0.44709235558477767</v>
      </c>
    </row>
    <row r="124" spans="1:32" s="151" customFormat="1">
      <c r="A124" s="167">
        <v>302</v>
      </c>
      <c r="B124" s="168" t="s">
        <v>330</v>
      </c>
      <c r="C124" s="168">
        <v>27</v>
      </c>
      <c r="D124" s="168">
        <v>4</v>
      </c>
      <c r="E124" s="169" t="s">
        <v>241</v>
      </c>
      <c r="F124" s="170">
        <v>372.03</v>
      </c>
      <c r="G124" s="171"/>
      <c r="H124" s="156">
        <v>178000</v>
      </c>
      <c r="I124" s="157">
        <v>17700</v>
      </c>
      <c r="J124" s="157">
        <v>11200</v>
      </c>
      <c r="K124" s="157">
        <v>4320</v>
      </c>
      <c r="L124" s="157">
        <v>142000</v>
      </c>
      <c r="M124" s="158">
        <v>5070</v>
      </c>
      <c r="N124" s="159">
        <f t="shared" si="40"/>
        <v>0.49680426470177791</v>
      </c>
      <c r="O124" s="160">
        <f t="shared" si="41"/>
        <v>4.9401322950682405E-2</v>
      </c>
      <c r="P124" s="160">
        <f t="shared" si="42"/>
        <v>3.1259594183482654E-2</v>
      </c>
      <c r="Q124" s="160">
        <f t="shared" si="43"/>
        <v>1.2057272042200452E-2</v>
      </c>
      <c r="R124" s="160">
        <f t="shared" si="44"/>
        <v>0.39632699768344076</v>
      </c>
      <c r="S124" s="161">
        <f t="shared" si="45"/>
        <v>1.4150548438415808E-2</v>
      </c>
      <c r="T124" s="162">
        <f t="shared" si="26"/>
        <v>0.5377383128754244</v>
      </c>
      <c r="U124" s="341">
        <v>11.6300890249597</v>
      </c>
      <c r="V124" s="163">
        <v>18.3618443822557</v>
      </c>
      <c r="W124" s="342">
        <v>25.049840909633399</v>
      </c>
      <c r="Y124" s="176">
        <v>0.57687999999999995</v>
      </c>
      <c r="Z124" s="146">
        <f t="shared" si="46"/>
        <v>0.18425869432580844</v>
      </c>
      <c r="AA124" s="146">
        <f t="shared" si="47"/>
        <v>55.625</v>
      </c>
      <c r="AB124" s="146">
        <f t="shared" si="48"/>
        <v>2.5925925925925926</v>
      </c>
      <c r="AC124" s="146">
        <f t="shared" si="49"/>
        <v>3.4473380023118248E-2</v>
      </c>
      <c r="AD124" s="146">
        <f t="shared" si="50"/>
        <v>1.7900025119316756</v>
      </c>
      <c r="AE124" s="146">
        <f t="shared" si="51"/>
        <v>2.1359609762911611</v>
      </c>
      <c r="AF124" s="173">
        <f t="shared" si="39"/>
        <v>0.34595846435948552</v>
      </c>
    </row>
    <row r="125" spans="1:32" s="151" customFormat="1">
      <c r="A125" s="167">
        <v>302</v>
      </c>
      <c r="B125" s="168" t="s">
        <v>330</v>
      </c>
      <c r="C125" s="168">
        <v>27</v>
      </c>
      <c r="D125" s="168">
        <v>4</v>
      </c>
      <c r="E125" s="169" t="s">
        <v>370</v>
      </c>
      <c r="F125" s="170">
        <v>372.09</v>
      </c>
      <c r="G125" s="171"/>
      <c r="H125" s="156">
        <v>90400</v>
      </c>
      <c r="I125" s="157">
        <v>8580</v>
      </c>
      <c r="J125" s="157">
        <v>5650</v>
      </c>
      <c r="K125" s="157">
        <v>2240</v>
      </c>
      <c r="L125" s="157">
        <v>63400</v>
      </c>
      <c r="M125" s="158">
        <v>1950</v>
      </c>
      <c r="N125" s="159">
        <f t="shared" si="40"/>
        <v>0.52490999883869471</v>
      </c>
      <c r="O125" s="160">
        <f t="shared" si="41"/>
        <v>4.9819997677389385E-2</v>
      </c>
      <c r="P125" s="160">
        <f t="shared" si="42"/>
        <v>3.280687492741842E-2</v>
      </c>
      <c r="Q125" s="160">
        <f t="shared" si="43"/>
        <v>1.3006619440250842E-2</v>
      </c>
      <c r="R125" s="160">
        <f t="shared" si="44"/>
        <v>0.36813378237138544</v>
      </c>
      <c r="S125" s="161">
        <f t="shared" si="45"/>
        <v>1.1322726744861225E-2</v>
      </c>
      <c r="T125" s="162">
        <f t="shared" si="26"/>
        <v>0.53420195439739415</v>
      </c>
      <c r="U125" s="341">
        <v>11.3392543594421</v>
      </c>
      <c r="V125" s="163">
        <v>18.1110531807233</v>
      </c>
      <c r="W125" s="342">
        <v>24.737371922847899</v>
      </c>
      <c r="Y125" s="176">
        <v>0.53796999999999995</v>
      </c>
      <c r="Z125" s="146">
        <f t="shared" si="46"/>
        <v>0.20129552676607188</v>
      </c>
      <c r="AA125" s="146">
        <f t="shared" si="47"/>
        <v>58.777633289986994</v>
      </c>
      <c r="AB125" s="146">
        <f t="shared" si="48"/>
        <v>2.5223214285714288</v>
      </c>
      <c r="AC125" s="146">
        <f t="shared" si="49"/>
        <v>2.9839326702371844E-2</v>
      </c>
      <c r="AD125" s="146">
        <f t="shared" si="50"/>
        <v>1.6722796423179656</v>
      </c>
      <c r="AE125" s="146">
        <f t="shared" si="51"/>
        <v>2.1260986323462321</v>
      </c>
      <c r="AF125" s="173">
        <f t="shared" si="39"/>
        <v>0.45381899002826653</v>
      </c>
    </row>
    <row r="126" spans="1:32" s="151" customFormat="1">
      <c r="A126" s="167">
        <v>302</v>
      </c>
      <c r="B126" s="168" t="s">
        <v>330</v>
      </c>
      <c r="C126" s="168">
        <v>27</v>
      </c>
      <c r="D126" s="168">
        <v>4</v>
      </c>
      <c r="E126" s="169" t="s">
        <v>371</v>
      </c>
      <c r="F126" s="170">
        <v>372.15</v>
      </c>
      <c r="G126" s="171"/>
      <c r="H126" s="156">
        <v>92900</v>
      </c>
      <c r="I126" s="157">
        <v>9770</v>
      </c>
      <c r="J126" s="157">
        <v>5970</v>
      </c>
      <c r="K126" s="157">
        <v>2310</v>
      </c>
      <c r="L126" s="157">
        <v>63200</v>
      </c>
      <c r="M126" s="158">
        <v>2260</v>
      </c>
      <c r="N126" s="159">
        <f t="shared" si="40"/>
        <v>0.52661413752054875</v>
      </c>
      <c r="O126" s="160">
        <f t="shared" si="41"/>
        <v>5.5382347939459217E-2</v>
      </c>
      <c r="P126" s="160">
        <f t="shared" si="42"/>
        <v>3.3841618955841507E-2</v>
      </c>
      <c r="Q126" s="160">
        <f t="shared" si="43"/>
        <v>1.3094495776883397E-2</v>
      </c>
      <c r="R126" s="160">
        <f t="shared" si="44"/>
        <v>0.35825633467490503</v>
      </c>
      <c r="S126" s="161">
        <f t="shared" si="45"/>
        <v>1.2811065132362111E-2</v>
      </c>
      <c r="T126" s="162">
        <f t="shared" si="26"/>
        <v>0.51895617922205806</v>
      </c>
      <c r="U126" s="341">
        <v>10.2148536275957</v>
      </c>
      <c r="V126" s="163">
        <v>17.064427594268601</v>
      </c>
      <c r="W126" s="342">
        <v>23.6252923438845</v>
      </c>
      <c r="Y126" s="176">
        <v>0.62400999999999995</v>
      </c>
      <c r="Z126" s="146">
        <f t="shared" si="46"/>
        <v>0.21614177942761348</v>
      </c>
      <c r="AA126" s="146">
        <f t="shared" si="47"/>
        <v>59.513132607303007</v>
      </c>
      <c r="AB126" s="146">
        <f t="shared" si="48"/>
        <v>2.5844155844155843</v>
      </c>
      <c r="AC126" s="146">
        <f t="shared" si="49"/>
        <v>3.452490070271922E-2</v>
      </c>
      <c r="AD126" s="146">
        <f t="shared" si="50"/>
        <v>1.6466186724108614</v>
      </c>
      <c r="AE126" s="146">
        <f t="shared" si="51"/>
        <v>2.084531254962168</v>
      </c>
      <c r="AF126" s="173">
        <f t="shared" si="39"/>
        <v>0.43791258255130661</v>
      </c>
    </row>
    <row r="127" spans="1:32" s="151" customFormat="1">
      <c r="A127" s="167">
        <v>302</v>
      </c>
      <c r="B127" s="168" t="s">
        <v>330</v>
      </c>
      <c r="C127" s="168">
        <v>27</v>
      </c>
      <c r="D127" s="168">
        <v>4</v>
      </c>
      <c r="E127" s="169" t="s">
        <v>361</v>
      </c>
      <c r="F127" s="170">
        <v>372.16</v>
      </c>
      <c r="G127" s="171"/>
      <c r="H127" s="156">
        <v>446000</v>
      </c>
      <c r="I127" s="157">
        <v>45300</v>
      </c>
      <c r="J127" s="157">
        <v>34100</v>
      </c>
      <c r="K127" s="157">
        <v>19800</v>
      </c>
      <c r="L127" s="157">
        <v>302000</v>
      </c>
      <c r="M127" s="158">
        <v>7810</v>
      </c>
      <c r="N127" s="159">
        <f t="shared" si="40"/>
        <v>0.52163132594940409</v>
      </c>
      <c r="O127" s="160">
        <f t="shared" si="41"/>
        <v>5.298183646974889E-2</v>
      </c>
      <c r="P127" s="160">
        <f t="shared" si="42"/>
        <v>3.9882574472813181E-2</v>
      </c>
      <c r="Q127" s="160">
        <f t="shared" si="43"/>
        <v>2.3157623887439912E-2</v>
      </c>
      <c r="R127" s="160">
        <f t="shared" si="44"/>
        <v>0.35321224313165928</v>
      </c>
      <c r="S127" s="161">
        <f t="shared" si="45"/>
        <v>9.1343960889346317E-3</v>
      </c>
      <c r="T127" s="162">
        <f t="shared" si="26"/>
        <v>0.57667507709559851</v>
      </c>
      <c r="U127" s="341">
        <v>14.3956290803477</v>
      </c>
      <c r="V127" s="163">
        <v>21.046377630232801</v>
      </c>
      <c r="W127" s="342">
        <v>28.315224951713599</v>
      </c>
      <c r="Y127" s="176">
        <v>0.56628000000000001</v>
      </c>
      <c r="Z127" s="146">
        <f t="shared" si="46"/>
        <v>0.24253685728955279</v>
      </c>
      <c r="AA127" s="146">
        <f t="shared" si="47"/>
        <v>59.625668449197853</v>
      </c>
      <c r="AB127" s="146">
        <f t="shared" si="48"/>
        <v>1.7222222222222223</v>
      </c>
      <c r="AC127" s="146">
        <f t="shared" si="49"/>
        <v>2.5208999063942417E-2</v>
      </c>
      <c r="AD127" s="146">
        <f t="shared" si="50"/>
        <v>1.6516064139600708</v>
      </c>
      <c r="AE127" s="146">
        <f t="shared" si="51"/>
        <v>2.2500399505198612</v>
      </c>
      <c r="AF127" s="173">
        <f t="shared" si="39"/>
        <v>0.59843353655979037</v>
      </c>
    </row>
    <row r="128" spans="1:32" s="151" customFormat="1">
      <c r="A128" s="167">
        <v>303</v>
      </c>
      <c r="B128" s="168" t="s">
        <v>330</v>
      </c>
      <c r="C128" s="168">
        <v>28</v>
      </c>
      <c r="D128" s="168">
        <v>1</v>
      </c>
      <c r="E128" s="169" t="s">
        <v>372</v>
      </c>
      <c r="F128" s="170">
        <v>372.2</v>
      </c>
      <c r="G128" s="171"/>
      <c r="H128" s="156">
        <v>2485000</v>
      </c>
      <c r="I128" s="157">
        <v>215500</v>
      </c>
      <c r="J128" s="157">
        <v>137450</v>
      </c>
      <c r="K128" s="157">
        <v>58450</v>
      </c>
      <c r="L128" s="157">
        <v>1955000</v>
      </c>
      <c r="M128" s="158">
        <v>62000</v>
      </c>
      <c r="N128" s="159">
        <f t="shared" si="40"/>
        <v>0.50575975902633619</v>
      </c>
      <c r="O128" s="160">
        <f t="shared" si="41"/>
        <v>4.3859649122807015E-2</v>
      </c>
      <c r="P128" s="160">
        <f t="shared" si="42"/>
        <v>2.7974518663247447E-2</v>
      </c>
      <c r="Q128" s="160">
        <f t="shared" si="43"/>
        <v>1.1896039402450442E-2</v>
      </c>
      <c r="R128" s="160">
        <f t="shared" si="44"/>
        <v>0.39789148044124234</v>
      </c>
      <c r="S128" s="161">
        <f t="shared" si="45"/>
        <v>1.2618553343916636E-2</v>
      </c>
      <c r="T128" s="162">
        <f t="shared" si="26"/>
        <v>0.54478242501056195</v>
      </c>
      <c r="U128" s="341">
        <v>12.1279273129004</v>
      </c>
      <c r="V128" s="163">
        <v>18.844783389833001</v>
      </c>
      <c r="W128" s="342">
        <v>25.634402425777498</v>
      </c>
      <c r="Y128" s="176">
        <v>0.43479000000000001</v>
      </c>
      <c r="Z128" s="146">
        <f t="shared" si="46"/>
        <v>0.16941195849118762</v>
      </c>
      <c r="AA128" s="146">
        <f t="shared" si="47"/>
        <v>55.968468468468465</v>
      </c>
      <c r="AB128" s="146">
        <f t="shared" si="48"/>
        <v>2.3515825491873397</v>
      </c>
      <c r="AC128" s="146">
        <f t="shared" si="49"/>
        <v>3.0738720872583041E-2</v>
      </c>
      <c r="AD128" s="146">
        <f t="shared" si="50"/>
        <v>1.7775369397972891</v>
      </c>
      <c r="AE128" s="146">
        <f t="shared" si="51"/>
        <v>2.1558533295351574</v>
      </c>
      <c r="AF128" s="173">
        <f t="shared" si="39"/>
        <v>0.3783163897378683</v>
      </c>
    </row>
    <row r="129" spans="1:32" s="151" customFormat="1">
      <c r="A129" s="167">
        <v>302</v>
      </c>
      <c r="B129" s="168" t="s">
        <v>330</v>
      </c>
      <c r="C129" s="168">
        <v>28</v>
      </c>
      <c r="D129" s="168">
        <v>1</v>
      </c>
      <c r="E129" s="169" t="s">
        <v>244</v>
      </c>
      <c r="F129" s="170">
        <v>372.5</v>
      </c>
      <c r="G129" s="171"/>
      <c r="H129" s="156">
        <v>299000</v>
      </c>
      <c r="I129" s="157">
        <v>27633.333330000001</v>
      </c>
      <c r="J129" s="157">
        <v>17543.333330000001</v>
      </c>
      <c r="K129" s="157">
        <v>8033.3333300000004</v>
      </c>
      <c r="L129" s="157">
        <v>220466.66667000001</v>
      </c>
      <c r="M129" s="158">
        <v>10176.666670000001</v>
      </c>
      <c r="N129" s="159">
        <f t="shared" si="40"/>
        <v>0.51299354898037819</v>
      </c>
      <c r="O129" s="160">
        <f t="shared" si="41"/>
        <v>4.7410440585667131E-2</v>
      </c>
      <c r="P129" s="160">
        <f t="shared" si="42"/>
        <v>3.0099052929439655E-2</v>
      </c>
      <c r="Q129" s="160">
        <f t="shared" si="43"/>
        <v>1.3782769816384814E-2</v>
      </c>
      <c r="R129" s="160">
        <f t="shared" si="44"/>
        <v>0.37825410624387074</v>
      </c>
      <c r="S129" s="161">
        <f t="shared" si="45"/>
        <v>1.7460081444259621E-2</v>
      </c>
      <c r="T129" s="162">
        <f t="shared" si="26"/>
        <v>0.56405132520656831</v>
      </c>
      <c r="U129" s="341">
        <v>13.454652751702101</v>
      </c>
      <c r="V129" s="163">
        <v>20.167063441724299</v>
      </c>
      <c r="W129" s="342">
        <v>27.154796898185801</v>
      </c>
      <c r="Y129" s="176">
        <v>0.56462000000000001</v>
      </c>
      <c r="Z129" s="146">
        <f t="shared" si="46"/>
        <v>0.18745596314044172</v>
      </c>
      <c r="AA129" s="146">
        <f t="shared" si="47"/>
        <v>57.559034907228188</v>
      </c>
      <c r="AB129" s="146">
        <f t="shared" si="48"/>
        <v>2.183817427877103</v>
      </c>
      <c r="AC129" s="146">
        <f t="shared" si="49"/>
        <v>4.4122960428247857E-2</v>
      </c>
      <c r="AD129" s="146">
        <f t="shared" si="50"/>
        <v>1.731813606646222</v>
      </c>
      <c r="AE129" s="146">
        <f t="shared" si="51"/>
        <v>2.2119514191823315</v>
      </c>
      <c r="AF129" s="173">
        <f t="shared" si="39"/>
        <v>0.48013781253610954</v>
      </c>
    </row>
    <row r="130" spans="1:32" s="151" customFormat="1">
      <c r="A130" s="167">
        <v>302</v>
      </c>
      <c r="B130" s="168" t="s">
        <v>330</v>
      </c>
      <c r="C130" s="168">
        <v>28</v>
      </c>
      <c r="D130" s="168">
        <v>1</v>
      </c>
      <c r="E130" s="169" t="s">
        <v>332</v>
      </c>
      <c r="F130" s="170">
        <v>372.78</v>
      </c>
      <c r="G130" s="171"/>
      <c r="H130" s="156">
        <v>6120000</v>
      </c>
      <c r="I130" s="157">
        <v>596000</v>
      </c>
      <c r="J130" s="157">
        <v>407000</v>
      </c>
      <c r="K130" s="157">
        <v>169750</v>
      </c>
      <c r="L130" s="157">
        <v>4680000</v>
      </c>
      <c r="M130" s="158">
        <v>123300</v>
      </c>
      <c r="N130" s="159">
        <f t="shared" si="40"/>
        <v>0.50595028955733479</v>
      </c>
      <c r="O130" s="160">
        <f t="shared" si="41"/>
        <v>4.927228310068163E-2</v>
      </c>
      <c r="P130" s="160">
        <f t="shared" si="42"/>
        <v>3.3647347687881579E-2</v>
      </c>
      <c r="Q130" s="160">
        <f t="shared" si="43"/>
        <v>1.4033506805940782E-2</v>
      </c>
      <c r="R130" s="160">
        <f t="shared" si="44"/>
        <v>0.38690316260266783</v>
      </c>
      <c r="S130" s="161">
        <f t="shared" si="45"/>
        <v>1.0193410245493363E-2</v>
      </c>
      <c r="T130" s="162">
        <f t="shared" si="26"/>
        <v>0.54014119825624007</v>
      </c>
      <c r="U130" s="341">
        <v>11.7443933999694</v>
      </c>
      <c r="V130" s="163">
        <v>18.4885560359686</v>
      </c>
      <c r="W130" s="342">
        <v>25.290968282699701</v>
      </c>
      <c r="Y130" s="176">
        <v>0.51505000000000001</v>
      </c>
      <c r="Z130" s="146">
        <f t="shared" si="46"/>
        <v>0.19624166464470677</v>
      </c>
      <c r="AA130" s="146">
        <f t="shared" si="47"/>
        <v>56.666666666666664</v>
      </c>
      <c r="AB130" s="146">
        <f t="shared" si="48"/>
        <v>2.3976435935198821</v>
      </c>
      <c r="AC130" s="146">
        <f t="shared" si="49"/>
        <v>2.5669851976765971E-2</v>
      </c>
      <c r="AD130" s="146">
        <f t="shared" si="50"/>
        <v>1.7470537902869121</v>
      </c>
      <c r="AE130" s="146">
        <f t="shared" si="51"/>
        <v>2.1427096240009353</v>
      </c>
      <c r="AF130" s="173">
        <f t="shared" si="39"/>
        <v>0.39565583371402324</v>
      </c>
    </row>
    <row r="131" spans="1:32" s="151" customFormat="1">
      <c r="A131" s="167">
        <v>302</v>
      </c>
      <c r="B131" s="168" t="s">
        <v>330</v>
      </c>
      <c r="C131" s="168">
        <v>28</v>
      </c>
      <c r="D131" s="168">
        <v>2</v>
      </c>
      <c r="E131" s="169" t="s">
        <v>241</v>
      </c>
      <c r="F131" s="170">
        <v>373.4</v>
      </c>
      <c r="G131" s="171"/>
      <c r="H131" s="156">
        <v>1360000</v>
      </c>
      <c r="I131" s="157">
        <v>151000</v>
      </c>
      <c r="J131" s="157">
        <v>93100</v>
      </c>
      <c r="K131" s="157">
        <v>45000</v>
      </c>
      <c r="L131" s="157">
        <v>1030000</v>
      </c>
      <c r="M131" s="158">
        <v>23000</v>
      </c>
      <c r="N131" s="159">
        <f t="shared" si="40"/>
        <v>0.50331223862921437</v>
      </c>
      <c r="O131" s="160">
        <f t="shared" si="41"/>
        <v>5.5882461788978939E-2</v>
      </c>
      <c r="P131" s="160">
        <f t="shared" si="42"/>
        <v>3.4454683394396952E-2</v>
      </c>
      <c r="Q131" s="160">
        <f t="shared" si="43"/>
        <v>1.6653713778172534E-2</v>
      </c>
      <c r="R131" s="160">
        <f t="shared" si="44"/>
        <v>0.38118500425594909</v>
      </c>
      <c r="S131" s="161">
        <f t="shared" si="45"/>
        <v>8.5118981532881829E-3</v>
      </c>
      <c r="T131" s="162">
        <f t="shared" si="26"/>
        <v>0.51618071131047749</v>
      </c>
      <c r="U131" s="341">
        <v>10.011129854930701</v>
      </c>
      <c r="V131" s="163">
        <v>16.854544428238899</v>
      </c>
      <c r="W131" s="342">
        <v>23.3814147506083</v>
      </c>
      <c r="Y131" s="176">
        <v>0.54332000000000003</v>
      </c>
      <c r="Z131" s="146">
        <f t="shared" si="46"/>
        <v>0.21540868787720735</v>
      </c>
      <c r="AA131" s="146">
        <f t="shared" si="47"/>
        <v>56.903765690376574</v>
      </c>
      <c r="AB131" s="146">
        <f t="shared" si="48"/>
        <v>2.068888888888889</v>
      </c>
      <c r="AC131" s="146">
        <f t="shared" si="49"/>
        <v>2.1842355175688506E-2</v>
      </c>
      <c r="AD131" s="146">
        <f t="shared" si="50"/>
        <v>1.7335405795492396</v>
      </c>
      <c r="AE131" s="146">
        <f t="shared" si="51"/>
        <v>2.0771300410311806</v>
      </c>
      <c r="AF131" s="173">
        <f t="shared" si="39"/>
        <v>0.34358946148194103</v>
      </c>
    </row>
    <row r="132" spans="1:32" s="151" customFormat="1">
      <c r="A132" s="167">
        <v>302</v>
      </c>
      <c r="B132" s="168" t="s">
        <v>330</v>
      </c>
      <c r="C132" s="168">
        <v>28</v>
      </c>
      <c r="D132" s="168">
        <v>2</v>
      </c>
      <c r="E132" s="169" t="s">
        <v>333</v>
      </c>
      <c r="F132" s="170">
        <v>373.7</v>
      </c>
      <c r="G132" s="171"/>
      <c r="H132" s="156">
        <v>3445000</v>
      </c>
      <c r="I132" s="157">
        <v>346000</v>
      </c>
      <c r="J132" s="157">
        <v>238500</v>
      </c>
      <c r="K132" s="157">
        <v>132750</v>
      </c>
      <c r="L132" s="157">
        <v>2520000</v>
      </c>
      <c r="M132" s="158">
        <v>69900</v>
      </c>
      <c r="N132" s="159">
        <f t="shared" si="40"/>
        <v>0.51020785971875626</v>
      </c>
      <c r="O132" s="160">
        <f t="shared" si="41"/>
        <v>5.1242937434743008E-2</v>
      </c>
      <c r="P132" s="160">
        <f t="shared" si="42"/>
        <v>3.5322082595913892E-2</v>
      </c>
      <c r="Q132" s="160">
        <f t="shared" si="43"/>
        <v>1.9660404463763395E-2</v>
      </c>
      <c r="R132" s="160">
        <f t="shared" si="44"/>
        <v>0.3732144576172034</v>
      </c>
      <c r="S132" s="161">
        <f t="shared" si="45"/>
        <v>1.0352258169620047E-2</v>
      </c>
      <c r="T132" s="162">
        <f t="shared" si="26"/>
        <v>0.56043956043956045</v>
      </c>
      <c r="U132" s="341">
        <v>13.2167480140547</v>
      </c>
      <c r="V132" s="163">
        <v>19.871172573319001</v>
      </c>
      <c r="W132" s="342">
        <v>26.901686472887601</v>
      </c>
      <c r="Y132" s="176">
        <v>0.63456000000000001</v>
      </c>
      <c r="Z132" s="146">
        <f t="shared" si="46"/>
        <v>0.21687858125576404</v>
      </c>
      <c r="AA132" s="146">
        <f t="shared" si="47"/>
        <v>57.75356244761106</v>
      </c>
      <c r="AB132" s="146">
        <f t="shared" si="48"/>
        <v>1.7966101694915253</v>
      </c>
      <c r="AC132" s="146">
        <f t="shared" si="49"/>
        <v>2.6989459052473068E-2</v>
      </c>
      <c r="AD132" s="146">
        <f t="shared" si="50"/>
        <v>1.715135179165155</v>
      </c>
      <c r="AE132" s="146">
        <f t="shared" si="51"/>
        <v>2.2012486414684216</v>
      </c>
      <c r="AF132" s="173">
        <f t="shared" si="39"/>
        <v>0.48611346230326657</v>
      </c>
    </row>
    <row r="133" spans="1:32" s="151" customFormat="1">
      <c r="A133" s="167">
        <v>302</v>
      </c>
      <c r="B133" s="168" t="s">
        <v>330</v>
      </c>
      <c r="C133" s="168">
        <v>28</v>
      </c>
      <c r="D133" s="168">
        <v>2</v>
      </c>
      <c r="E133" s="169" t="s">
        <v>367</v>
      </c>
      <c r="F133" s="170">
        <v>374.3</v>
      </c>
      <c r="G133" s="171"/>
      <c r="H133" s="156">
        <v>1575000</v>
      </c>
      <c r="I133" s="157">
        <v>148500</v>
      </c>
      <c r="J133" s="157">
        <v>97900</v>
      </c>
      <c r="K133" s="157">
        <v>55000</v>
      </c>
      <c r="L133" s="157">
        <v>1250500</v>
      </c>
      <c r="M133" s="158">
        <v>34950</v>
      </c>
      <c r="N133" s="159">
        <f t="shared" si="40"/>
        <v>0.49812609706342803</v>
      </c>
      <c r="O133" s="160">
        <f t="shared" si="41"/>
        <v>4.6966174865980356E-2</v>
      </c>
      <c r="P133" s="160">
        <f t="shared" si="42"/>
        <v>3.0962885652387053E-2</v>
      </c>
      <c r="Q133" s="160">
        <f t="shared" si="43"/>
        <v>1.7394879579992726E-2</v>
      </c>
      <c r="R133" s="160">
        <f t="shared" si="44"/>
        <v>0.39549630754147097</v>
      </c>
      <c r="S133" s="161">
        <f t="shared" si="45"/>
        <v>1.1053655296740832E-2</v>
      </c>
      <c r="T133" s="162">
        <f t="shared" si="26"/>
        <v>0.55849561468708198</v>
      </c>
      <c r="U133" s="341">
        <v>13.080729455447001</v>
      </c>
      <c r="V133" s="163">
        <v>19.733303551442201</v>
      </c>
      <c r="W133" s="342">
        <v>26.724751574100299</v>
      </c>
      <c r="Y133" s="176">
        <v>0.50414999999999999</v>
      </c>
      <c r="Z133" s="146">
        <f t="shared" si="46"/>
        <v>0.18993603680247029</v>
      </c>
      <c r="AA133" s="146">
        <f t="shared" si="47"/>
        <v>55.742346487347369</v>
      </c>
      <c r="AB133" s="146">
        <f t="shared" si="48"/>
        <v>1.78</v>
      </c>
      <c r="AC133" s="146">
        <f t="shared" si="49"/>
        <v>2.7188922167334397E-2</v>
      </c>
      <c r="AD133" s="146">
        <f t="shared" si="50"/>
        <v>1.7872764362635798</v>
      </c>
      <c r="AE133" s="146">
        <f t="shared" si="51"/>
        <v>2.1955239840849559</v>
      </c>
      <c r="AF133" s="173">
        <f t="shared" si="39"/>
        <v>0.40824754782137607</v>
      </c>
    </row>
    <row r="134" spans="1:32" s="151" customFormat="1">
      <c r="A134" s="167">
        <v>302</v>
      </c>
      <c r="B134" s="168" t="s">
        <v>330</v>
      </c>
      <c r="C134" s="168">
        <v>28</v>
      </c>
      <c r="D134" s="168">
        <v>2</v>
      </c>
      <c r="E134" s="169" t="s">
        <v>246</v>
      </c>
      <c r="F134" s="170">
        <v>374.6</v>
      </c>
      <c r="G134" s="171"/>
      <c r="H134" s="156">
        <v>2510000</v>
      </c>
      <c r="I134" s="157">
        <v>238500</v>
      </c>
      <c r="J134" s="157">
        <v>158050</v>
      </c>
      <c r="K134" s="157">
        <v>103450</v>
      </c>
      <c r="L134" s="157">
        <v>1875500</v>
      </c>
      <c r="M134" s="158">
        <v>45900</v>
      </c>
      <c r="N134" s="159">
        <f t="shared" si="40"/>
        <v>0.50898325019264301</v>
      </c>
      <c r="O134" s="160">
        <f t="shared" si="41"/>
        <v>4.8363547876870666E-2</v>
      </c>
      <c r="P134" s="160">
        <f t="shared" si="42"/>
        <v>3.2049722188425195E-2</v>
      </c>
      <c r="Q134" s="160">
        <f t="shared" si="43"/>
        <v>2.0977815630449769E-2</v>
      </c>
      <c r="R134" s="160">
        <f t="shared" si="44"/>
        <v>0.38031796244474186</v>
      </c>
      <c r="S134" s="161">
        <f t="shared" si="45"/>
        <v>9.3077016668694484E-3</v>
      </c>
      <c r="T134" s="162">
        <f t="shared" si="26"/>
        <v>0.56310679611650483</v>
      </c>
      <c r="U134" s="341">
        <v>13.439579872391899</v>
      </c>
      <c r="V134" s="163">
        <v>20.0809448646439</v>
      </c>
      <c r="W134" s="342">
        <v>27.077822247146699</v>
      </c>
      <c r="Y134" s="176">
        <v>0.58536999999999995</v>
      </c>
      <c r="Z134" s="146">
        <f t="shared" si="46"/>
        <v>0.20649211200132156</v>
      </c>
      <c r="AA134" s="146">
        <f t="shared" si="47"/>
        <v>57.234066811081959</v>
      </c>
      <c r="AB134" s="146">
        <f t="shared" si="48"/>
        <v>1.5277912034799421</v>
      </c>
      <c r="AC134" s="146">
        <f t="shared" si="49"/>
        <v>2.3888831060684915E-2</v>
      </c>
      <c r="AD134" s="146">
        <f t="shared" si="50"/>
        <v>1.7338990955915157</v>
      </c>
      <c r="AE134" s="146">
        <f t="shared" si="51"/>
        <v>2.2091441229145063</v>
      </c>
      <c r="AF134" s="173">
        <f t="shared" si="39"/>
        <v>0.47524502732299068</v>
      </c>
    </row>
    <row r="135" spans="1:32" s="151" customFormat="1">
      <c r="A135" s="167">
        <v>302</v>
      </c>
      <c r="B135" s="168" t="s">
        <v>330</v>
      </c>
      <c r="C135" s="168">
        <v>28</v>
      </c>
      <c r="D135" s="168">
        <v>3</v>
      </c>
      <c r="E135" s="169" t="s">
        <v>333</v>
      </c>
      <c r="F135" s="170">
        <v>375.23</v>
      </c>
      <c r="G135" s="171"/>
      <c r="H135" s="156">
        <v>2520000</v>
      </c>
      <c r="I135" s="157">
        <v>235500</v>
      </c>
      <c r="J135" s="157">
        <v>159500</v>
      </c>
      <c r="K135" s="157">
        <v>80700</v>
      </c>
      <c r="L135" s="157">
        <v>1930000</v>
      </c>
      <c r="M135" s="158">
        <v>58300</v>
      </c>
      <c r="N135" s="159">
        <f t="shared" si="40"/>
        <v>0.5056179775280899</v>
      </c>
      <c r="O135" s="160">
        <f t="shared" si="41"/>
        <v>4.725120385232745E-2</v>
      </c>
      <c r="P135" s="160">
        <f t="shared" si="42"/>
        <v>3.2002407704654894E-2</v>
      </c>
      <c r="Q135" s="160">
        <f t="shared" si="43"/>
        <v>1.6191813804173356E-2</v>
      </c>
      <c r="R135" s="160">
        <f t="shared" si="44"/>
        <v>0.38723916532905295</v>
      </c>
      <c r="S135" s="161">
        <f t="shared" si="45"/>
        <v>1.1697431781701444E-2</v>
      </c>
      <c r="T135" s="162">
        <f t="shared" ref="T135:T183" si="52">(P135+Q135+S135)/(O135+P135+Q135+S135)</f>
        <v>0.5589887640449438</v>
      </c>
      <c r="U135" s="341">
        <v>13.174507177957199</v>
      </c>
      <c r="V135" s="163">
        <v>19.811198845109299</v>
      </c>
      <c r="W135" s="342">
        <v>26.787491375172099</v>
      </c>
      <c r="Y135" s="176">
        <v>0.50275999999999998</v>
      </c>
      <c r="Z135" s="146">
        <f t="shared" si="46"/>
        <v>0.19306006493506495</v>
      </c>
      <c r="AA135" s="146">
        <f t="shared" si="47"/>
        <v>56.629213483146067</v>
      </c>
      <c r="AB135" s="146">
        <f t="shared" si="48"/>
        <v>1.9764560099132586</v>
      </c>
      <c r="AC135" s="146">
        <f t="shared" si="49"/>
        <v>2.9321530956093144E-2</v>
      </c>
      <c r="AD135" s="146">
        <f t="shared" si="50"/>
        <v>1.755577849117175</v>
      </c>
      <c r="AE135" s="146">
        <f t="shared" si="51"/>
        <v>2.1969738669359931</v>
      </c>
      <c r="AF135" s="173">
        <f t="shared" si="39"/>
        <v>0.4413960178188181</v>
      </c>
    </row>
    <row r="136" spans="1:32" s="151" customFormat="1">
      <c r="A136" s="167">
        <v>302</v>
      </c>
      <c r="B136" s="168" t="s">
        <v>330</v>
      </c>
      <c r="C136" s="168">
        <v>28</v>
      </c>
      <c r="D136" s="168">
        <v>3</v>
      </c>
      <c r="E136" s="169" t="s">
        <v>244</v>
      </c>
      <c r="F136" s="170">
        <v>375.53</v>
      </c>
      <c r="G136" s="171"/>
      <c r="H136" s="156">
        <v>745000</v>
      </c>
      <c r="I136" s="157">
        <v>71600</v>
      </c>
      <c r="J136" s="157">
        <v>49150</v>
      </c>
      <c r="K136" s="157">
        <v>31250</v>
      </c>
      <c r="L136" s="157">
        <v>513000</v>
      </c>
      <c r="M136" s="158">
        <v>16850</v>
      </c>
      <c r="N136" s="159">
        <f t="shared" si="40"/>
        <v>0.52212916564460177</v>
      </c>
      <c r="O136" s="160">
        <f t="shared" si="41"/>
        <v>5.0180467463293271E-2</v>
      </c>
      <c r="P136" s="160">
        <f t="shared" si="42"/>
        <v>3.4446508042190842E-2</v>
      </c>
      <c r="Q136" s="160">
        <f t="shared" si="43"/>
        <v>2.1901391176367524E-2</v>
      </c>
      <c r="R136" s="160">
        <f t="shared" si="44"/>
        <v>0.35953323755124927</v>
      </c>
      <c r="S136" s="161">
        <f t="shared" si="45"/>
        <v>1.1809230122297369E-2</v>
      </c>
      <c r="T136" s="162">
        <f t="shared" si="52"/>
        <v>0.5759549896357713</v>
      </c>
      <c r="U136" s="341">
        <v>14.361790942143999</v>
      </c>
      <c r="V136" s="163">
        <v>20.942799171830799</v>
      </c>
      <c r="W136" s="342">
        <v>28.169911504536302</v>
      </c>
      <c r="Y136" s="176">
        <v>0.63217999999999996</v>
      </c>
      <c r="Z136" s="146">
        <f t="shared" si="46"/>
        <v>0.22292293026325438</v>
      </c>
      <c r="AA136" s="146">
        <f t="shared" si="47"/>
        <v>59.220985691573922</v>
      </c>
      <c r="AB136" s="146">
        <f t="shared" si="48"/>
        <v>1.5728</v>
      </c>
      <c r="AC136" s="146">
        <f t="shared" si="49"/>
        <v>3.1801453241483438E-2</v>
      </c>
      <c r="AD136" s="146">
        <f t="shared" si="50"/>
        <v>1.6701475277709639</v>
      </c>
      <c r="AE136" s="146">
        <f t="shared" si="51"/>
        <v>2.2478388362671096</v>
      </c>
      <c r="AF136" s="173">
        <f t="shared" si="39"/>
        <v>0.57769130849614569</v>
      </c>
    </row>
    <row r="137" spans="1:32" s="151" customFormat="1">
      <c r="A137" s="167">
        <v>302</v>
      </c>
      <c r="B137" s="168" t="s">
        <v>330</v>
      </c>
      <c r="C137" s="168">
        <v>28</v>
      </c>
      <c r="D137" s="168">
        <v>3</v>
      </c>
      <c r="E137" s="169" t="s">
        <v>367</v>
      </c>
      <c r="F137" s="170">
        <v>375.83</v>
      </c>
      <c r="G137" s="171"/>
      <c r="H137" s="156">
        <v>1400000</v>
      </c>
      <c r="I137" s="157">
        <v>131550</v>
      </c>
      <c r="J137" s="157">
        <v>94750</v>
      </c>
      <c r="K137" s="157">
        <v>59250</v>
      </c>
      <c r="L137" s="157">
        <v>1028000</v>
      </c>
      <c r="M137" s="158">
        <v>24650</v>
      </c>
      <c r="N137" s="159">
        <f t="shared" si="40"/>
        <v>0.51128478562559343</v>
      </c>
      <c r="O137" s="160">
        <f t="shared" si="41"/>
        <v>4.8042509677890588E-2</v>
      </c>
      <c r="P137" s="160">
        <f t="shared" si="42"/>
        <v>3.4603023884303558E-2</v>
      </c>
      <c r="Q137" s="160">
        <f t="shared" si="43"/>
        <v>2.1638302534511725E-2</v>
      </c>
      <c r="R137" s="160">
        <f t="shared" si="44"/>
        <v>0.37542911401650719</v>
      </c>
      <c r="S137" s="161">
        <f t="shared" si="45"/>
        <v>9.0022642611934846E-3</v>
      </c>
      <c r="T137" s="162">
        <f t="shared" si="52"/>
        <v>0.57591876208897486</v>
      </c>
      <c r="U137" s="341">
        <v>14.3403690397624</v>
      </c>
      <c r="V137" s="163">
        <v>20.958965292594598</v>
      </c>
      <c r="W137" s="342">
        <v>28.154662625817998</v>
      </c>
      <c r="Y137" s="176">
        <v>0.54886999999999997</v>
      </c>
      <c r="Z137" s="146">
        <f t="shared" si="46"/>
        <v>0.21338364967867285</v>
      </c>
      <c r="AA137" s="146">
        <f t="shared" si="47"/>
        <v>57.660626029654026</v>
      </c>
      <c r="AB137" s="146">
        <f t="shared" si="48"/>
        <v>1.5991561181434599</v>
      </c>
      <c r="AC137" s="146">
        <f t="shared" si="49"/>
        <v>2.3417090200921482E-2</v>
      </c>
      <c r="AD137" s="146">
        <f t="shared" si="50"/>
        <v>1.719888978160836</v>
      </c>
      <c r="AE137" s="146">
        <f t="shared" si="51"/>
        <v>2.2477281893381322</v>
      </c>
      <c r="AF137" s="173">
        <f t="shared" si="39"/>
        <v>0.52783921117729626</v>
      </c>
    </row>
    <row r="138" spans="1:32" s="151" customFormat="1">
      <c r="A138" s="167">
        <v>302</v>
      </c>
      <c r="B138" s="168" t="s">
        <v>330</v>
      </c>
      <c r="C138" s="168">
        <v>28</v>
      </c>
      <c r="D138" s="168">
        <v>4</v>
      </c>
      <c r="E138" s="169" t="s">
        <v>241</v>
      </c>
      <c r="F138" s="170">
        <v>376.08</v>
      </c>
      <c r="G138" s="171"/>
      <c r="H138" s="156">
        <v>1350500</v>
      </c>
      <c r="I138" s="157">
        <v>103800</v>
      </c>
      <c r="J138" s="157">
        <v>65300</v>
      </c>
      <c r="K138" s="157">
        <v>41050</v>
      </c>
      <c r="L138" s="157">
        <v>913000</v>
      </c>
      <c r="M138" s="158">
        <v>32300</v>
      </c>
      <c r="N138" s="159">
        <f t="shared" si="40"/>
        <v>0.5389173766435883</v>
      </c>
      <c r="O138" s="160">
        <f t="shared" si="41"/>
        <v>4.1421417027474608E-2</v>
      </c>
      <c r="P138" s="160">
        <f t="shared" si="42"/>
        <v>2.6057982002833258E-2</v>
      </c>
      <c r="Q138" s="160">
        <f t="shared" si="43"/>
        <v>1.6381013188611106E-2</v>
      </c>
      <c r="R138" s="160">
        <f t="shared" si="44"/>
        <v>0.36433288772720923</v>
      </c>
      <c r="S138" s="161">
        <f t="shared" si="45"/>
        <v>1.2889323410283525E-2</v>
      </c>
      <c r="T138" s="162">
        <f t="shared" si="52"/>
        <v>0.57187048876056934</v>
      </c>
      <c r="U138" s="341">
        <v>14.0821274136095</v>
      </c>
      <c r="V138" s="163">
        <v>20.699851683126401</v>
      </c>
      <c r="W138" s="342">
        <v>27.847146795157599</v>
      </c>
      <c r="Y138" s="176">
        <v>0.54676000000000002</v>
      </c>
      <c r="Z138" s="146">
        <f t="shared" si="46"/>
        <v>0.18187719070492012</v>
      </c>
      <c r="AA138" s="146">
        <f t="shared" si="47"/>
        <v>59.664236801413736</v>
      </c>
      <c r="AB138" s="146">
        <f t="shared" si="48"/>
        <v>1.5907429963459196</v>
      </c>
      <c r="AC138" s="146">
        <f t="shared" si="49"/>
        <v>3.41690468634296E-2</v>
      </c>
      <c r="AD138" s="146">
        <f t="shared" si="50"/>
        <v>1.6515692651489458</v>
      </c>
      <c r="AE138" s="146">
        <f t="shared" si="51"/>
        <v>2.2354187652929998</v>
      </c>
      <c r="AF138" s="173">
        <f t="shared" si="39"/>
        <v>0.58384950014405401</v>
      </c>
    </row>
    <row r="139" spans="1:32" s="151" customFormat="1">
      <c r="A139" s="152">
        <v>302</v>
      </c>
      <c r="B139" s="153" t="s">
        <v>330</v>
      </c>
      <c r="C139" s="153">
        <v>29</v>
      </c>
      <c r="D139" s="153">
        <v>1</v>
      </c>
      <c r="E139" s="154" t="s">
        <v>373</v>
      </c>
      <c r="F139" s="146">
        <v>376.21</v>
      </c>
      <c r="G139" s="155"/>
      <c r="H139" s="156">
        <v>304666.66667000001</v>
      </c>
      <c r="I139" s="157">
        <v>45233.333330000001</v>
      </c>
      <c r="J139" s="157">
        <v>38933.333330000001</v>
      </c>
      <c r="K139" s="157">
        <v>14376.666670000001</v>
      </c>
      <c r="L139" s="157">
        <v>292666.66667000001</v>
      </c>
      <c r="M139" s="158">
        <v>8756.6666700000005</v>
      </c>
      <c r="N139" s="159">
        <f t="shared" si="40"/>
        <v>0.43237617673558476</v>
      </c>
      <c r="O139" s="160">
        <f t="shared" si="41"/>
        <v>6.4194143520845903E-2</v>
      </c>
      <c r="P139" s="160">
        <f t="shared" si="42"/>
        <v>5.5253323236148802E-2</v>
      </c>
      <c r="Q139" s="160">
        <f t="shared" si="43"/>
        <v>2.0403046506264226E-2</v>
      </c>
      <c r="R139" s="160">
        <f t="shared" si="44"/>
        <v>0.41534604285997123</v>
      </c>
      <c r="S139" s="161">
        <f t="shared" si="45"/>
        <v>1.2427267141185231E-2</v>
      </c>
      <c r="T139" s="162">
        <f t="shared" si="52"/>
        <v>0.57844050950605785</v>
      </c>
      <c r="U139" s="341">
        <v>14.5348551150886</v>
      </c>
      <c r="V139" s="163">
        <v>21.102407252317501</v>
      </c>
      <c r="W139" s="342">
        <v>28.308592486443299</v>
      </c>
      <c r="Y139" s="165">
        <v>0.29959000000000002</v>
      </c>
      <c r="Z139" s="146">
        <f t="shared" si="46"/>
        <v>0.24637886489502142</v>
      </c>
      <c r="AA139" s="146">
        <f t="shared" si="47"/>
        <v>51.004464285703079</v>
      </c>
      <c r="AB139" s="146">
        <f t="shared" si="48"/>
        <v>2.7080918145819401</v>
      </c>
      <c r="AC139" s="146">
        <f t="shared" si="49"/>
        <v>2.9051057769713669E-2</v>
      </c>
      <c r="AD139" s="146">
        <f t="shared" si="50"/>
        <v>1.9470031695165617</v>
      </c>
      <c r="AE139" s="146">
        <f t="shared" si="51"/>
        <v>2.25545097216526</v>
      </c>
      <c r="AF139" s="166">
        <f t="shared" si="39"/>
        <v>0.30844780264869831</v>
      </c>
    </row>
    <row r="140" spans="1:32" s="151" customFormat="1">
      <c r="A140" s="167">
        <v>302</v>
      </c>
      <c r="B140" s="168" t="s">
        <v>330</v>
      </c>
      <c r="C140" s="168">
        <v>29</v>
      </c>
      <c r="D140" s="168">
        <v>1</v>
      </c>
      <c r="E140" s="169" t="s">
        <v>374</v>
      </c>
      <c r="F140" s="170">
        <v>376.41</v>
      </c>
      <c r="G140" s="171"/>
      <c r="H140" s="156">
        <v>442000</v>
      </c>
      <c r="I140" s="157">
        <v>56233.333330000001</v>
      </c>
      <c r="J140" s="157">
        <v>41666.666669999999</v>
      </c>
      <c r="K140" s="157">
        <v>24033.333330000001</v>
      </c>
      <c r="L140" s="157">
        <v>352333.33332999999</v>
      </c>
      <c r="M140" s="158">
        <v>8460</v>
      </c>
      <c r="N140" s="159">
        <f t="shared" si="40"/>
        <v>0.47797907850592225</v>
      </c>
      <c r="O140" s="160">
        <f t="shared" si="41"/>
        <v>6.0810762095904448E-2</v>
      </c>
      <c r="P140" s="160">
        <f t="shared" si="42"/>
        <v>4.5058359591267021E-2</v>
      </c>
      <c r="Q140" s="160">
        <f t="shared" si="43"/>
        <v>2.598966180655898E-2</v>
      </c>
      <c r="R140" s="160">
        <f t="shared" si="44"/>
        <v>0.38101348866966822</v>
      </c>
      <c r="S140" s="161">
        <f t="shared" si="45"/>
        <v>9.1486493306789651E-3</v>
      </c>
      <c r="T140" s="162">
        <f t="shared" si="52"/>
        <v>0.56874073318085638</v>
      </c>
      <c r="U140" s="341">
        <v>13.8673301521171</v>
      </c>
      <c r="V140" s="163">
        <v>20.516635958144299</v>
      </c>
      <c r="W140" s="342">
        <v>27.629932886956599</v>
      </c>
      <c r="Y140" s="176">
        <v>0.40061000000000002</v>
      </c>
      <c r="Z140" s="146">
        <f t="shared" si="46"/>
        <v>0.25259290971775045</v>
      </c>
      <c r="AA140" s="146">
        <f t="shared" si="47"/>
        <v>55.644146034643917</v>
      </c>
      <c r="AB140" s="146">
        <f t="shared" si="48"/>
        <v>1.7337031903930238</v>
      </c>
      <c r="AC140" s="146">
        <f t="shared" si="49"/>
        <v>2.3448326835524017E-2</v>
      </c>
      <c r="AD140" s="146">
        <f t="shared" si="50"/>
        <v>1.7895450186995048</v>
      </c>
      <c r="AE140" s="146">
        <f t="shared" si="51"/>
        <v>2.2259768270933464</v>
      </c>
      <c r="AF140" s="173">
        <f t="shared" si="39"/>
        <v>0.43643180839384166</v>
      </c>
    </row>
    <row r="141" spans="1:32" s="151" customFormat="1">
      <c r="A141" s="152">
        <v>302</v>
      </c>
      <c r="B141" s="153" t="s">
        <v>330</v>
      </c>
      <c r="C141" s="153">
        <v>29</v>
      </c>
      <c r="D141" s="153">
        <v>1</v>
      </c>
      <c r="E141" s="154" t="s">
        <v>342</v>
      </c>
      <c r="F141" s="146">
        <v>376.61</v>
      </c>
      <c r="G141" s="155"/>
      <c r="H141" s="156">
        <v>258333.33332999999</v>
      </c>
      <c r="I141" s="157">
        <v>38600</v>
      </c>
      <c r="J141" s="157">
        <v>30466.666669999999</v>
      </c>
      <c r="K141" s="157">
        <v>14170</v>
      </c>
      <c r="L141" s="157">
        <v>224000</v>
      </c>
      <c r="M141" s="158">
        <v>6523.3333300000004</v>
      </c>
      <c r="N141" s="159">
        <f t="shared" ref="N141:N172" si="53">H141/(SUM($H141:$M141))</f>
        <v>0.45155802083256547</v>
      </c>
      <c r="O141" s="160">
        <f t="shared" ref="O141:O172" si="54">I141/(SUM($H141:$M141))</f>
        <v>6.7471508145917167E-2</v>
      </c>
      <c r="P141" s="160">
        <f t="shared" ref="P141:P172" si="55">J141/(SUM($H141:$M141))</f>
        <v>5.3254713689218851E-2</v>
      </c>
      <c r="Q141" s="160">
        <f t="shared" ref="Q141:Q172" si="56">K141/(SUM($H141:$M141))</f>
        <v>2.4768685762374253E-2</v>
      </c>
      <c r="R141" s="160">
        <f t="shared" ref="R141:R172" si="57">L141/(SUM($H141:$M141))</f>
        <v>0.39154450323019285</v>
      </c>
      <c r="S141" s="161">
        <f t="shared" ref="S141:S172" si="58">M141/(SUM($H141:$M141))</f>
        <v>1.1402568339731294E-2</v>
      </c>
      <c r="T141" s="162">
        <f t="shared" si="52"/>
        <v>0.56996434937611395</v>
      </c>
      <c r="U141" s="341">
        <v>13.939665584132999</v>
      </c>
      <c r="V141" s="163">
        <v>20.573635302088999</v>
      </c>
      <c r="W141" s="342">
        <v>27.707871127736301</v>
      </c>
      <c r="Y141" s="165">
        <v>0.38658999999999999</v>
      </c>
      <c r="Z141" s="146">
        <f t="shared" ref="Z141:Z172" si="59">(O141+P141+Q141)/(O141+P141+Q141+R141+S141)</f>
        <v>0.26528769336435493</v>
      </c>
      <c r="AA141" s="146">
        <f t="shared" ref="AA141:AA172" si="60">((N141)/(N141+R141))*100</f>
        <v>53.559087767474487</v>
      </c>
      <c r="AB141" s="146">
        <f t="shared" ref="AB141:AB172" si="61">P141/Q141</f>
        <v>2.1500823338038106</v>
      </c>
      <c r="AC141" s="146">
        <f t="shared" ref="AC141:AC172" si="62">(S141/(S141+R141))</f>
        <v>2.8297930781096606E-2</v>
      </c>
      <c r="AD141" s="146">
        <f t="shared" ref="AD141:AD172" si="63">(0*(N141/(SUM(N141:S141)))+(1*(O141/SUM(N141:S141)))+(2*(P141/SUM(N141:S141)))+(3*(Q141/SUM(N141:S141)))+(4*(R141/(SUM(N141:S141)))+(4*(S141/(SUM(N141:S141))))))</f>
        <v>1.8600752790911745</v>
      </c>
      <c r="AE141" s="146">
        <f t="shared" ref="AE141:AE172" si="64">-0.77*T141+3.32*T141^2+1.59</f>
        <v>2.2296605247187187</v>
      </c>
      <c r="AF141" s="173">
        <f t="shared" si="39"/>
        <v>0.36958524562754413</v>
      </c>
    </row>
    <row r="142" spans="1:32" s="151" customFormat="1">
      <c r="A142" s="152">
        <v>302</v>
      </c>
      <c r="B142" s="153" t="s">
        <v>330</v>
      </c>
      <c r="C142" s="153">
        <v>29</v>
      </c>
      <c r="D142" s="153">
        <v>1</v>
      </c>
      <c r="E142" s="154" t="s">
        <v>346</v>
      </c>
      <c r="F142" s="146">
        <v>376.81</v>
      </c>
      <c r="G142" s="155"/>
      <c r="H142" s="156">
        <v>1062330</v>
      </c>
      <c r="I142" s="157">
        <v>127600</v>
      </c>
      <c r="J142" s="157">
        <v>109933.33332999999</v>
      </c>
      <c r="K142" s="157">
        <v>32666.666669999999</v>
      </c>
      <c r="L142" s="157">
        <v>1058670</v>
      </c>
      <c r="M142" s="158">
        <v>27833.333330000001</v>
      </c>
      <c r="N142" s="159">
        <f t="shared" si="53"/>
        <v>0.43915475878855076</v>
      </c>
      <c r="O142" s="160">
        <f t="shared" si="54"/>
        <v>5.274834300209829E-2</v>
      </c>
      <c r="P142" s="160">
        <f t="shared" si="55"/>
        <v>4.5445150265320096E-2</v>
      </c>
      <c r="Q142" s="160">
        <f t="shared" si="56"/>
        <v>1.3504016757401033E-2</v>
      </c>
      <c r="R142" s="160">
        <f t="shared" si="57"/>
        <v>0.43764175772751879</v>
      </c>
      <c r="S142" s="161">
        <f t="shared" si="58"/>
        <v>1.1505973459111087E-2</v>
      </c>
      <c r="T142" s="162">
        <f t="shared" si="52"/>
        <v>0.57185997091569019</v>
      </c>
      <c r="U142" s="341">
        <v>14.048879898293199</v>
      </c>
      <c r="V142" s="163">
        <v>20.685461944003102</v>
      </c>
      <c r="W142" s="342">
        <v>27.8113989785519</v>
      </c>
      <c r="Y142" s="165">
        <v>0.19186</v>
      </c>
      <c r="Z142" s="146">
        <f t="shared" si="59"/>
        <v>0.1991592364830414</v>
      </c>
      <c r="AA142" s="146">
        <f t="shared" si="60"/>
        <v>50.086280056577081</v>
      </c>
      <c r="AB142" s="146">
        <f t="shared" si="61"/>
        <v>3.3653061220035405</v>
      </c>
      <c r="AC142" s="146">
        <f t="shared" si="62"/>
        <v>2.5617347389716914E-2</v>
      </c>
      <c r="AD142" s="146">
        <f t="shared" si="63"/>
        <v>1.980741618551461</v>
      </c>
      <c r="AE142" s="146">
        <f t="shared" si="64"/>
        <v>2.235386925829423</v>
      </c>
      <c r="AF142" s="166">
        <f t="shared" ref="AF142:AF183" si="65">AE142-AD142</f>
        <v>0.25464530727796197</v>
      </c>
    </row>
    <row r="143" spans="1:32" s="151" customFormat="1">
      <c r="A143" s="152">
        <v>302</v>
      </c>
      <c r="B143" s="153" t="s">
        <v>330</v>
      </c>
      <c r="C143" s="153">
        <v>29</v>
      </c>
      <c r="D143" s="153" t="s">
        <v>190</v>
      </c>
      <c r="E143" s="154" t="s">
        <v>335</v>
      </c>
      <c r="F143" s="146">
        <v>377.01</v>
      </c>
      <c r="G143" s="155"/>
      <c r="H143" s="156">
        <v>788666.66666999995</v>
      </c>
      <c r="I143" s="157">
        <v>115466.66667000001</v>
      </c>
      <c r="J143" s="157">
        <v>98400</v>
      </c>
      <c r="K143" s="157">
        <v>25466.666669999999</v>
      </c>
      <c r="L143" s="157">
        <v>845666.66666999995</v>
      </c>
      <c r="M143" s="158">
        <v>25500</v>
      </c>
      <c r="N143" s="159">
        <f t="shared" si="53"/>
        <v>0.41526985519848869</v>
      </c>
      <c r="O143" s="160">
        <f t="shared" si="54"/>
        <v>6.0798595876712262E-2</v>
      </c>
      <c r="P143" s="160">
        <f t="shared" si="55"/>
        <v>5.1812198332238268E-2</v>
      </c>
      <c r="Q143" s="160">
        <f t="shared" si="56"/>
        <v>1.3409390085030913E-2</v>
      </c>
      <c r="R143" s="160">
        <f t="shared" si="57"/>
        <v>0.44528301886655353</v>
      </c>
      <c r="S143" s="161">
        <f t="shared" si="58"/>
        <v>1.3426941640976381E-2</v>
      </c>
      <c r="T143" s="162">
        <f t="shared" si="52"/>
        <v>0.56400251730487094</v>
      </c>
      <c r="U143" s="341">
        <v>13.502234959214499</v>
      </c>
      <c r="V143" s="163">
        <v>20.156384350172701</v>
      </c>
      <c r="W143" s="342">
        <v>27.202971149505199</v>
      </c>
      <c r="Y143" s="165">
        <v>0.18729999999999999</v>
      </c>
      <c r="Z143" s="146">
        <f t="shared" si="59"/>
        <v>0.21551853519841951</v>
      </c>
      <c r="AA143" s="146">
        <f t="shared" si="60"/>
        <v>48.256169692032401</v>
      </c>
      <c r="AB143" s="146">
        <f t="shared" si="61"/>
        <v>3.8638743450439956</v>
      </c>
      <c r="AC143" s="146">
        <f t="shared" si="62"/>
        <v>2.9271092404709126E-2</v>
      </c>
      <c r="AD143" s="146">
        <f t="shared" si="63"/>
        <v>2.0394910048264006</v>
      </c>
      <c r="AE143" s="146">
        <f t="shared" si="64"/>
        <v>2.2118062089023374</v>
      </c>
      <c r="AF143" s="166">
        <f t="shared" si="65"/>
        <v>0.17231520407593681</v>
      </c>
    </row>
    <row r="144" spans="1:32" s="151" customFormat="1">
      <c r="A144" s="152">
        <v>302</v>
      </c>
      <c r="B144" s="153" t="s">
        <v>330</v>
      </c>
      <c r="C144" s="153">
        <v>30</v>
      </c>
      <c r="D144" s="153">
        <v>1</v>
      </c>
      <c r="E144" s="154" t="s">
        <v>375</v>
      </c>
      <c r="F144" s="146">
        <v>380.31</v>
      </c>
      <c r="G144" s="177" t="s">
        <v>546</v>
      </c>
      <c r="H144" s="156">
        <v>308366.66667000001</v>
      </c>
      <c r="I144" s="157">
        <v>33156.666669999999</v>
      </c>
      <c r="J144" s="157">
        <v>25116.666669999999</v>
      </c>
      <c r="K144" s="157">
        <v>11473.333329999999</v>
      </c>
      <c r="L144" s="157">
        <v>265433.33332999999</v>
      </c>
      <c r="M144" s="158">
        <v>6513.3333300000004</v>
      </c>
      <c r="N144" s="159">
        <f t="shared" si="53"/>
        <v>0.47436646874134697</v>
      </c>
      <c r="O144" s="160">
        <f t="shared" si="54"/>
        <v>5.1005548210934372E-2</v>
      </c>
      <c r="P144" s="160">
        <f t="shared" si="55"/>
        <v>3.8637459111466634E-2</v>
      </c>
      <c r="Q144" s="160">
        <f t="shared" si="56"/>
        <v>1.7649652847429469E-2</v>
      </c>
      <c r="R144" s="160">
        <f t="shared" si="57"/>
        <v>0.40832128315847765</v>
      </c>
      <c r="S144" s="161">
        <f t="shared" si="58"/>
        <v>1.0019587930344891E-2</v>
      </c>
      <c r="T144" s="162">
        <f t="shared" si="52"/>
        <v>0.56521549082087597</v>
      </c>
      <c r="U144" s="341">
        <v>13.5652009078244</v>
      </c>
      <c r="V144" s="163">
        <v>20.217886053280299</v>
      </c>
      <c r="W144" s="342">
        <v>27.227367598371298</v>
      </c>
      <c r="Y144" s="165">
        <v>0.32127</v>
      </c>
      <c r="Z144" s="146">
        <f t="shared" si="59"/>
        <v>0.20412065400948337</v>
      </c>
      <c r="AA144" s="146">
        <f t="shared" si="60"/>
        <v>53.741140932380624</v>
      </c>
      <c r="AB144" s="146">
        <f t="shared" si="61"/>
        <v>2.1891342252147394</v>
      </c>
      <c r="AC144" s="146">
        <f t="shared" si="62"/>
        <v>2.3950774650028213E-2</v>
      </c>
      <c r="AD144" s="146">
        <f t="shared" si="63"/>
        <v>1.8545929093314464</v>
      </c>
      <c r="AE144" s="146">
        <f t="shared" si="64"/>
        <v>2.2154196616000195</v>
      </c>
      <c r="AF144" s="173">
        <f t="shared" si="65"/>
        <v>0.36082675226857308</v>
      </c>
    </row>
    <row r="145" spans="1:32" s="151" customFormat="1">
      <c r="A145" s="152">
        <v>302</v>
      </c>
      <c r="B145" s="153" t="s">
        <v>330</v>
      </c>
      <c r="C145" s="153">
        <v>30</v>
      </c>
      <c r="D145" s="153">
        <v>1</v>
      </c>
      <c r="E145" s="154" t="s">
        <v>376</v>
      </c>
      <c r="F145" s="146">
        <v>380.51</v>
      </c>
      <c r="G145" s="177" t="s">
        <v>546</v>
      </c>
      <c r="H145" s="156">
        <v>327000</v>
      </c>
      <c r="I145" s="157">
        <v>32266.666669999999</v>
      </c>
      <c r="J145" s="157">
        <v>20633.333330000001</v>
      </c>
      <c r="K145" s="157">
        <v>9946.6666700000005</v>
      </c>
      <c r="L145" s="157">
        <v>271000</v>
      </c>
      <c r="M145" s="158">
        <v>5616.6666699999996</v>
      </c>
      <c r="N145" s="159">
        <f t="shared" si="53"/>
        <v>0.49064964813777562</v>
      </c>
      <c r="O145" s="160">
        <f t="shared" si="54"/>
        <v>4.8414766508300892E-2</v>
      </c>
      <c r="P145" s="160">
        <f t="shared" si="55"/>
        <v>3.0959442624690942E-2</v>
      </c>
      <c r="Q145" s="160">
        <f t="shared" si="56"/>
        <v>1.4924551993208687E-2</v>
      </c>
      <c r="R145" s="160">
        <f t="shared" si="57"/>
        <v>0.40662402032213207</v>
      </c>
      <c r="S145" s="161">
        <f t="shared" si="58"/>
        <v>8.4275704138919629E-3</v>
      </c>
      <c r="T145" s="162">
        <f t="shared" si="52"/>
        <v>0.52870149471457217</v>
      </c>
      <c r="U145" s="341">
        <v>10.986701597400501</v>
      </c>
      <c r="V145" s="163">
        <v>17.792684145274801</v>
      </c>
      <c r="W145" s="342">
        <v>24.374195075071601</v>
      </c>
      <c r="Y145" s="165">
        <v>0.30812</v>
      </c>
      <c r="Z145" s="146">
        <f t="shared" si="59"/>
        <v>0.18513536072260856</v>
      </c>
      <c r="AA145" s="146">
        <f t="shared" si="60"/>
        <v>54.682274247491648</v>
      </c>
      <c r="AB145" s="146">
        <f t="shared" si="61"/>
        <v>2.074396781811529</v>
      </c>
      <c r="AC145" s="146">
        <f t="shared" si="62"/>
        <v>2.0304874386692717E-2</v>
      </c>
      <c r="AD145" s="146">
        <f t="shared" si="63"/>
        <v>1.815313670681405</v>
      </c>
      <c r="AE145" s="146">
        <f t="shared" si="64"/>
        <v>2.1109237471743434</v>
      </c>
      <c r="AF145" s="173">
        <f t="shared" si="65"/>
        <v>0.29561007649293836</v>
      </c>
    </row>
    <row r="146" spans="1:32" s="151" customFormat="1">
      <c r="A146" s="167">
        <v>302</v>
      </c>
      <c r="B146" s="168" t="s">
        <v>330</v>
      </c>
      <c r="C146" s="168">
        <v>30</v>
      </c>
      <c r="D146" s="168">
        <v>1</v>
      </c>
      <c r="E146" s="169" t="s">
        <v>377</v>
      </c>
      <c r="F146" s="170">
        <v>380.71</v>
      </c>
      <c r="G146" s="177" t="s">
        <v>546</v>
      </c>
      <c r="H146" s="156">
        <v>211333.33332999999</v>
      </c>
      <c r="I146" s="157">
        <v>28033.333330000001</v>
      </c>
      <c r="J146" s="157">
        <v>21566.666669999999</v>
      </c>
      <c r="K146" s="157">
        <v>12810</v>
      </c>
      <c r="L146" s="157">
        <v>158866.66667000001</v>
      </c>
      <c r="M146" s="158">
        <v>3900</v>
      </c>
      <c r="N146" s="159">
        <f t="shared" si="53"/>
        <v>0.48414316586103412</v>
      </c>
      <c r="O146" s="160">
        <f t="shared" si="54"/>
        <v>6.422151458156744E-2</v>
      </c>
      <c r="P146" s="160">
        <f t="shared" si="55"/>
        <v>4.9407039174360262E-2</v>
      </c>
      <c r="Q146" s="160">
        <f t="shared" si="56"/>
        <v>2.9346406726077294E-2</v>
      </c>
      <c r="R146" s="160">
        <f t="shared" si="57"/>
        <v>0.36394737043824887</v>
      </c>
      <c r="S146" s="161">
        <f t="shared" si="58"/>
        <v>8.934503218712057E-3</v>
      </c>
      <c r="T146" s="162">
        <f t="shared" si="52"/>
        <v>0.57723822455134965</v>
      </c>
      <c r="U146" s="341">
        <v>14.4094361807908</v>
      </c>
      <c r="V146" s="163">
        <v>21.049985276107201</v>
      </c>
      <c r="W146" s="342">
        <v>28.260479591867799</v>
      </c>
      <c r="Y146" s="176">
        <v>0.50348000000000004</v>
      </c>
      <c r="Z146" s="146">
        <f t="shared" si="59"/>
        <v>0.27716015572547248</v>
      </c>
      <c r="AA146" s="146">
        <f t="shared" si="60"/>
        <v>57.086259678552132</v>
      </c>
      <c r="AB146" s="146">
        <f t="shared" si="61"/>
        <v>1.6835805362997658</v>
      </c>
      <c r="AC146" s="146">
        <f t="shared" si="62"/>
        <v>2.3960679909400765E-2</v>
      </c>
      <c r="AD146" s="146">
        <f t="shared" si="63"/>
        <v>1.7426023077363635</v>
      </c>
      <c r="AE146" s="146">
        <f t="shared" si="64"/>
        <v>2.2517637404676663</v>
      </c>
      <c r="AF146" s="173">
        <f t="shared" si="65"/>
        <v>0.50916143273130277</v>
      </c>
    </row>
    <row r="147" spans="1:32" s="151" customFormat="1">
      <c r="A147" s="152">
        <v>302</v>
      </c>
      <c r="B147" s="153" t="s">
        <v>330</v>
      </c>
      <c r="C147" s="153">
        <v>30</v>
      </c>
      <c r="D147" s="153">
        <v>1</v>
      </c>
      <c r="E147" s="154" t="s">
        <v>378</v>
      </c>
      <c r="F147" s="146">
        <v>380.91</v>
      </c>
      <c r="G147" s="177" t="s">
        <v>546</v>
      </c>
      <c r="H147" s="156">
        <v>459666.66667000001</v>
      </c>
      <c r="I147" s="157">
        <v>57866.666669999999</v>
      </c>
      <c r="J147" s="157">
        <v>42466.666669999999</v>
      </c>
      <c r="K147" s="157">
        <v>19100</v>
      </c>
      <c r="L147" s="157">
        <v>414000</v>
      </c>
      <c r="M147" s="158">
        <v>10786.666670000001</v>
      </c>
      <c r="N147" s="159">
        <f t="shared" si="53"/>
        <v>0.45788701247540714</v>
      </c>
      <c r="O147" s="160">
        <f t="shared" si="54"/>
        <v>5.7642628984578045E-2</v>
      </c>
      <c r="P147" s="160">
        <f t="shared" si="55"/>
        <v>4.2302251916985292E-2</v>
      </c>
      <c r="Q147" s="160">
        <f t="shared" si="56"/>
        <v>1.9026052077339064E-2</v>
      </c>
      <c r="R147" s="160">
        <f t="shared" si="57"/>
        <v>0.41239714973918179</v>
      </c>
      <c r="S147" s="161">
        <f t="shared" si="58"/>
        <v>1.0744904806508773E-2</v>
      </c>
      <c r="T147" s="162">
        <f t="shared" si="52"/>
        <v>0.55562381611460421</v>
      </c>
      <c r="U147" s="341">
        <v>12.9109134941341</v>
      </c>
      <c r="V147" s="163">
        <v>19.592991422985801</v>
      </c>
      <c r="W147" s="342">
        <v>26.5001256357939</v>
      </c>
      <c r="Y147" s="165">
        <v>0.34511999999999998</v>
      </c>
      <c r="Z147" s="146">
        <f t="shared" si="59"/>
        <v>0.21945781731249386</v>
      </c>
      <c r="AA147" s="146">
        <f t="shared" si="60"/>
        <v>52.61350629548793</v>
      </c>
      <c r="AB147" s="146">
        <f t="shared" si="61"/>
        <v>2.2233856895287958</v>
      </c>
      <c r="AC147" s="146">
        <f t="shared" si="62"/>
        <v>2.5393138524236539E-2</v>
      </c>
      <c r="AD147" s="146">
        <f t="shared" si="63"/>
        <v>1.8918935072333278</v>
      </c>
      <c r="AE147" s="146">
        <f t="shared" si="64"/>
        <v>2.1871128407038229</v>
      </c>
      <c r="AF147" s="173">
        <f t="shared" si="65"/>
        <v>0.29521933347049512</v>
      </c>
    </row>
    <row r="148" spans="1:32" s="151" customFormat="1">
      <c r="A148" s="152">
        <v>302</v>
      </c>
      <c r="B148" s="153" t="s">
        <v>330</v>
      </c>
      <c r="C148" s="153">
        <v>30</v>
      </c>
      <c r="D148" s="153">
        <v>1</v>
      </c>
      <c r="E148" s="154" t="s">
        <v>379</v>
      </c>
      <c r="F148" s="146">
        <v>381.11</v>
      </c>
      <c r="G148" s="177" t="s">
        <v>546</v>
      </c>
      <c r="H148" s="156">
        <v>489666.66667000001</v>
      </c>
      <c r="I148" s="157">
        <v>46166.666669999999</v>
      </c>
      <c r="J148" s="157">
        <v>29633.333330000001</v>
      </c>
      <c r="K148" s="157">
        <v>17733.333330000001</v>
      </c>
      <c r="L148" s="157">
        <v>389000</v>
      </c>
      <c r="M148" s="158">
        <v>7660</v>
      </c>
      <c r="N148" s="159">
        <f t="shared" si="53"/>
        <v>0.49973125412814068</v>
      </c>
      <c r="O148" s="160">
        <f t="shared" si="54"/>
        <v>4.7115574337150197E-2</v>
      </c>
      <c r="P148" s="160">
        <f t="shared" si="55"/>
        <v>3.0242415579776701E-2</v>
      </c>
      <c r="Q148" s="160">
        <f t="shared" si="56"/>
        <v>1.8097823495193191E-2</v>
      </c>
      <c r="R148" s="160">
        <f t="shared" si="57"/>
        <v>0.39699548915151139</v>
      </c>
      <c r="S148" s="161">
        <f t="shared" si="58"/>
        <v>7.8174433082277058E-3</v>
      </c>
      <c r="T148" s="162">
        <f t="shared" si="52"/>
        <v>0.54377758740838589</v>
      </c>
      <c r="U148" s="341">
        <v>12.040238821668501</v>
      </c>
      <c r="V148" s="163">
        <v>18.790753582174901</v>
      </c>
      <c r="W148" s="342">
        <v>25.586506144232398</v>
      </c>
      <c r="Y148" s="165">
        <v>0.36469000000000001</v>
      </c>
      <c r="Z148" s="146">
        <f t="shared" si="59"/>
        <v>0.19080906852528123</v>
      </c>
      <c r="AA148" s="146">
        <f t="shared" si="60"/>
        <v>55.728376327937298</v>
      </c>
      <c r="AB148" s="146">
        <f t="shared" si="61"/>
        <v>1.6710526317050849</v>
      </c>
      <c r="AC148" s="146">
        <f t="shared" si="62"/>
        <v>1.9311248928553425E-2</v>
      </c>
      <c r="AD148" s="146">
        <f t="shared" si="63"/>
        <v>1.7811456058212398</v>
      </c>
      <c r="AE148" s="146">
        <f t="shared" si="64"/>
        <v>2.1529955520602564</v>
      </c>
      <c r="AF148" s="173">
        <f t="shared" si="65"/>
        <v>0.37184994623901657</v>
      </c>
    </row>
    <row r="149" spans="1:32" s="151" customFormat="1">
      <c r="A149" s="152">
        <v>302</v>
      </c>
      <c r="B149" s="153" t="s">
        <v>330</v>
      </c>
      <c r="C149" s="153">
        <v>30</v>
      </c>
      <c r="D149" s="153">
        <v>1</v>
      </c>
      <c r="E149" s="154" t="s">
        <v>380</v>
      </c>
      <c r="F149" s="146">
        <v>381.31</v>
      </c>
      <c r="G149" s="177" t="s">
        <v>546</v>
      </c>
      <c r="H149" s="156">
        <v>849000</v>
      </c>
      <c r="I149" s="157">
        <v>89500</v>
      </c>
      <c r="J149" s="157">
        <v>63800</v>
      </c>
      <c r="K149" s="157">
        <v>27066.666669999999</v>
      </c>
      <c r="L149" s="157">
        <v>727000</v>
      </c>
      <c r="M149" s="158">
        <v>16366.666670000001</v>
      </c>
      <c r="N149" s="159">
        <f t="shared" si="53"/>
        <v>0.47892143958302091</v>
      </c>
      <c r="O149" s="160">
        <f t="shared" si="54"/>
        <v>5.0487006881837888E-2</v>
      </c>
      <c r="P149" s="160">
        <f t="shared" si="55"/>
        <v>3.5989620548170474E-2</v>
      </c>
      <c r="Q149" s="160">
        <f t="shared" si="56"/>
        <v>1.5268323870801142E-2</v>
      </c>
      <c r="R149" s="160">
        <f t="shared" si="57"/>
        <v>0.41010116204576702</v>
      </c>
      <c r="S149" s="161">
        <f t="shared" si="58"/>
        <v>9.2324470704026468E-3</v>
      </c>
      <c r="T149" s="162">
        <f t="shared" si="52"/>
        <v>0.5450694679923731</v>
      </c>
      <c r="U149" s="341">
        <v>12.123406027494299</v>
      </c>
      <c r="V149" s="163">
        <v>18.852679871915399</v>
      </c>
      <c r="W149" s="342">
        <v>25.6428085255016</v>
      </c>
      <c r="Y149" s="165">
        <v>0.24951999999999999</v>
      </c>
      <c r="Z149" s="146">
        <f t="shared" si="59"/>
        <v>0.19525837182667974</v>
      </c>
      <c r="AA149" s="146">
        <f t="shared" si="60"/>
        <v>53.870558375634523</v>
      </c>
      <c r="AB149" s="146">
        <f t="shared" si="61"/>
        <v>2.357142856852569</v>
      </c>
      <c r="AC149" s="146">
        <f t="shared" si="62"/>
        <v>2.201694991694535E-2</v>
      </c>
      <c r="AD149" s="146">
        <f t="shared" si="63"/>
        <v>1.8456056560552609</v>
      </c>
      <c r="AE149" s="146">
        <f t="shared" si="64"/>
        <v>2.1566709164383351</v>
      </c>
      <c r="AF149" s="173">
        <f t="shared" si="65"/>
        <v>0.31106526038307414</v>
      </c>
    </row>
    <row r="150" spans="1:32" s="151" customFormat="1">
      <c r="A150" s="152">
        <v>302</v>
      </c>
      <c r="B150" s="153" t="s">
        <v>330</v>
      </c>
      <c r="C150" s="153">
        <v>30</v>
      </c>
      <c r="D150" s="153">
        <v>1</v>
      </c>
      <c r="E150" s="154" t="s">
        <v>381</v>
      </c>
      <c r="F150" s="146">
        <v>381.51</v>
      </c>
      <c r="G150" s="177" t="s">
        <v>546</v>
      </c>
      <c r="H150" s="156">
        <v>441000</v>
      </c>
      <c r="I150" s="157">
        <v>64366.666669999999</v>
      </c>
      <c r="J150" s="157">
        <v>48066.666669999999</v>
      </c>
      <c r="K150" s="157">
        <v>18333.333330000001</v>
      </c>
      <c r="L150" s="157">
        <v>385333.33332999999</v>
      </c>
      <c r="M150" s="158">
        <v>10326.666670000001</v>
      </c>
      <c r="N150" s="159">
        <f t="shared" si="53"/>
        <v>0.45584850531149357</v>
      </c>
      <c r="O150" s="160">
        <f t="shared" si="54"/>
        <v>6.6533897490708913E-2</v>
      </c>
      <c r="P150" s="160">
        <f t="shared" si="55"/>
        <v>4.9685075185544866E-2</v>
      </c>
      <c r="Q150" s="160">
        <f t="shared" si="56"/>
        <v>1.8950618131197024E-2</v>
      </c>
      <c r="R150" s="160">
        <f t="shared" si="57"/>
        <v>0.39830753751740594</v>
      </c>
      <c r="S150" s="161">
        <f t="shared" si="58"/>
        <v>1.0674366363649703E-2</v>
      </c>
      <c r="T150" s="162">
        <f t="shared" si="52"/>
        <v>0.54380079379872415</v>
      </c>
      <c r="U150" s="341">
        <v>12.004522927124899</v>
      </c>
      <c r="V150" s="163">
        <v>18.788804603515501</v>
      </c>
      <c r="W150" s="342">
        <v>25.553002848716702</v>
      </c>
      <c r="Y150" s="165">
        <v>0.31502000000000002</v>
      </c>
      <c r="Z150" s="146">
        <f t="shared" si="59"/>
        <v>0.24840433615794286</v>
      </c>
      <c r="AA150" s="146">
        <f t="shared" si="60"/>
        <v>53.368293667016417</v>
      </c>
      <c r="AB150" s="146">
        <f t="shared" si="61"/>
        <v>2.621818182476694</v>
      </c>
      <c r="AC150" s="146">
        <f t="shared" si="62"/>
        <v>2.6099850048021032E-2</v>
      </c>
      <c r="AD150" s="146">
        <f t="shared" si="63"/>
        <v>1.8586835177796124</v>
      </c>
      <c r="AE150" s="146">
        <f t="shared" si="64"/>
        <v>2.153061475850909</v>
      </c>
      <c r="AF150" s="166">
        <f t="shared" si="65"/>
        <v>0.29437795807129663</v>
      </c>
    </row>
    <row r="151" spans="1:32" s="151" customFormat="1">
      <c r="A151" s="152">
        <v>302</v>
      </c>
      <c r="B151" s="153" t="s">
        <v>330</v>
      </c>
      <c r="C151" s="153">
        <v>30</v>
      </c>
      <c r="D151" s="153">
        <v>1</v>
      </c>
      <c r="E151" s="154" t="s">
        <v>382</v>
      </c>
      <c r="F151" s="146">
        <v>381.71</v>
      </c>
      <c r="G151" s="177" t="s">
        <v>546</v>
      </c>
      <c r="H151" s="156">
        <v>872333.33333000005</v>
      </c>
      <c r="I151" s="157">
        <v>136033.33332999999</v>
      </c>
      <c r="J151" s="157">
        <v>109600</v>
      </c>
      <c r="K151" s="157">
        <v>28733.333330000001</v>
      </c>
      <c r="L151" s="157">
        <v>944333.33333000005</v>
      </c>
      <c r="M151" s="158">
        <v>27300</v>
      </c>
      <c r="N151" s="159">
        <f t="shared" si="53"/>
        <v>0.41180173092155342</v>
      </c>
      <c r="O151" s="160">
        <f t="shared" si="54"/>
        <v>6.4217151847768467E-2</v>
      </c>
      <c r="P151" s="160">
        <f t="shared" si="55"/>
        <v>5.1738788355951144E-2</v>
      </c>
      <c r="Q151" s="160">
        <f t="shared" si="56"/>
        <v>1.3564122736513385E-2</v>
      </c>
      <c r="R151" s="160">
        <f t="shared" si="57"/>
        <v>0.4457907159729082</v>
      </c>
      <c r="S151" s="161">
        <f t="shared" si="58"/>
        <v>1.2887490165305349E-2</v>
      </c>
      <c r="T151" s="162">
        <f t="shared" si="52"/>
        <v>0.5490607734817472</v>
      </c>
      <c r="U151" s="341">
        <v>12.3703865366793</v>
      </c>
      <c r="V151" s="163">
        <v>19.1079158270677</v>
      </c>
      <c r="W151" s="342">
        <v>25.9852582412075</v>
      </c>
      <c r="Y151" s="165">
        <v>0.16891</v>
      </c>
      <c r="Z151" s="146">
        <f t="shared" si="59"/>
        <v>0.22019796682359707</v>
      </c>
      <c r="AA151" s="146">
        <f t="shared" si="60"/>
        <v>48.018348623845938</v>
      </c>
      <c r="AB151" s="146">
        <f t="shared" si="61"/>
        <v>3.814385151254569</v>
      </c>
      <c r="AC151" s="146">
        <f t="shared" si="62"/>
        <v>2.809701876574873E-2</v>
      </c>
      <c r="AD151" s="146">
        <f t="shared" si="63"/>
        <v>2.0430999213220651</v>
      </c>
      <c r="AE151" s="146">
        <f t="shared" si="64"/>
        <v>2.1680960779006178</v>
      </c>
      <c r="AF151" s="166">
        <f t="shared" si="65"/>
        <v>0.12499615657855268</v>
      </c>
    </row>
    <row r="152" spans="1:32" s="151" customFormat="1">
      <c r="A152" s="152">
        <v>302</v>
      </c>
      <c r="B152" s="153" t="s">
        <v>330</v>
      </c>
      <c r="C152" s="153">
        <v>30</v>
      </c>
      <c r="D152" s="153">
        <v>2</v>
      </c>
      <c r="E152" s="154" t="s">
        <v>334</v>
      </c>
      <c r="F152" s="146">
        <v>381.82</v>
      </c>
      <c r="G152" s="177" t="s">
        <v>546</v>
      </c>
      <c r="H152" s="156">
        <v>576000</v>
      </c>
      <c r="I152" s="157">
        <v>87533.333329999994</v>
      </c>
      <c r="J152" s="157">
        <v>67600</v>
      </c>
      <c r="K152" s="157">
        <v>26100</v>
      </c>
      <c r="L152" s="157">
        <v>557000</v>
      </c>
      <c r="M152" s="158">
        <v>15596.666670000001</v>
      </c>
      <c r="N152" s="159">
        <f t="shared" si="53"/>
        <v>0.43313807027965978</v>
      </c>
      <c r="O152" s="160">
        <f t="shared" si="54"/>
        <v>6.5822949798094485E-2</v>
      </c>
      <c r="P152" s="160">
        <f t="shared" si="55"/>
        <v>5.0833565192543409E-2</v>
      </c>
      <c r="Q152" s="160">
        <f t="shared" si="56"/>
        <v>1.9626568809547086E-2</v>
      </c>
      <c r="R152" s="160">
        <f t="shared" si="57"/>
        <v>0.41885052976696269</v>
      </c>
      <c r="S152" s="161">
        <f t="shared" si="58"/>
        <v>1.1728316153192513E-2</v>
      </c>
      <c r="T152" s="162">
        <f t="shared" si="52"/>
        <v>0.55528459416755593</v>
      </c>
      <c r="U152" s="341">
        <v>12.8259390033797</v>
      </c>
      <c r="V152" s="163">
        <v>19.5407993050569</v>
      </c>
      <c r="W152" s="342">
        <v>26.4054767362741</v>
      </c>
      <c r="Y152" s="165">
        <v>0.27681</v>
      </c>
      <c r="Z152" s="146">
        <f t="shared" si="59"/>
        <v>0.24041671640820877</v>
      </c>
      <c r="AA152" s="146">
        <f t="shared" si="60"/>
        <v>50.838481906443064</v>
      </c>
      <c r="AB152" s="146">
        <f t="shared" si="61"/>
        <v>2.5900383141762453</v>
      </c>
      <c r="AC152" s="146">
        <f t="shared" si="62"/>
        <v>2.7238486665848338E-2</v>
      </c>
      <c r="AD152" s="146">
        <f t="shared" si="63"/>
        <v>1.9486851702924437</v>
      </c>
      <c r="AE152" s="146">
        <f t="shared" si="64"/>
        <v>2.1861229178168085</v>
      </c>
      <c r="AF152" s="166">
        <f t="shared" si="65"/>
        <v>0.23743774752436475</v>
      </c>
    </row>
    <row r="153" spans="1:32" s="151" customFormat="1">
      <c r="A153" s="152">
        <v>302</v>
      </c>
      <c r="B153" s="153" t="s">
        <v>330</v>
      </c>
      <c r="C153" s="153">
        <v>30</v>
      </c>
      <c r="D153" s="153">
        <v>2</v>
      </c>
      <c r="E153" s="154" t="s">
        <v>383</v>
      </c>
      <c r="F153" s="146">
        <v>382.02</v>
      </c>
      <c r="G153" s="177" t="s">
        <v>546</v>
      </c>
      <c r="H153" s="156">
        <v>597000</v>
      </c>
      <c r="I153" s="157">
        <v>81133.333329999994</v>
      </c>
      <c r="J153" s="157">
        <v>62266.666669999999</v>
      </c>
      <c r="K153" s="157">
        <v>21333.333330000001</v>
      </c>
      <c r="L153" s="157">
        <v>567333.33333000005</v>
      </c>
      <c r="M153" s="158">
        <v>14363.333329999999</v>
      </c>
      <c r="N153" s="159">
        <f t="shared" si="53"/>
        <v>0.44438489538304471</v>
      </c>
      <c r="O153" s="160">
        <f t="shared" si="54"/>
        <v>6.0392676455493705E-2</v>
      </c>
      <c r="P153" s="160">
        <f t="shared" si="55"/>
        <v>4.6349022033498943E-2</v>
      </c>
      <c r="Q153" s="160">
        <f t="shared" si="56"/>
        <v>1.5879750586304309E-2</v>
      </c>
      <c r="R153" s="160">
        <f t="shared" si="57"/>
        <v>0.42230211721803368</v>
      </c>
      <c r="S153" s="161">
        <f t="shared" si="58"/>
        <v>1.0691538323624537E-2</v>
      </c>
      <c r="T153" s="162">
        <f t="shared" si="52"/>
        <v>0.54698579910465439</v>
      </c>
      <c r="U153" s="341">
        <v>12.252320134183901</v>
      </c>
      <c r="V153" s="163">
        <v>18.9817793687631</v>
      </c>
      <c r="W153" s="342">
        <v>25.757206344118298</v>
      </c>
      <c r="Y153" s="165">
        <v>0.21679000000000001</v>
      </c>
      <c r="Z153" s="146">
        <f t="shared" si="59"/>
        <v>0.22069495241644485</v>
      </c>
      <c r="AA153" s="146">
        <f t="shared" si="60"/>
        <v>51.27397652462431</v>
      </c>
      <c r="AB153" s="146">
        <f t="shared" si="61"/>
        <v>2.9187500006123046</v>
      </c>
      <c r="AC153" s="146">
        <f t="shared" si="62"/>
        <v>2.4692136216753199E-2</v>
      </c>
      <c r="AD153" s="146">
        <f t="shared" si="63"/>
        <v>1.9327045944480377</v>
      </c>
      <c r="AE153" s="146">
        <f t="shared" si="64"/>
        <v>2.1621432365709783</v>
      </c>
      <c r="AF153" s="166">
        <f t="shared" si="65"/>
        <v>0.22943864212294063</v>
      </c>
    </row>
    <row r="154" spans="1:32" s="151" customFormat="1">
      <c r="A154" s="152">
        <v>302</v>
      </c>
      <c r="B154" s="153" t="s">
        <v>330</v>
      </c>
      <c r="C154" s="153">
        <v>30</v>
      </c>
      <c r="D154" s="153">
        <v>2</v>
      </c>
      <c r="E154" s="154" t="s">
        <v>373</v>
      </c>
      <c r="F154" s="146">
        <v>382.22</v>
      </c>
      <c r="G154" s="177" t="s">
        <v>545</v>
      </c>
      <c r="H154" s="156">
        <v>332333.33332999999</v>
      </c>
      <c r="I154" s="157">
        <v>62366.666669999999</v>
      </c>
      <c r="J154" s="157">
        <v>60766.666669999999</v>
      </c>
      <c r="K154" s="157">
        <v>16100</v>
      </c>
      <c r="L154" s="157">
        <v>391666.66667000001</v>
      </c>
      <c r="M154" s="158">
        <v>12590</v>
      </c>
      <c r="N154" s="159">
        <f t="shared" si="53"/>
        <v>0.37945247709104613</v>
      </c>
      <c r="O154" s="160">
        <f t="shared" si="54"/>
        <v>7.1209186026320301E-2</v>
      </c>
      <c r="P154" s="160">
        <f t="shared" si="55"/>
        <v>6.9382333578922817E-2</v>
      </c>
      <c r="Q154" s="160">
        <f t="shared" si="56"/>
        <v>1.8382702751937166E-2</v>
      </c>
      <c r="R154" s="160">
        <f t="shared" si="57"/>
        <v>0.44719825535631463</v>
      </c>
      <c r="S154" s="161">
        <f t="shared" si="58"/>
        <v>1.4375045195458938E-2</v>
      </c>
      <c r="T154" s="178">
        <f t="shared" si="52"/>
        <v>0.58921553559667095</v>
      </c>
      <c r="U154" s="343">
        <v>15.284732152722199</v>
      </c>
      <c r="V154" s="179">
        <v>21.859979571532801</v>
      </c>
      <c r="W154" s="344">
        <v>29.281168787807701</v>
      </c>
      <c r="Y154" s="165">
        <v>0.20621999999999999</v>
      </c>
      <c r="Z154" s="146">
        <f t="shared" si="59"/>
        <v>0.25618379977081113</v>
      </c>
      <c r="AA154" s="146">
        <f t="shared" si="60"/>
        <v>45.902394106353597</v>
      </c>
      <c r="AB154" s="146">
        <f t="shared" si="61"/>
        <v>3.7743271223602481</v>
      </c>
      <c r="AC154" s="146">
        <f t="shared" si="62"/>
        <v>3.1143580398334855E-2</v>
      </c>
      <c r="AD154" s="146">
        <f t="shared" si="63"/>
        <v>2.1114151636470719</v>
      </c>
      <c r="AE154" s="146">
        <f t="shared" si="64"/>
        <v>2.2889248629202896</v>
      </c>
      <c r="AF154" s="166">
        <f t="shared" si="65"/>
        <v>0.17750969927321769</v>
      </c>
    </row>
    <row r="155" spans="1:32" s="151" customFormat="1">
      <c r="A155" s="152">
        <v>302</v>
      </c>
      <c r="B155" s="153" t="s">
        <v>330</v>
      </c>
      <c r="C155" s="153">
        <v>30</v>
      </c>
      <c r="D155" s="153">
        <v>2</v>
      </c>
      <c r="E155" s="154" t="s">
        <v>374</v>
      </c>
      <c r="F155" s="146">
        <v>382.42</v>
      </c>
      <c r="G155" s="177" t="s">
        <v>545</v>
      </c>
      <c r="H155" s="156">
        <v>510000</v>
      </c>
      <c r="I155" s="157">
        <v>93666.666670000006</v>
      </c>
      <c r="J155" s="157">
        <v>99033.333329999994</v>
      </c>
      <c r="K155" s="157">
        <v>28666.666669999999</v>
      </c>
      <c r="L155" s="157">
        <v>614000</v>
      </c>
      <c r="M155" s="158">
        <v>22866.666669999999</v>
      </c>
      <c r="N155" s="159">
        <f t="shared" si="53"/>
        <v>0.37274344044450147</v>
      </c>
      <c r="O155" s="160">
        <f t="shared" si="54"/>
        <v>6.8458108999106121E-2</v>
      </c>
      <c r="P155" s="160">
        <f t="shared" si="55"/>
        <v>7.2380441929630029E-2</v>
      </c>
      <c r="Q155" s="160">
        <f t="shared" si="56"/>
        <v>2.0951592079708863E-2</v>
      </c>
      <c r="R155" s="160">
        <f t="shared" si="57"/>
        <v>0.44875386751553709</v>
      </c>
      <c r="S155" s="161">
        <f t="shared" si="58"/>
        <v>1.6712549031516494E-2</v>
      </c>
      <c r="T155" s="178">
        <f t="shared" si="52"/>
        <v>0.61648696601292508</v>
      </c>
      <c r="U155" s="343">
        <v>17.157989117076902</v>
      </c>
      <c r="V155" s="179">
        <v>23.6938181740693</v>
      </c>
      <c r="W155" s="344">
        <v>31.5630074599521</v>
      </c>
      <c r="Y155" s="165">
        <v>0.25864999999999999</v>
      </c>
      <c r="Z155" s="146">
        <f t="shared" si="59"/>
        <v>0.25793296306553826</v>
      </c>
      <c r="AA155" s="146">
        <f t="shared" si="60"/>
        <v>45.37366548042705</v>
      </c>
      <c r="AB155" s="146">
        <f t="shared" si="61"/>
        <v>3.454651162272715</v>
      </c>
      <c r="AC155" s="146">
        <f t="shared" si="62"/>
        <v>3.5904951329237385E-2</v>
      </c>
      <c r="AD155" s="146">
        <f t="shared" si="63"/>
        <v>2.1379394352857068</v>
      </c>
      <c r="AE155" s="146">
        <f t="shared" si="64"/>
        <v>2.3770915513259352</v>
      </c>
      <c r="AF155" s="166">
        <f t="shared" si="65"/>
        <v>0.23915211604022835</v>
      </c>
    </row>
    <row r="156" spans="1:32" s="151" customFormat="1">
      <c r="A156" s="152">
        <v>302</v>
      </c>
      <c r="B156" s="153" t="s">
        <v>330</v>
      </c>
      <c r="C156" s="153">
        <v>30</v>
      </c>
      <c r="D156" s="153">
        <v>2</v>
      </c>
      <c r="E156" s="154" t="s">
        <v>342</v>
      </c>
      <c r="F156" s="146">
        <v>382.62</v>
      </c>
      <c r="G156" s="177" t="s">
        <v>545</v>
      </c>
      <c r="H156" s="156">
        <v>605000</v>
      </c>
      <c r="I156" s="157">
        <v>103233.33332999999</v>
      </c>
      <c r="J156" s="157">
        <v>96633.333329999994</v>
      </c>
      <c r="K156" s="157">
        <v>31333.333330000001</v>
      </c>
      <c r="L156" s="157">
        <v>779333.33333000005</v>
      </c>
      <c r="M156" s="158">
        <v>22266.666669999999</v>
      </c>
      <c r="N156" s="159">
        <f t="shared" si="53"/>
        <v>0.36939797289271825</v>
      </c>
      <c r="O156" s="160">
        <f t="shared" si="54"/>
        <v>6.3031709201752537E-2</v>
      </c>
      <c r="P156" s="160">
        <f t="shared" si="55"/>
        <v>5.9001913133831969E-2</v>
      </c>
      <c r="Q156" s="160">
        <f t="shared" si="56"/>
        <v>1.9131355067890654E-2</v>
      </c>
      <c r="R156" s="160">
        <f t="shared" si="57"/>
        <v>0.47584157609888778</v>
      </c>
      <c r="S156" s="161">
        <f t="shared" si="58"/>
        <v>1.3595473604918763E-2</v>
      </c>
      <c r="T156" s="178">
        <f t="shared" si="52"/>
        <v>0.5927143608651424</v>
      </c>
      <c r="U156" s="343">
        <v>15.5647821121131</v>
      </c>
      <c r="V156" s="179">
        <v>22.123716601488901</v>
      </c>
      <c r="W156" s="344">
        <v>29.578338376632001</v>
      </c>
      <c r="Y156" s="165">
        <v>0.17057</v>
      </c>
      <c r="Z156" s="146">
        <f t="shared" si="59"/>
        <v>0.22385747481820154</v>
      </c>
      <c r="AA156" s="146">
        <f t="shared" si="60"/>
        <v>43.703346978193366</v>
      </c>
      <c r="AB156" s="146">
        <f t="shared" si="61"/>
        <v>3.0840425534131954</v>
      </c>
      <c r="AC156" s="146">
        <f t="shared" si="62"/>
        <v>2.7777777781936124E-2</v>
      </c>
      <c r="AD156" s="146">
        <f t="shared" si="63"/>
        <v>2.1961777994883147</v>
      </c>
      <c r="AE156" s="146">
        <f t="shared" si="64"/>
        <v>2.2999601832054108</v>
      </c>
      <c r="AF156" s="166">
        <f t="shared" si="65"/>
        <v>0.10378238371709614</v>
      </c>
    </row>
    <row r="157" spans="1:32" s="151" customFormat="1">
      <c r="A157" s="152">
        <v>302</v>
      </c>
      <c r="B157" s="153" t="s">
        <v>330</v>
      </c>
      <c r="C157" s="153">
        <v>30</v>
      </c>
      <c r="D157" s="153">
        <v>2</v>
      </c>
      <c r="E157" s="154" t="s">
        <v>346</v>
      </c>
      <c r="F157" s="146">
        <v>382.82</v>
      </c>
      <c r="G157" s="177" t="s">
        <v>545</v>
      </c>
      <c r="H157" s="156">
        <v>667000</v>
      </c>
      <c r="I157" s="157">
        <v>122900</v>
      </c>
      <c r="J157" s="157">
        <v>127266.66667000001</v>
      </c>
      <c r="K157" s="157">
        <v>40033.333330000001</v>
      </c>
      <c r="L157" s="157">
        <v>1056330</v>
      </c>
      <c r="M157" s="158">
        <v>31233.333330000001</v>
      </c>
      <c r="N157" s="159">
        <f t="shared" si="53"/>
        <v>0.32619912002909252</v>
      </c>
      <c r="O157" s="160">
        <f t="shared" si="54"/>
        <v>6.0104755399663375E-2</v>
      </c>
      <c r="P157" s="160">
        <f t="shared" si="55"/>
        <v>6.2240291869250133E-2</v>
      </c>
      <c r="Q157" s="160">
        <f t="shared" si="56"/>
        <v>1.9578467922154934E-2</v>
      </c>
      <c r="R157" s="160">
        <f t="shared" si="57"/>
        <v>0.51660257340379501</v>
      </c>
      <c r="S157" s="161">
        <f t="shared" si="58"/>
        <v>1.5274791376043968E-2</v>
      </c>
      <c r="T157" s="178">
        <f t="shared" si="52"/>
        <v>0.61765010888331084</v>
      </c>
      <c r="U157" s="343">
        <v>17.296466569627899</v>
      </c>
      <c r="V157" s="179">
        <v>23.819993860236298</v>
      </c>
      <c r="W157" s="344">
        <v>31.7532647592977</v>
      </c>
      <c r="Y157" s="165">
        <v>0.12590000000000001</v>
      </c>
      <c r="Z157" s="146">
        <f t="shared" si="59"/>
        <v>0.21063124048932122</v>
      </c>
      <c r="AA157" s="146">
        <f t="shared" si="60"/>
        <v>38.704136758485028</v>
      </c>
      <c r="AB157" s="146">
        <f t="shared" si="61"/>
        <v>3.1790174857767708</v>
      </c>
      <c r="AC157" s="146">
        <f t="shared" si="62"/>
        <v>2.871863400760943E-2</v>
      </c>
      <c r="AD157" s="146">
        <f t="shared" si="63"/>
        <v>2.3708302020239849</v>
      </c>
      <c r="AE157" s="146">
        <f t="shared" si="64"/>
        <v>2.3809617174116893</v>
      </c>
      <c r="AF157" s="166">
        <f t="shared" si="65"/>
        <v>1.0131515387704404E-2</v>
      </c>
    </row>
    <row r="158" spans="1:32" s="151" customFormat="1">
      <c r="A158" s="152">
        <v>302</v>
      </c>
      <c r="B158" s="153" t="s">
        <v>330</v>
      </c>
      <c r="C158" s="153">
        <v>30</v>
      </c>
      <c r="D158" s="153">
        <v>2</v>
      </c>
      <c r="E158" s="154" t="s">
        <v>381</v>
      </c>
      <c r="F158" s="146">
        <v>383.02</v>
      </c>
      <c r="G158" s="177" t="s">
        <v>545</v>
      </c>
      <c r="H158" s="156">
        <v>495000</v>
      </c>
      <c r="I158" s="157">
        <v>77400</v>
      </c>
      <c r="J158" s="157">
        <v>69466.666670000006</v>
      </c>
      <c r="K158" s="157">
        <v>25966.666669999999</v>
      </c>
      <c r="L158" s="157">
        <v>714000</v>
      </c>
      <c r="M158" s="158">
        <v>18966.666669999999</v>
      </c>
      <c r="N158" s="159">
        <f t="shared" si="53"/>
        <v>0.35336950313853965</v>
      </c>
      <c r="O158" s="160">
        <f t="shared" si="54"/>
        <v>5.5254140490753473E-2</v>
      </c>
      <c r="P158" s="160">
        <f t="shared" si="55"/>
        <v>4.9590710072461526E-2</v>
      </c>
      <c r="Q158" s="160">
        <f t="shared" si="56"/>
        <v>1.8537026463317126E-2</v>
      </c>
      <c r="R158" s="160">
        <f t="shared" si="57"/>
        <v>0.50970873786043902</v>
      </c>
      <c r="S158" s="161">
        <f t="shared" si="58"/>
        <v>1.3539881974489293E-2</v>
      </c>
      <c r="T158" s="178">
        <f t="shared" si="52"/>
        <v>0.59645464027130068</v>
      </c>
      <c r="U158" s="343">
        <v>15.763401417003699</v>
      </c>
      <c r="V158" s="179">
        <v>22.3171769261298</v>
      </c>
      <c r="W158" s="344">
        <v>29.848403735080101</v>
      </c>
      <c r="Y158" s="165">
        <v>0.11786000000000001</v>
      </c>
      <c r="Z158" s="146">
        <f t="shared" si="59"/>
        <v>0.19080738942160733</v>
      </c>
      <c r="AA158" s="146">
        <f t="shared" si="60"/>
        <v>40.942928039702231</v>
      </c>
      <c r="AB158" s="146">
        <f t="shared" si="61"/>
        <v>2.6752246467682643</v>
      </c>
      <c r="AC158" s="146">
        <f t="shared" si="62"/>
        <v>2.5876574655391893E-2</v>
      </c>
      <c r="AD158" s="146">
        <f t="shared" si="63"/>
        <v>2.3030411193653411</v>
      </c>
      <c r="AE158" s="146">
        <f t="shared" si="64"/>
        <v>2.3118469448229719</v>
      </c>
      <c r="AF158" s="166">
        <f t="shared" si="65"/>
        <v>8.805825457630867E-3</v>
      </c>
    </row>
    <row r="159" spans="1:32" s="151" customFormat="1">
      <c r="A159" s="152">
        <v>302</v>
      </c>
      <c r="B159" s="153" t="s">
        <v>330</v>
      </c>
      <c r="C159" s="153">
        <v>30</v>
      </c>
      <c r="D159" s="153">
        <v>2</v>
      </c>
      <c r="E159" s="154" t="s">
        <v>382</v>
      </c>
      <c r="F159" s="146">
        <v>383.22</v>
      </c>
      <c r="G159" s="177" t="s">
        <v>545</v>
      </c>
      <c r="H159" s="156">
        <v>449666.66667000001</v>
      </c>
      <c r="I159" s="157">
        <v>68800</v>
      </c>
      <c r="J159" s="157">
        <v>64333.333330000001</v>
      </c>
      <c r="K159" s="157">
        <v>13050</v>
      </c>
      <c r="L159" s="157">
        <v>711666.66666999995</v>
      </c>
      <c r="M159" s="158">
        <v>22333.333330000001</v>
      </c>
      <c r="N159" s="159">
        <f t="shared" si="53"/>
        <v>0.33813337344061362</v>
      </c>
      <c r="O159" s="160">
        <f t="shared" si="54"/>
        <v>5.1735158100537658E-2</v>
      </c>
      <c r="P159" s="160">
        <f t="shared" si="55"/>
        <v>4.8376383298868293E-2</v>
      </c>
      <c r="Q159" s="160">
        <f t="shared" si="56"/>
        <v>9.8131368199420987E-3</v>
      </c>
      <c r="R159" s="160">
        <f t="shared" si="57"/>
        <v>0.53514807434673084</v>
      </c>
      <c r="S159" s="161">
        <f t="shared" si="58"/>
        <v>1.6793873993307517E-2</v>
      </c>
      <c r="T159" s="178">
        <f t="shared" si="52"/>
        <v>0.59173177725612625</v>
      </c>
      <c r="U159" s="343">
        <v>15.488999976278899</v>
      </c>
      <c r="V159" s="179">
        <v>22.0547390522635</v>
      </c>
      <c r="W159" s="344">
        <v>29.5115107339758</v>
      </c>
      <c r="Y159" s="165">
        <v>8.4269999999999998E-2</v>
      </c>
      <c r="Z159" s="146">
        <f t="shared" si="59"/>
        <v>0.16608282365100482</v>
      </c>
      <c r="AA159" s="146">
        <f t="shared" si="60"/>
        <v>38.719862227389669</v>
      </c>
      <c r="AB159" s="146">
        <f t="shared" si="61"/>
        <v>4.9297573432950195</v>
      </c>
      <c r="AC159" s="146">
        <f t="shared" si="62"/>
        <v>3.0426884645776565E-2</v>
      </c>
      <c r="AD159" s="146">
        <f t="shared" si="63"/>
        <v>2.3856951285182539</v>
      </c>
      <c r="AE159" s="146">
        <f t="shared" si="64"/>
        <v>2.2968528989455663</v>
      </c>
      <c r="AF159" s="166">
        <f t="shared" si="65"/>
        <v>-8.8842229572687614E-2</v>
      </c>
    </row>
    <row r="160" spans="1:32" s="151" customFormat="1">
      <c r="A160" s="152">
        <v>302</v>
      </c>
      <c r="B160" s="153" t="s">
        <v>330</v>
      </c>
      <c r="C160" s="153">
        <v>30</v>
      </c>
      <c r="D160" s="153">
        <v>3</v>
      </c>
      <c r="E160" s="154" t="s">
        <v>334</v>
      </c>
      <c r="F160" s="146">
        <v>383.34</v>
      </c>
      <c r="G160" s="177" t="s">
        <v>545</v>
      </c>
      <c r="H160" s="156">
        <v>412333.33332999999</v>
      </c>
      <c r="I160" s="157">
        <v>72233.333329999994</v>
      </c>
      <c r="J160" s="157">
        <v>72566.666670000006</v>
      </c>
      <c r="K160" s="157">
        <v>26966.666669999999</v>
      </c>
      <c r="L160" s="157">
        <v>774666.66666999995</v>
      </c>
      <c r="M160" s="158">
        <v>23066.666669999999</v>
      </c>
      <c r="N160" s="159">
        <f t="shared" si="53"/>
        <v>0.29839585091883541</v>
      </c>
      <c r="O160" s="160">
        <f t="shared" si="54"/>
        <v>5.227354962946678E-2</v>
      </c>
      <c r="P160" s="160">
        <f t="shared" si="55"/>
        <v>5.2514775059449945E-2</v>
      </c>
      <c r="Q160" s="160">
        <f t="shared" si="56"/>
        <v>1.9515136897746883E-2</v>
      </c>
      <c r="R160" s="160">
        <f t="shared" si="57"/>
        <v>0.56060788807111028</v>
      </c>
      <c r="S160" s="161">
        <f t="shared" si="58"/>
        <v>1.6692799423390699E-2</v>
      </c>
      <c r="T160" s="178">
        <f t="shared" si="52"/>
        <v>0.6292557741957483</v>
      </c>
      <c r="U160" s="343">
        <v>18.063030595831499</v>
      </c>
      <c r="V160" s="179">
        <v>24.569300236086502</v>
      </c>
      <c r="W160" s="344">
        <v>32.720483510283401</v>
      </c>
      <c r="Y160" s="165">
        <v>9.8849999999999993E-2</v>
      </c>
      <c r="Z160" s="146">
        <f t="shared" si="59"/>
        <v>0.17717036273154027</v>
      </c>
      <c r="AA160" s="146">
        <f t="shared" si="60"/>
        <v>34.737433304970523</v>
      </c>
      <c r="AB160" s="146">
        <f t="shared" si="61"/>
        <v>2.69097651400606</v>
      </c>
      <c r="AC160" s="146">
        <f t="shared" si="62"/>
        <v>2.8915259906995526E-2</v>
      </c>
      <c r="AD160" s="146">
        <f t="shared" si="63"/>
        <v>2.5250512604196116</v>
      </c>
      <c r="AE160" s="146">
        <f t="shared" si="64"/>
        <v>2.4200696473401266</v>
      </c>
      <c r="AF160" s="166">
        <f t="shared" si="65"/>
        <v>-0.10498161307948495</v>
      </c>
    </row>
    <row r="161" spans="1:32" s="151" customFormat="1">
      <c r="A161" s="152">
        <v>302</v>
      </c>
      <c r="B161" s="153" t="s">
        <v>330</v>
      </c>
      <c r="C161" s="153">
        <v>30</v>
      </c>
      <c r="D161" s="153">
        <v>3</v>
      </c>
      <c r="E161" s="154" t="s">
        <v>383</v>
      </c>
      <c r="F161" s="146">
        <v>383.54</v>
      </c>
      <c r="G161" s="177" t="s">
        <v>545</v>
      </c>
      <c r="H161" s="156">
        <v>921666.66666999995</v>
      </c>
      <c r="I161" s="157">
        <v>163000</v>
      </c>
      <c r="J161" s="157">
        <v>160000</v>
      </c>
      <c r="K161" s="157">
        <v>64166.666669999999</v>
      </c>
      <c r="L161" s="157">
        <v>1746670</v>
      </c>
      <c r="M161" s="158">
        <v>55733.333330000001</v>
      </c>
      <c r="N161" s="159">
        <f t="shared" si="53"/>
        <v>0.29623804467966519</v>
      </c>
      <c r="O161" s="160">
        <f t="shared" si="54"/>
        <v>5.2390742802109355E-2</v>
      </c>
      <c r="P161" s="160">
        <f t="shared" si="55"/>
        <v>5.1426496002070533E-2</v>
      </c>
      <c r="Q161" s="160">
        <f t="shared" si="56"/>
        <v>2.0624167668568422E-2</v>
      </c>
      <c r="R161" s="160">
        <f t="shared" si="57"/>
        <v>0.56140698607460338</v>
      </c>
      <c r="S161" s="161">
        <f t="shared" si="58"/>
        <v>1.7913562772983185E-2</v>
      </c>
      <c r="T161" s="178">
        <f t="shared" si="52"/>
        <v>0.63197109957100928</v>
      </c>
      <c r="U161" s="343">
        <v>18.228781907516499</v>
      </c>
      <c r="V161" s="179">
        <v>24.737165990396999</v>
      </c>
      <c r="W161" s="344">
        <v>32.906690069334203</v>
      </c>
      <c r="Y161" s="165">
        <v>9.2749999999999999E-2</v>
      </c>
      <c r="Z161" s="146">
        <f t="shared" si="59"/>
        <v>0.17682315097028184</v>
      </c>
      <c r="AA161" s="146">
        <f t="shared" si="60"/>
        <v>34.540868781007717</v>
      </c>
      <c r="AB161" s="146">
        <f t="shared" si="61"/>
        <v>2.4935064933769606</v>
      </c>
      <c r="AC161" s="146">
        <f t="shared" si="62"/>
        <v>3.0921676796408726E-2</v>
      </c>
      <c r="AD161" s="146">
        <f t="shared" si="63"/>
        <v>2.5343984332023015</v>
      </c>
      <c r="AE161" s="146">
        <f t="shared" si="64"/>
        <v>2.4293486560310513</v>
      </c>
      <c r="AF161" s="166">
        <f t="shared" si="65"/>
        <v>-0.10504977717125019</v>
      </c>
    </row>
    <row r="162" spans="1:32" s="151" customFormat="1">
      <c r="A162" s="152">
        <v>302</v>
      </c>
      <c r="B162" s="153" t="s">
        <v>330</v>
      </c>
      <c r="C162" s="153">
        <v>30</v>
      </c>
      <c r="D162" s="153">
        <v>3</v>
      </c>
      <c r="E162" s="154" t="s">
        <v>373</v>
      </c>
      <c r="F162" s="146">
        <v>383.74</v>
      </c>
      <c r="G162" s="177" t="s">
        <v>545</v>
      </c>
      <c r="H162" s="156">
        <v>361666.66667000001</v>
      </c>
      <c r="I162" s="157">
        <v>62266.666669999999</v>
      </c>
      <c r="J162" s="157">
        <v>61666.666669999999</v>
      </c>
      <c r="K162" s="157">
        <v>22133.333330000001</v>
      </c>
      <c r="L162" s="157">
        <v>664666.66666999995</v>
      </c>
      <c r="M162" s="158">
        <v>20733.333330000001</v>
      </c>
      <c r="N162" s="159">
        <f t="shared" si="53"/>
        <v>0.30312342850867113</v>
      </c>
      <c r="O162" s="160">
        <f t="shared" si="54"/>
        <v>5.2187517463529148E-2</v>
      </c>
      <c r="P162" s="160">
        <f t="shared" si="55"/>
        <v>5.168463988628437E-2</v>
      </c>
      <c r="Q162" s="160">
        <f t="shared" si="56"/>
        <v>1.8550595068902324E-2</v>
      </c>
      <c r="R162" s="160">
        <f t="shared" si="57"/>
        <v>0.55707660501728173</v>
      </c>
      <c r="S162" s="161">
        <f t="shared" si="58"/>
        <v>1.7377214055331186E-2</v>
      </c>
      <c r="T162" s="178">
        <f t="shared" si="52"/>
        <v>0.62669864106714623</v>
      </c>
      <c r="U162" s="343">
        <v>17.927433392821001</v>
      </c>
      <c r="V162" s="179">
        <v>24.420740619789999</v>
      </c>
      <c r="W162" s="344">
        <v>32.485422409351202</v>
      </c>
      <c r="Y162" s="165">
        <v>8.5849999999999996E-2</v>
      </c>
      <c r="Z162" s="146">
        <f t="shared" si="59"/>
        <v>0.17567350866270176</v>
      </c>
      <c r="AA162" s="146">
        <f t="shared" si="60"/>
        <v>35.238713868234889</v>
      </c>
      <c r="AB162" s="146">
        <f t="shared" si="61"/>
        <v>2.7861445788834551</v>
      </c>
      <c r="AC162" s="146">
        <f t="shared" si="62"/>
        <v>3.0249975678435948E-2</v>
      </c>
      <c r="AD162" s="146">
        <f t="shared" si="63"/>
        <v>2.509023858733257</v>
      </c>
      <c r="AE162" s="146">
        <f t="shared" si="64"/>
        <v>2.411375986273451</v>
      </c>
      <c r="AF162" s="166">
        <f t="shared" si="65"/>
        <v>-9.7647872459805996E-2</v>
      </c>
    </row>
    <row r="163" spans="1:32" s="151" customFormat="1">
      <c r="A163" s="152">
        <v>302</v>
      </c>
      <c r="B163" s="153" t="s">
        <v>330</v>
      </c>
      <c r="C163" s="153">
        <v>30</v>
      </c>
      <c r="D163" s="153">
        <v>3</v>
      </c>
      <c r="E163" s="154" t="s">
        <v>374</v>
      </c>
      <c r="F163" s="146">
        <v>383.94</v>
      </c>
      <c r="G163" s="177" t="s">
        <v>545</v>
      </c>
      <c r="H163" s="156">
        <v>590666.66666999995</v>
      </c>
      <c r="I163" s="157">
        <v>108066.66667000001</v>
      </c>
      <c r="J163" s="157">
        <v>108733.33332999999</v>
      </c>
      <c r="K163" s="157">
        <v>42700</v>
      </c>
      <c r="L163" s="157">
        <v>1171670</v>
      </c>
      <c r="M163" s="158">
        <v>38266.666669999999</v>
      </c>
      <c r="N163" s="159">
        <f t="shared" si="53"/>
        <v>0.28671700934164557</v>
      </c>
      <c r="O163" s="160">
        <f t="shared" si="54"/>
        <v>5.245691559306101E-2</v>
      </c>
      <c r="P163" s="160">
        <f t="shared" si="55"/>
        <v>5.2780523952511184E-2</v>
      </c>
      <c r="Q163" s="160">
        <f t="shared" si="56"/>
        <v>2.072711563005504E-2</v>
      </c>
      <c r="R163" s="160">
        <f t="shared" si="57"/>
        <v>0.56874331546291779</v>
      </c>
      <c r="S163" s="161">
        <f t="shared" si="58"/>
        <v>1.8575120019809443E-2</v>
      </c>
      <c r="T163" s="178">
        <f t="shared" si="52"/>
        <v>0.6370760102917602</v>
      </c>
      <c r="U163" s="343">
        <v>18.584332742816802</v>
      </c>
      <c r="V163" s="179">
        <v>25.070589532041701</v>
      </c>
      <c r="W163" s="344">
        <v>33.3807376492081</v>
      </c>
      <c r="Y163" s="165">
        <v>0.10781</v>
      </c>
      <c r="Z163" s="146">
        <f t="shared" si="59"/>
        <v>0.17659828823250495</v>
      </c>
      <c r="AA163" s="146">
        <f t="shared" si="60"/>
        <v>33.51610834870084</v>
      </c>
      <c r="AB163" s="146">
        <f t="shared" si="61"/>
        <v>2.5464480873536299</v>
      </c>
      <c r="AC163" s="146">
        <f t="shared" si="62"/>
        <v>3.1626999762985865E-2</v>
      </c>
      <c r="AD163" s="146">
        <f t="shared" si="63"/>
        <v>2.5694730523191573</v>
      </c>
      <c r="AE163" s="146">
        <f t="shared" si="64"/>
        <v>2.4469260704677112</v>
      </c>
      <c r="AF163" s="166">
        <f t="shared" si="65"/>
        <v>-0.12254698185144619</v>
      </c>
    </row>
    <row r="164" spans="1:32" s="151" customFormat="1">
      <c r="A164" s="152">
        <v>302</v>
      </c>
      <c r="B164" s="153" t="s">
        <v>330</v>
      </c>
      <c r="C164" s="153">
        <v>30</v>
      </c>
      <c r="D164" s="153">
        <v>3</v>
      </c>
      <c r="E164" s="154" t="s">
        <v>342</v>
      </c>
      <c r="F164" s="146">
        <v>384.14</v>
      </c>
      <c r="G164" s="177" t="s">
        <v>545</v>
      </c>
      <c r="H164" s="156">
        <v>287000</v>
      </c>
      <c r="I164" s="157">
        <v>51100</v>
      </c>
      <c r="J164" s="157">
        <v>49233.333330000001</v>
      </c>
      <c r="K164" s="157">
        <v>20633.333330000001</v>
      </c>
      <c r="L164" s="157">
        <v>525333.33333000005</v>
      </c>
      <c r="M164" s="158">
        <v>14310</v>
      </c>
      <c r="N164" s="159">
        <f t="shared" si="53"/>
        <v>0.30286721330824778</v>
      </c>
      <c r="O164" s="160">
        <f t="shared" si="54"/>
        <v>5.3925137979273383E-2</v>
      </c>
      <c r="P164" s="160">
        <f t="shared" si="55"/>
        <v>5.1955269921718381E-2</v>
      </c>
      <c r="Q164" s="160">
        <f t="shared" si="56"/>
        <v>2.1774077236645605E-2</v>
      </c>
      <c r="R164" s="160">
        <f t="shared" si="57"/>
        <v>0.55437715234700335</v>
      </c>
      <c r="S164" s="161">
        <f t="shared" si="58"/>
        <v>1.5101149207111588E-2</v>
      </c>
      <c r="T164" s="178">
        <f t="shared" si="52"/>
        <v>0.62225562425755898</v>
      </c>
      <c r="U164" s="343">
        <v>17.586844695806601</v>
      </c>
      <c r="V164" s="179">
        <v>24.078431983377602</v>
      </c>
      <c r="W164" s="344">
        <v>32.038054749697203</v>
      </c>
      <c r="Y164" s="165">
        <v>0.26296000000000003</v>
      </c>
      <c r="Z164" s="146">
        <f t="shared" si="59"/>
        <v>0.18311358693000579</v>
      </c>
      <c r="AA164" s="146">
        <f t="shared" si="60"/>
        <v>35.330324169205298</v>
      </c>
      <c r="AB164" s="146">
        <f t="shared" si="61"/>
        <v>2.3861066238103565</v>
      </c>
      <c r="AC164" s="146">
        <f t="shared" si="62"/>
        <v>2.6517514654904886E-2</v>
      </c>
      <c r="AD164" s="146">
        <f t="shared" si="63"/>
        <v>2.5010711157491063</v>
      </c>
      <c r="AE164" s="146">
        <f t="shared" si="64"/>
        <v>2.3963740148966255</v>
      </c>
      <c r="AF164" s="166">
        <f t="shared" si="65"/>
        <v>-0.10469710085248085</v>
      </c>
    </row>
    <row r="165" spans="1:32" s="151" customFormat="1">
      <c r="A165" s="152">
        <v>302</v>
      </c>
      <c r="B165" s="153" t="s">
        <v>330</v>
      </c>
      <c r="C165" s="153">
        <v>30</v>
      </c>
      <c r="D165" s="153">
        <v>3</v>
      </c>
      <c r="E165" s="154" t="s">
        <v>346</v>
      </c>
      <c r="F165" s="146">
        <v>384.34</v>
      </c>
      <c r="G165" s="177" t="s">
        <v>545</v>
      </c>
      <c r="H165" s="156">
        <v>320333.33332999999</v>
      </c>
      <c r="I165" s="157">
        <v>54600</v>
      </c>
      <c r="J165" s="157">
        <v>55033.333330000001</v>
      </c>
      <c r="K165" s="157">
        <v>20533.333330000001</v>
      </c>
      <c r="L165" s="157">
        <v>607000</v>
      </c>
      <c r="M165" s="158">
        <v>18033.333330000001</v>
      </c>
      <c r="N165" s="159">
        <f t="shared" si="53"/>
        <v>0.2978367321644807</v>
      </c>
      <c r="O165" s="160">
        <f t="shared" si="54"/>
        <v>5.0765511684755044E-2</v>
      </c>
      <c r="P165" s="160">
        <f t="shared" si="55"/>
        <v>5.1168412568042755E-2</v>
      </c>
      <c r="Q165" s="160">
        <f t="shared" si="56"/>
        <v>1.9091303536466764E-2</v>
      </c>
      <c r="R165" s="160">
        <f t="shared" si="57"/>
        <v>0.56437116470048188</v>
      </c>
      <c r="S165" s="161">
        <f t="shared" si="58"/>
        <v>1.6766875345772852E-2</v>
      </c>
      <c r="T165" s="178">
        <f t="shared" si="52"/>
        <v>0.63157894734356146</v>
      </c>
      <c r="U165" s="343">
        <v>18.259760035020602</v>
      </c>
      <c r="V165" s="179">
        <v>24.750661379159101</v>
      </c>
      <c r="W165" s="344">
        <v>32.910241096668997</v>
      </c>
      <c r="Y165" s="165">
        <v>0.30678</v>
      </c>
      <c r="Z165" s="146">
        <f t="shared" si="59"/>
        <v>0.17236052259232471</v>
      </c>
      <c r="AA165" s="146">
        <f t="shared" si="60"/>
        <v>34.543493889052996</v>
      </c>
      <c r="AB165" s="146">
        <f t="shared" si="61"/>
        <v>2.6801948054675639</v>
      </c>
      <c r="AC165" s="146">
        <f t="shared" si="62"/>
        <v>2.8851794565777043E-2</v>
      </c>
      <c r="AD165" s="146">
        <f t="shared" si="63"/>
        <v>2.5349284076152596</v>
      </c>
      <c r="AE165" s="146">
        <f t="shared" si="64"/>
        <v>2.4280055400810938</v>
      </c>
      <c r="AF165" s="166">
        <f t="shared" si="65"/>
        <v>-0.1069228675341658</v>
      </c>
    </row>
    <row r="166" spans="1:32" s="151" customFormat="1">
      <c r="A166" s="152">
        <v>302</v>
      </c>
      <c r="B166" s="153" t="s">
        <v>330</v>
      </c>
      <c r="C166" s="153">
        <v>31</v>
      </c>
      <c r="D166" s="153" t="s">
        <v>331</v>
      </c>
      <c r="E166" s="154" t="s">
        <v>241</v>
      </c>
      <c r="F166" s="146">
        <v>383.3</v>
      </c>
      <c r="G166" s="177" t="s">
        <v>545</v>
      </c>
      <c r="H166" s="156">
        <v>313666.66667000001</v>
      </c>
      <c r="I166" s="157">
        <v>52300</v>
      </c>
      <c r="J166" s="157">
        <v>51766.666669999999</v>
      </c>
      <c r="K166" s="157">
        <v>19266.666669999999</v>
      </c>
      <c r="L166" s="157">
        <v>574000</v>
      </c>
      <c r="M166" s="158">
        <v>17600</v>
      </c>
      <c r="N166" s="159">
        <f t="shared" si="53"/>
        <v>0.30494523300306292</v>
      </c>
      <c r="O166" s="160">
        <f t="shared" si="54"/>
        <v>5.0845809838121273E-2</v>
      </c>
      <c r="P166" s="160">
        <f t="shared" si="55"/>
        <v>5.032730572574054E-2</v>
      </c>
      <c r="Q166" s="160">
        <f t="shared" si="56"/>
        <v>1.8730961180062889E-2</v>
      </c>
      <c r="R166" s="160">
        <f t="shared" si="57"/>
        <v>0.55804005443750682</v>
      </c>
      <c r="S166" s="161">
        <f t="shared" si="58"/>
        <v>1.7110635815505437E-2</v>
      </c>
      <c r="T166" s="178">
        <f t="shared" si="52"/>
        <v>0.62890255441679743</v>
      </c>
      <c r="U166" s="343">
        <v>18.072902908660101</v>
      </c>
      <c r="V166" s="179">
        <v>24.525835355801</v>
      </c>
      <c r="W166" s="344">
        <v>32.712637442805203</v>
      </c>
      <c r="Y166" s="165">
        <v>0.36891000000000002</v>
      </c>
      <c r="Z166" s="146">
        <f t="shared" si="59"/>
        <v>0.17251025737437048</v>
      </c>
      <c r="AA166" s="146">
        <f t="shared" si="60"/>
        <v>35.336087120032538</v>
      </c>
      <c r="AB166" s="146">
        <f t="shared" si="61"/>
        <v>2.6868512107808216</v>
      </c>
      <c r="AC166" s="146">
        <f t="shared" si="62"/>
        <v>2.9749830966869509E-2</v>
      </c>
      <c r="AD166" s="146">
        <f t="shared" si="63"/>
        <v>2.5082960658418405</v>
      </c>
      <c r="AE166" s="146">
        <f t="shared" si="64"/>
        <v>2.4188661972996157</v>
      </c>
      <c r="AF166" s="166">
        <f t="shared" si="65"/>
        <v>-8.9429868542224789E-2</v>
      </c>
    </row>
    <row r="167" spans="1:32" s="151" customFormat="1">
      <c r="A167" s="152">
        <v>302</v>
      </c>
      <c r="B167" s="153" t="s">
        <v>330</v>
      </c>
      <c r="C167" s="153">
        <v>31</v>
      </c>
      <c r="D167" s="153" t="s">
        <v>331</v>
      </c>
      <c r="E167" s="154" t="s">
        <v>217</v>
      </c>
      <c r="F167" s="146">
        <v>383.43</v>
      </c>
      <c r="G167" s="177" t="s">
        <v>545</v>
      </c>
      <c r="H167" s="156">
        <v>188334.1</v>
      </c>
      <c r="I167" s="157">
        <v>42566.666669999999</v>
      </c>
      <c r="J167" s="157">
        <v>41300</v>
      </c>
      <c r="K167" s="157">
        <v>15300</v>
      </c>
      <c r="L167" s="157">
        <v>464666.66667000001</v>
      </c>
      <c r="M167" s="158">
        <v>13963.333329999999</v>
      </c>
      <c r="N167" s="159">
        <f t="shared" si="53"/>
        <v>0.24582500559088269</v>
      </c>
      <c r="O167" s="160">
        <f t="shared" si="54"/>
        <v>5.5560575977149064E-2</v>
      </c>
      <c r="P167" s="160">
        <f t="shared" si="55"/>
        <v>5.3907246382378204E-2</v>
      </c>
      <c r="Q167" s="160">
        <f t="shared" si="56"/>
        <v>1.9970481105336235E-2</v>
      </c>
      <c r="R167" s="160">
        <f t="shared" si="57"/>
        <v>0.60651090764789584</v>
      </c>
      <c r="S167" s="161">
        <f t="shared" si="58"/>
        <v>1.8225783296357954E-2</v>
      </c>
      <c r="T167" s="178">
        <f t="shared" si="52"/>
        <v>0.62373670405727921</v>
      </c>
      <c r="U167" s="343">
        <v>17.698991554875899</v>
      </c>
      <c r="V167" s="179">
        <v>24.204469651901402</v>
      </c>
      <c r="W167" s="344">
        <v>32.207437483316497</v>
      </c>
      <c r="Y167" s="165">
        <v>0.42304000000000003</v>
      </c>
      <c r="Z167" s="146">
        <f t="shared" si="59"/>
        <v>0.17162900444117229</v>
      </c>
      <c r="AA167" s="146">
        <f t="shared" si="60"/>
        <v>28.841329078435272</v>
      </c>
      <c r="AB167" s="146">
        <f t="shared" si="61"/>
        <v>2.6993464052287583</v>
      </c>
      <c r="AC167" s="146">
        <f t="shared" si="62"/>
        <v>2.9173543927459623E-2</v>
      </c>
      <c r="AD167" s="146">
        <f t="shared" si="63"/>
        <v>2.7222332758349292</v>
      </c>
      <c r="AE167" s="146">
        <f t="shared" si="64"/>
        <v>2.401360358156845</v>
      </c>
      <c r="AF167" s="173">
        <f t="shared" si="65"/>
        <v>-0.32087291767808424</v>
      </c>
    </row>
    <row r="168" spans="1:32" s="151" customFormat="1">
      <c r="A168" s="152">
        <v>302</v>
      </c>
      <c r="B168" s="153" t="s">
        <v>330</v>
      </c>
      <c r="C168" s="153">
        <v>31</v>
      </c>
      <c r="D168" s="153" t="s">
        <v>331</v>
      </c>
      <c r="E168" s="154" t="s">
        <v>333</v>
      </c>
      <c r="F168" s="146">
        <v>383.6</v>
      </c>
      <c r="G168" s="177" t="s">
        <v>545</v>
      </c>
      <c r="H168" s="156">
        <v>525333.33333000005</v>
      </c>
      <c r="I168" s="157">
        <v>89033.333329999994</v>
      </c>
      <c r="J168" s="157">
        <v>87433.333329999994</v>
      </c>
      <c r="K168" s="157">
        <v>33666.666669999999</v>
      </c>
      <c r="L168" s="157">
        <v>958666.66666999995</v>
      </c>
      <c r="M168" s="158">
        <v>28000</v>
      </c>
      <c r="N168" s="159">
        <f t="shared" si="53"/>
        <v>0.30504800247620212</v>
      </c>
      <c r="O168" s="160">
        <f t="shared" si="54"/>
        <v>5.1699442550038124E-2</v>
      </c>
      <c r="P168" s="160">
        <f t="shared" si="55"/>
        <v>5.0770362339444812E-2</v>
      </c>
      <c r="Q168" s="160">
        <f t="shared" si="56"/>
        <v>1.9549396099836538E-2</v>
      </c>
      <c r="R168" s="160">
        <f t="shared" si="57"/>
        <v>0.55667389284909541</v>
      </c>
      <c r="S168" s="161">
        <f t="shared" si="58"/>
        <v>1.6258903685382971E-2</v>
      </c>
      <c r="T168" s="178">
        <f t="shared" si="52"/>
        <v>0.62611982083743156</v>
      </c>
      <c r="U168" s="343">
        <v>17.8682725148998</v>
      </c>
      <c r="V168" s="179">
        <v>24.345639469443299</v>
      </c>
      <c r="W168" s="344">
        <v>32.428421770044899</v>
      </c>
      <c r="Y168" s="165">
        <v>0.34168999999999999</v>
      </c>
      <c r="Z168" s="146">
        <f t="shared" si="59"/>
        <v>0.17557932263536094</v>
      </c>
      <c r="AA168" s="146">
        <f t="shared" si="60"/>
        <v>35.399820305256071</v>
      </c>
      <c r="AB168" s="146">
        <f t="shared" si="61"/>
        <v>2.5970297026141553</v>
      </c>
      <c r="AC168" s="146">
        <f t="shared" si="62"/>
        <v>2.8378378378282505E-2</v>
      </c>
      <c r="AD168" s="146">
        <f t="shared" si="63"/>
        <v>2.5036195416663514</v>
      </c>
      <c r="AE168" s="146">
        <f t="shared" si="64"/>
        <v>2.4094141577062294</v>
      </c>
      <c r="AF168" s="166">
        <f t="shared" si="65"/>
        <v>-9.4205383960122013E-2</v>
      </c>
    </row>
    <row r="169" spans="1:32" s="151" customFormat="1">
      <c r="A169" s="152">
        <v>302</v>
      </c>
      <c r="B169" s="153" t="s">
        <v>330</v>
      </c>
      <c r="C169" s="153">
        <v>32</v>
      </c>
      <c r="D169" s="153">
        <v>1</v>
      </c>
      <c r="E169" s="154" t="s">
        <v>375</v>
      </c>
      <c r="F169" s="146">
        <v>388.01</v>
      </c>
      <c r="G169" s="155" t="s">
        <v>32</v>
      </c>
      <c r="H169" s="156">
        <v>118700</v>
      </c>
      <c r="I169" s="157">
        <v>16950</v>
      </c>
      <c r="J169" s="157">
        <v>14415</v>
      </c>
      <c r="K169" s="157">
        <v>10490</v>
      </c>
      <c r="L169" s="157">
        <v>108300</v>
      </c>
      <c r="M169" s="158">
        <v>2535</v>
      </c>
      <c r="N169" s="159">
        <f t="shared" si="53"/>
        <v>0.43737794318139944</v>
      </c>
      <c r="O169" s="160">
        <f t="shared" si="54"/>
        <v>6.2456243782011131E-2</v>
      </c>
      <c r="P169" s="160">
        <f t="shared" si="55"/>
        <v>5.3115442720807697E-2</v>
      </c>
      <c r="Q169" s="160">
        <f t="shared" si="56"/>
        <v>3.8652861196064703E-2</v>
      </c>
      <c r="R169" s="160">
        <f t="shared" si="57"/>
        <v>0.39905670805851357</v>
      </c>
      <c r="S169" s="161">
        <f t="shared" si="58"/>
        <v>9.340801061203434E-3</v>
      </c>
      <c r="T169" s="162">
        <f t="shared" si="52"/>
        <v>0.61815724262221228</v>
      </c>
      <c r="U169" s="341">
        <v>17.321863393191901</v>
      </c>
      <c r="V169" s="163">
        <v>23.819398218507299</v>
      </c>
      <c r="W169" s="342">
        <v>31.626550463286801</v>
      </c>
      <c r="Y169" s="165"/>
      <c r="Z169" s="146">
        <f t="shared" si="59"/>
        <v>0.27411749295959137</v>
      </c>
      <c r="AA169" s="146">
        <f t="shared" si="60"/>
        <v>52.290748898678416</v>
      </c>
      <c r="AB169" s="146">
        <f t="shared" si="61"/>
        <v>1.3741658722592947</v>
      </c>
      <c r="AC169" s="146">
        <f t="shared" si="62"/>
        <v>2.2871836513736636E-2</v>
      </c>
      <c r="AD169" s="146">
        <f t="shared" si="63"/>
        <v>1.918235749290689</v>
      </c>
      <c r="AE169" s="146">
        <f t="shared" si="64"/>
        <v>2.3826519335138014</v>
      </c>
      <c r="AF169" s="173">
        <f t="shared" si="65"/>
        <v>0.46441618422311248</v>
      </c>
    </row>
    <row r="170" spans="1:32" s="151" customFormat="1">
      <c r="A170" s="167">
        <v>302</v>
      </c>
      <c r="B170" s="168" t="s">
        <v>330</v>
      </c>
      <c r="C170" s="168">
        <v>32</v>
      </c>
      <c r="D170" s="168">
        <v>1</v>
      </c>
      <c r="E170" s="169" t="s">
        <v>376</v>
      </c>
      <c r="F170" s="170">
        <v>388.21</v>
      </c>
      <c r="G170" s="171" t="s">
        <v>32</v>
      </c>
      <c r="H170" s="156">
        <v>65566.666670000006</v>
      </c>
      <c r="I170" s="157">
        <v>6906.6666699999996</v>
      </c>
      <c r="J170" s="157">
        <v>5860</v>
      </c>
      <c r="K170" s="157">
        <v>4420</v>
      </c>
      <c r="L170" s="157">
        <v>54100</v>
      </c>
      <c r="M170" s="158">
        <v>1107</v>
      </c>
      <c r="N170" s="159">
        <f t="shared" si="53"/>
        <v>0.47525738074590246</v>
      </c>
      <c r="O170" s="160">
        <f t="shared" si="54"/>
        <v>5.0062699203391174E-2</v>
      </c>
      <c r="P170" s="160">
        <f t="shared" si="55"/>
        <v>4.2475977392415883E-2</v>
      </c>
      <c r="Q170" s="160">
        <f t="shared" si="56"/>
        <v>3.2038194551958742E-2</v>
      </c>
      <c r="R170" s="160">
        <f t="shared" si="57"/>
        <v>0.39214170254773029</v>
      </c>
      <c r="S170" s="161">
        <f t="shared" si="58"/>
        <v>8.0240455586014312E-3</v>
      </c>
      <c r="T170" s="162">
        <f t="shared" si="52"/>
        <v>0.62245585892705024</v>
      </c>
      <c r="U170" s="341">
        <v>17.545807207370501</v>
      </c>
      <c r="V170" s="163">
        <v>24.0853452899165</v>
      </c>
      <c r="W170" s="342">
        <v>32.0268306742474</v>
      </c>
      <c r="Y170" s="180">
        <v>0.93403000000000003</v>
      </c>
      <c r="Z170" s="146">
        <f t="shared" si="59"/>
        <v>0.23740566627663531</v>
      </c>
      <c r="AA170" s="146">
        <f t="shared" si="60"/>
        <v>54.791086352234245</v>
      </c>
      <c r="AB170" s="146">
        <f t="shared" si="61"/>
        <v>1.3257918552036196</v>
      </c>
      <c r="AC170" s="146">
        <f t="shared" si="62"/>
        <v>2.0051805024725127E-2</v>
      </c>
      <c r="AD170" s="146">
        <f t="shared" si="63"/>
        <v>1.831792230069426</v>
      </c>
      <c r="AE170" s="146">
        <f t="shared" si="64"/>
        <v>2.3970472923840429</v>
      </c>
      <c r="AF170" s="173">
        <f t="shared" si="65"/>
        <v>0.56525506231461686</v>
      </c>
    </row>
    <row r="171" spans="1:32" s="151" customFormat="1">
      <c r="A171" s="167">
        <v>302</v>
      </c>
      <c r="B171" s="168" t="s">
        <v>330</v>
      </c>
      <c r="C171" s="168">
        <v>32</v>
      </c>
      <c r="D171" s="168">
        <v>1</v>
      </c>
      <c r="E171" s="169" t="s">
        <v>377</v>
      </c>
      <c r="F171" s="170">
        <v>388.41</v>
      </c>
      <c r="G171" s="171" t="s">
        <v>32</v>
      </c>
      <c r="H171" s="156">
        <v>62633.333330000001</v>
      </c>
      <c r="I171" s="157">
        <v>6026.6666699999996</v>
      </c>
      <c r="J171" s="157">
        <v>4526.6666699999996</v>
      </c>
      <c r="K171" s="157">
        <v>3560</v>
      </c>
      <c r="L171" s="157">
        <v>52000</v>
      </c>
      <c r="M171" s="158">
        <v>927.66666999999995</v>
      </c>
      <c r="N171" s="159">
        <f t="shared" si="53"/>
        <v>0.48300486084457706</v>
      </c>
      <c r="O171" s="160">
        <f t="shared" si="54"/>
        <v>4.6475401220674582E-2</v>
      </c>
      <c r="P171" s="160">
        <f t="shared" si="55"/>
        <v>3.4907961763962124E-2</v>
      </c>
      <c r="Q171" s="160">
        <f t="shared" si="56"/>
        <v>2.7453389643930903E-2</v>
      </c>
      <c r="R171" s="160">
        <f t="shared" si="57"/>
        <v>0.40100456783269856</v>
      </c>
      <c r="S171" s="161">
        <f t="shared" si="58"/>
        <v>7.1538186941567036E-3</v>
      </c>
      <c r="T171" s="162">
        <f t="shared" si="52"/>
        <v>0.59931742131552601</v>
      </c>
      <c r="U171" s="341">
        <v>15.9810662260135</v>
      </c>
      <c r="V171" s="163">
        <v>22.515126208643601</v>
      </c>
      <c r="W171" s="342">
        <v>30.121926972080001</v>
      </c>
      <c r="Y171" s="180">
        <v>0.96018999999999999</v>
      </c>
      <c r="Z171" s="146">
        <f t="shared" si="59"/>
        <v>0.21051794182507452</v>
      </c>
      <c r="AA171" s="146">
        <f t="shared" si="60"/>
        <v>54.637976154540212</v>
      </c>
      <c r="AB171" s="146">
        <f t="shared" si="61"/>
        <v>1.2715355814606739</v>
      </c>
      <c r="AC171" s="146">
        <f t="shared" si="62"/>
        <v>1.7527065301856808E-2</v>
      </c>
      <c r="AD171" s="146">
        <f t="shared" si="63"/>
        <v>1.8312850397878127</v>
      </c>
      <c r="AE171" s="146">
        <f t="shared" si="64"/>
        <v>2.3210077389414536</v>
      </c>
      <c r="AF171" s="173">
        <f t="shared" si="65"/>
        <v>0.48972269915364097</v>
      </c>
    </row>
    <row r="172" spans="1:32" s="151" customFormat="1">
      <c r="A172" s="167">
        <v>302</v>
      </c>
      <c r="B172" s="168" t="s">
        <v>330</v>
      </c>
      <c r="C172" s="168">
        <v>32</v>
      </c>
      <c r="D172" s="168">
        <v>1</v>
      </c>
      <c r="E172" s="169" t="s">
        <v>374</v>
      </c>
      <c r="F172" s="170">
        <v>388.61</v>
      </c>
      <c r="G172" s="171" t="s">
        <v>32</v>
      </c>
      <c r="H172" s="156">
        <v>122100</v>
      </c>
      <c r="I172" s="157">
        <v>17910</v>
      </c>
      <c r="J172" s="157">
        <v>16373.333329999999</v>
      </c>
      <c r="K172" s="157">
        <v>12986.666670000001</v>
      </c>
      <c r="L172" s="157">
        <v>99600</v>
      </c>
      <c r="M172" s="158">
        <v>1788</v>
      </c>
      <c r="N172" s="159">
        <f t="shared" si="53"/>
        <v>0.45095620443347934</v>
      </c>
      <c r="O172" s="160">
        <f t="shared" si="54"/>
        <v>6.6147629986925596E-2</v>
      </c>
      <c r="P172" s="160">
        <f t="shared" si="55"/>
        <v>6.0472205179533015E-2</v>
      </c>
      <c r="Q172" s="160">
        <f t="shared" si="56"/>
        <v>4.7964110644930162E-2</v>
      </c>
      <c r="R172" s="160">
        <f t="shared" si="57"/>
        <v>0.36785616676146227</v>
      </c>
      <c r="S172" s="161">
        <f t="shared" si="58"/>
        <v>6.6036829936696236E-3</v>
      </c>
      <c r="T172" s="162">
        <f t="shared" si="52"/>
        <v>0.63492192914509349</v>
      </c>
      <c r="U172" s="341">
        <v>18.483188782092402</v>
      </c>
      <c r="V172" s="163">
        <v>24.9564987948504</v>
      </c>
      <c r="W172" s="342">
        <v>33.211141064748603</v>
      </c>
      <c r="Y172" s="180">
        <v>0.86314999999999997</v>
      </c>
      <c r="Z172" s="146">
        <f t="shared" si="59"/>
        <v>0.31797817810006862</v>
      </c>
      <c r="AA172" s="146">
        <f t="shared" si="60"/>
        <v>55.074424898511509</v>
      </c>
      <c r="AB172" s="146">
        <f t="shared" si="61"/>
        <v>1.2607802868940501</v>
      </c>
      <c r="AC172" s="146">
        <f t="shared" si="62"/>
        <v>1.7635223103325836E-2</v>
      </c>
      <c r="AD172" s="146">
        <f t="shared" si="63"/>
        <v>1.8288237713013098</v>
      </c>
      <c r="AE172" s="146">
        <f t="shared" si="64"/>
        <v>2.4394879568412442</v>
      </c>
      <c r="AF172" s="173">
        <f t="shared" si="65"/>
        <v>0.6106641855399344</v>
      </c>
    </row>
    <row r="173" spans="1:32" s="151" customFormat="1">
      <c r="A173" s="167">
        <v>302</v>
      </c>
      <c r="B173" s="168" t="s">
        <v>330</v>
      </c>
      <c r="C173" s="168">
        <v>32</v>
      </c>
      <c r="D173" s="168">
        <v>1</v>
      </c>
      <c r="E173" s="169" t="s">
        <v>342</v>
      </c>
      <c r="F173" s="170">
        <v>388.81</v>
      </c>
      <c r="G173" s="171" t="s">
        <v>32</v>
      </c>
      <c r="H173" s="156">
        <v>217600</v>
      </c>
      <c r="I173" s="157">
        <v>26640</v>
      </c>
      <c r="J173" s="157">
        <v>23996.666669999999</v>
      </c>
      <c r="K173" s="157">
        <v>17280</v>
      </c>
      <c r="L173" s="157">
        <v>188266.66667000001</v>
      </c>
      <c r="M173" s="158">
        <v>3296.3333299999999</v>
      </c>
      <c r="N173" s="159">
        <f t="shared" ref="N173:N183" si="66">H173/(SUM($H173:$M173))</f>
        <v>0.45610830895150212</v>
      </c>
      <c r="O173" s="160">
        <f t="shared" ref="O173:O183" si="67">I173/(SUM($H173:$M173))</f>
        <v>5.5839730470900809E-2</v>
      </c>
      <c r="P173" s="160">
        <f t="shared" ref="P173:P183" si="68">J173/(SUM($H173:$M173))</f>
        <v>5.029907654102285E-2</v>
      </c>
      <c r="Q173" s="160">
        <f t="shared" ref="Q173:Q183" si="69">K173/(SUM($H173:$M173))</f>
        <v>3.6220365710854581E-2</v>
      </c>
      <c r="R173" s="160">
        <f t="shared" ref="R173:R183" si="70">L173/(SUM($H173:$M173))</f>
        <v>0.39462312025179147</v>
      </c>
      <c r="S173" s="161">
        <f t="shared" ref="S173:S183" si="71">M173/(SUM($H173:$M173))</f>
        <v>6.909398073928188E-3</v>
      </c>
      <c r="T173" s="162">
        <f t="shared" si="52"/>
        <v>0.62591099939617778</v>
      </c>
      <c r="U173" s="341">
        <v>17.8590651803779</v>
      </c>
      <c r="V173" s="163">
        <v>24.365415355695902</v>
      </c>
      <c r="W173" s="342">
        <v>32.369653667874601</v>
      </c>
      <c r="Y173" s="180">
        <v>0.80130999999999997</v>
      </c>
      <c r="Z173" s="146">
        <f t="shared" ref="Z173:Z183" si="72">(O173+P173+Q173)/(O173+P173+Q173+R173+S173)</f>
        <v>0.26174176782944147</v>
      </c>
      <c r="AA173" s="146">
        <f t="shared" ref="AA173:AA183" si="73">((N173)/(N173+R173))*100</f>
        <v>53.613666228206192</v>
      </c>
      <c r="AB173" s="146">
        <f t="shared" ref="AB173:AB183" si="74">P173/Q173</f>
        <v>1.388695987847222</v>
      </c>
      <c r="AC173" s="146">
        <f t="shared" ref="AC173:AC183" si="75">(S173/(S173+R173))</f>
        <v>1.7207567901943485E-2</v>
      </c>
      <c r="AD173" s="146">
        <f t="shared" ref="AD173:AD183" si="76">(0*(N173/(SUM(N173:S173)))+(1*(O173/SUM(N173:S173)))+(2*(P173/SUM(N173:S173)))+(3*(Q173/SUM(N173:S173)))+(4*(R173/(SUM(N173:S173)))+(4*(S173/(SUM(N173:S173))))))</f>
        <v>1.8712290539883889</v>
      </c>
      <c r="AE173" s="146">
        <f t="shared" ref="AE173:AE183" si="77">-0.77*T173+3.32*T173^2+1.59</f>
        <v>2.4087069332931486</v>
      </c>
      <c r="AF173" s="173">
        <f t="shared" si="65"/>
        <v>0.53747787930475965</v>
      </c>
    </row>
    <row r="174" spans="1:32" s="151" customFormat="1">
      <c r="A174" s="167">
        <v>302</v>
      </c>
      <c r="B174" s="168" t="s">
        <v>330</v>
      </c>
      <c r="C174" s="168">
        <v>32</v>
      </c>
      <c r="D174" s="168">
        <v>1</v>
      </c>
      <c r="E174" s="169" t="s">
        <v>346</v>
      </c>
      <c r="F174" s="170">
        <v>389.01</v>
      </c>
      <c r="G174" s="171" t="s">
        <v>32</v>
      </c>
      <c r="H174" s="156">
        <v>179900</v>
      </c>
      <c r="I174" s="157">
        <v>20160</v>
      </c>
      <c r="J174" s="157">
        <v>14283.333329999999</v>
      </c>
      <c r="K174" s="157">
        <v>11650</v>
      </c>
      <c r="L174" s="157">
        <v>127900</v>
      </c>
      <c r="M174" s="158">
        <v>2487.3333299999999</v>
      </c>
      <c r="N174" s="159">
        <f t="shared" si="66"/>
        <v>0.50479730476409679</v>
      </c>
      <c r="O174" s="160">
        <f t="shared" si="67"/>
        <v>5.656872520313614E-2</v>
      </c>
      <c r="P174" s="160">
        <f t="shared" si="68"/>
        <v>4.0078866970712571E-2</v>
      </c>
      <c r="Q174" s="160">
        <f t="shared" si="69"/>
        <v>3.268976431629643E-2</v>
      </c>
      <c r="R174" s="160">
        <f t="shared" si="70"/>
        <v>0.35888591039092815</v>
      </c>
      <c r="S174" s="161">
        <f t="shared" si="71"/>
        <v>6.9794283548299373E-3</v>
      </c>
      <c r="T174" s="162">
        <f t="shared" si="52"/>
        <v>0.58502010396248438</v>
      </c>
      <c r="U174" s="341">
        <v>15.0083971604158</v>
      </c>
      <c r="V174" s="163">
        <v>21.585077635311301</v>
      </c>
      <c r="W174" s="342">
        <v>28.9690179138675</v>
      </c>
      <c r="Y174" s="180">
        <v>0.82786000000000004</v>
      </c>
      <c r="Z174" s="146">
        <f t="shared" si="72"/>
        <v>0.26118063923002638</v>
      </c>
      <c r="AA174" s="146">
        <f t="shared" si="73"/>
        <v>58.447043534762841</v>
      </c>
      <c r="AB174" s="146">
        <f t="shared" si="74"/>
        <v>1.2260371957081544</v>
      </c>
      <c r="AC174" s="146">
        <f t="shared" si="75"/>
        <v>1.907649513549569E-2</v>
      </c>
      <c r="AD174" s="146">
        <f t="shared" si="76"/>
        <v>1.6982571070764829</v>
      </c>
      <c r="AE174" s="146">
        <f t="shared" si="77"/>
        <v>2.2757996131226035</v>
      </c>
      <c r="AF174" s="173">
        <f t="shared" si="65"/>
        <v>0.57754250604612056</v>
      </c>
    </row>
    <row r="175" spans="1:32" s="151" customFormat="1">
      <c r="A175" s="167">
        <v>302</v>
      </c>
      <c r="B175" s="168" t="s">
        <v>330</v>
      </c>
      <c r="C175" s="168">
        <v>32</v>
      </c>
      <c r="D175" s="168">
        <v>1</v>
      </c>
      <c r="E175" s="169" t="s">
        <v>381</v>
      </c>
      <c r="F175" s="170">
        <v>389.21</v>
      </c>
      <c r="G175" s="171" t="s">
        <v>32</v>
      </c>
      <c r="H175" s="156">
        <v>156333.33332999999</v>
      </c>
      <c r="I175" s="157">
        <v>16986.666669999999</v>
      </c>
      <c r="J175" s="157">
        <v>14993.333329999999</v>
      </c>
      <c r="K175" s="157">
        <v>12246.666670000001</v>
      </c>
      <c r="L175" s="157">
        <v>102756.66667000001</v>
      </c>
      <c r="M175" s="158">
        <v>1833.6666700000001</v>
      </c>
      <c r="N175" s="159">
        <f t="shared" si="66"/>
        <v>0.51231578749682249</v>
      </c>
      <c r="O175" s="160">
        <f t="shared" si="67"/>
        <v>5.5666551250571211E-2</v>
      </c>
      <c r="P175" s="160">
        <f t="shared" si="68"/>
        <v>4.9134251848561322E-2</v>
      </c>
      <c r="Q175" s="160">
        <f t="shared" si="69"/>
        <v>4.0133223961956822E-2</v>
      </c>
      <c r="R175" s="160">
        <f t="shared" si="70"/>
        <v>0.33674112541606832</v>
      </c>
      <c r="S175" s="161">
        <f t="shared" si="71"/>
        <v>6.0090600260197637E-3</v>
      </c>
      <c r="T175" s="162">
        <f t="shared" si="52"/>
        <v>0.63120834266198567</v>
      </c>
      <c r="U175" s="341">
        <v>18.210416565786598</v>
      </c>
      <c r="V175" s="163">
        <v>24.696962672529398</v>
      </c>
      <c r="W175" s="342">
        <v>32.821617175889202</v>
      </c>
      <c r="Y175" s="180">
        <v>0.89868000000000003</v>
      </c>
      <c r="Z175" s="146">
        <f t="shared" si="72"/>
        <v>0.29718826926378117</v>
      </c>
      <c r="AA175" s="146">
        <f t="shared" si="73"/>
        <v>60.339393002431585</v>
      </c>
      <c r="AB175" s="146">
        <f t="shared" si="74"/>
        <v>1.2242787146912686</v>
      </c>
      <c r="AC175" s="146">
        <f t="shared" si="75"/>
        <v>1.7531894310338948E-2</v>
      </c>
      <c r="AD175" s="146">
        <f t="shared" si="76"/>
        <v>1.6453354686019168</v>
      </c>
      <c r="AE175" s="146">
        <f t="shared" si="77"/>
        <v>2.4267371626792924</v>
      </c>
      <c r="AF175" s="173">
        <f t="shared" si="65"/>
        <v>0.78140169407737559</v>
      </c>
    </row>
    <row r="176" spans="1:32" s="151" customFormat="1">
      <c r="A176" s="167">
        <v>302</v>
      </c>
      <c r="B176" s="168" t="s">
        <v>330</v>
      </c>
      <c r="C176" s="168">
        <v>32</v>
      </c>
      <c r="D176" s="168">
        <v>1</v>
      </c>
      <c r="E176" s="169" t="s">
        <v>382</v>
      </c>
      <c r="F176" s="170">
        <v>389.41</v>
      </c>
      <c r="G176" s="171" t="s">
        <v>32</v>
      </c>
      <c r="H176" s="156">
        <v>149100</v>
      </c>
      <c r="I176" s="157">
        <v>15796.666670000001</v>
      </c>
      <c r="J176" s="157">
        <v>14420</v>
      </c>
      <c r="K176" s="157">
        <v>10700</v>
      </c>
      <c r="L176" s="157">
        <v>105633.33332999999</v>
      </c>
      <c r="M176" s="158">
        <v>1724</v>
      </c>
      <c r="N176" s="159">
        <f t="shared" si="66"/>
        <v>0.50138882350171843</v>
      </c>
      <c r="O176" s="160">
        <f t="shared" si="67"/>
        <v>5.3120537336821649E-2</v>
      </c>
      <c r="P176" s="160">
        <f t="shared" si="68"/>
        <v>4.849112565321783E-2</v>
      </c>
      <c r="Q176" s="160">
        <f t="shared" si="69"/>
        <v>3.5981625831444576E-2</v>
      </c>
      <c r="R176" s="160">
        <f t="shared" si="70"/>
        <v>0.35522047431853487</v>
      </c>
      <c r="S176" s="161">
        <f t="shared" si="71"/>
        <v>5.7974133582626595E-3</v>
      </c>
      <c r="T176" s="162">
        <f t="shared" si="52"/>
        <v>0.62953987581264048</v>
      </c>
      <c r="U176" s="341">
        <v>18.106753444174501</v>
      </c>
      <c r="V176" s="163">
        <v>24.638533093619799</v>
      </c>
      <c r="W176" s="342">
        <v>32.736974869794999</v>
      </c>
      <c r="Y176" s="180">
        <v>0.89471000000000001</v>
      </c>
      <c r="Z176" s="146">
        <f t="shared" si="72"/>
        <v>0.27595307788283857</v>
      </c>
      <c r="AA176" s="146">
        <f t="shared" si="73"/>
        <v>58.531797959415499</v>
      </c>
      <c r="AB176" s="146">
        <f t="shared" si="74"/>
        <v>1.3476635514018691</v>
      </c>
      <c r="AC176" s="146">
        <f t="shared" si="75"/>
        <v>1.6058521076531291E-2</v>
      </c>
      <c r="AD176" s="146">
        <f t="shared" si="76"/>
        <v>1.7021192168447812</v>
      </c>
      <c r="AE176" s="146">
        <f t="shared" si="77"/>
        <v>2.4210382070150738</v>
      </c>
      <c r="AF176" s="173">
        <f t="shared" si="65"/>
        <v>0.71891899017029259</v>
      </c>
    </row>
    <row r="177" spans="1:32" s="151" customFormat="1">
      <c r="A177" s="167">
        <v>302</v>
      </c>
      <c r="B177" s="168" t="s">
        <v>330</v>
      </c>
      <c r="C177" s="168">
        <v>32</v>
      </c>
      <c r="D177" s="168">
        <v>2</v>
      </c>
      <c r="E177" s="169" t="s">
        <v>334</v>
      </c>
      <c r="F177" s="170">
        <v>389.51</v>
      </c>
      <c r="G177" s="171" t="s">
        <v>32</v>
      </c>
      <c r="H177" s="156">
        <v>166666.66667000001</v>
      </c>
      <c r="I177" s="157">
        <v>21116.666669999999</v>
      </c>
      <c r="J177" s="157">
        <v>15123.333329999999</v>
      </c>
      <c r="K177" s="157">
        <v>5623.3333300000004</v>
      </c>
      <c r="L177" s="157">
        <v>127866.66667000001</v>
      </c>
      <c r="M177" s="158">
        <v>1965.6666700000001</v>
      </c>
      <c r="N177" s="159">
        <f t="shared" si="66"/>
        <v>0.49256861727137541</v>
      </c>
      <c r="O177" s="160">
        <f t="shared" si="67"/>
        <v>6.2408443816886462E-2</v>
      </c>
      <c r="P177" s="160">
        <f t="shared" si="68"/>
        <v>4.4695676320459315E-2</v>
      </c>
      <c r="Q177" s="160">
        <f t="shared" si="69"/>
        <v>1.6619265136552448E-2</v>
      </c>
      <c r="R177" s="160">
        <f t="shared" si="70"/>
        <v>0.37789864317289262</v>
      </c>
      <c r="S177" s="161">
        <f t="shared" si="71"/>
        <v>5.8093542818337864E-3</v>
      </c>
      <c r="T177" s="162">
        <f t="shared" si="52"/>
        <v>0.51820332040429851</v>
      </c>
      <c r="U177" s="341">
        <v>10.1130288161309</v>
      </c>
      <c r="V177" s="163">
        <v>16.990779785116601</v>
      </c>
      <c r="W177" s="342">
        <v>23.501298529975301</v>
      </c>
      <c r="Y177" s="180">
        <v>0.84404000000000001</v>
      </c>
      <c r="Z177" s="146">
        <f t="shared" si="72"/>
        <v>0.24382288814814149</v>
      </c>
      <c r="AA177" s="146">
        <f t="shared" si="73"/>
        <v>56.586690810172321</v>
      </c>
      <c r="AB177" s="146">
        <f t="shared" si="74"/>
        <v>2.6893894497269648</v>
      </c>
      <c r="AC177" s="146">
        <f t="shared" si="75"/>
        <v>1.5140039614418593E-2</v>
      </c>
      <c r="AD177" s="146">
        <f t="shared" si="76"/>
        <v>1.7364895816863679</v>
      </c>
      <c r="AE177" s="146">
        <f t="shared" si="77"/>
        <v>2.0825185851317833</v>
      </c>
      <c r="AF177" s="173">
        <f t="shared" si="65"/>
        <v>0.34602900344541543</v>
      </c>
    </row>
    <row r="178" spans="1:32" s="151" customFormat="1">
      <c r="A178" s="167">
        <v>302</v>
      </c>
      <c r="B178" s="168" t="s">
        <v>330</v>
      </c>
      <c r="C178" s="168">
        <v>32</v>
      </c>
      <c r="D178" s="168">
        <v>2</v>
      </c>
      <c r="E178" s="169" t="s">
        <v>383</v>
      </c>
      <c r="F178" s="170">
        <v>389.71</v>
      </c>
      <c r="G178" s="171" t="s">
        <v>32</v>
      </c>
      <c r="H178" s="156">
        <v>189733.33332999999</v>
      </c>
      <c r="I178" s="157">
        <v>22926.666669999999</v>
      </c>
      <c r="J178" s="157">
        <v>19393.333330000001</v>
      </c>
      <c r="K178" s="157">
        <v>14580</v>
      </c>
      <c r="L178" s="157">
        <v>128533.33332999999</v>
      </c>
      <c r="M178" s="158">
        <v>2305.3333299999999</v>
      </c>
      <c r="N178" s="159">
        <f t="shared" si="66"/>
        <v>0.50264213858253437</v>
      </c>
      <c r="O178" s="160">
        <f t="shared" si="67"/>
        <v>6.0737396868131607E-2</v>
      </c>
      <c r="P178" s="160">
        <f t="shared" si="68"/>
        <v>5.1376879160609984E-2</v>
      </c>
      <c r="Q178" s="160">
        <f t="shared" si="69"/>
        <v>3.8625381486272502E-2</v>
      </c>
      <c r="R178" s="160">
        <f t="shared" si="70"/>
        <v>0.34051090765250169</v>
      </c>
      <c r="S178" s="161">
        <f t="shared" si="71"/>
        <v>6.1072962499498585E-3</v>
      </c>
      <c r="T178" s="162">
        <f t="shared" si="52"/>
        <v>0.61276011162354538</v>
      </c>
      <c r="U178" s="341">
        <v>16.9331102405264</v>
      </c>
      <c r="V178" s="163">
        <v>23.472022678426299</v>
      </c>
      <c r="W178" s="342">
        <v>31.287554161730199</v>
      </c>
      <c r="Y178" s="180">
        <v>0.88658000000000003</v>
      </c>
      <c r="Z178" s="146">
        <f t="shared" si="72"/>
        <v>0.30308087839489933</v>
      </c>
      <c r="AA178" s="146">
        <f t="shared" si="73"/>
        <v>59.614578969619068</v>
      </c>
      <c r="AB178" s="146">
        <f t="shared" si="74"/>
        <v>1.3301326015089165</v>
      </c>
      <c r="AC178" s="146">
        <f t="shared" si="75"/>
        <v>1.7619663887210694E-2</v>
      </c>
      <c r="AD178" s="146">
        <f t="shared" si="76"/>
        <v>1.6658401152579754</v>
      </c>
      <c r="AE178" s="146">
        <f t="shared" si="77"/>
        <v>2.3647515626475775</v>
      </c>
      <c r="AF178" s="173">
        <f t="shared" si="65"/>
        <v>0.69891144738960209</v>
      </c>
    </row>
    <row r="179" spans="1:32" s="151" customFormat="1">
      <c r="A179" s="167">
        <v>302</v>
      </c>
      <c r="B179" s="168" t="s">
        <v>330</v>
      </c>
      <c r="C179" s="168">
        <v>32</v>
      </c>
      <c r="D179" s="168">
        <v>2</v>
      </c>
      <c r="E179" s="169" t="s">
        <v>373</v>
      </c>
      <c r="F179" s="170">
        <v>389.91</v>
      </c>
      <c r="G179" s="171" t="s">
        <v>32</v>
      </c>
      <c r="H179" s="156">
        <v>179766.66667000001</v>
      </c>
      <c r="I179" s="157">
        <v>18466.666669999999</v>
      </c>
      <c r="J179" s="157">
        <v>14786.666670000001</v>
      </c>
      <c r="K179" s="157">
        <v>12216.666670000001</v>
      </c>
      <c r="L179" s="157">
        <v>130766.66667000001</v>
      </c>
      <c r="M179" s="158">
        <v>2143.6666700000001</v>
      </c>
      <c r="N179" s="159">
        <f t="shared" si="66"/>
        <v>0.5019354250069421</v>
      </c>
      <c r="O179" s="160">
        <f t="shared" si="67"/>
        <v>5.156169580917546E-2</v>
      </c>
      <c r="P179" s="160">
        <f t="shared" si="68"/>
        <v>4.1286585310429148E-2</v>
      </c>
      <c r="Q179" s="160">
        <f t="shared" si="69"/>
        <v>3.4110760858859029E-2</v>
      </c>
      <c r="R179" s="160">
        <f t="shared" si="70"/>
        <v>0.3651200949964612</v>
      </c>
      <c r="S179" s="161">
        <f t="shared" si="71"/>
        <v>5.9854380181330324E-3</v>
      </c>
      <c r="T179" s="162">
        <f t="shared" si="52"/>
        <v>0.61215617368622277</v>
      </c>
      <c r="U179" s="341">
        <v>16.904335557000699</v>
      </c>
      <c r="V179" s="163">
        <v>23.411497181690802</v>
      </c>
      <c r="W179" s="342">
        <v>31.1447896578978</v>
      </c>
      <c r="Y179" s="180">
        <v>0.90283000000000002</v>
      </c>
      <c r="Z179" s="146">
        <f t="shared" si="72"/>
        <v>0.25490478213639911</v>
      </c>
      <c r="AA179" s="146">
        <f t="shared" si="73"/>
        <v>57.889652211080076</v>
      </c>
      <c r="AB179" s="146">
        <f t="shared" si="74"/>
        <v>1.2103683491922597</v>
      </c>
      <c r="AC179" s="146">
        <f t="shared" si="75"/>
        <v>1.6128668224134633E-2</v>
      </c>
      <c r="AD179" s="146">
        <f t="shared" si="76"/>
        <v>1.7208892810649878</v>
      </c>
      <c r="AE179" s="146">
        <f t="shared" si="77"/>
        <v>2.3627605471223694</v>
      </c>
      <c r="AF179" s="173">
        <f t="shared" si="65"/>
        <v>0.64187126605738154</v>
      </c>
    </row>
    <row r="180" spans="1:32" s="151" customFormat="1">
      <c r="A180" s="167">
        <v>302</v>
      </c>
      <c r="B180" s="168" t="s">
        <v>330</v>
      </c>
      <c r="C180" s="168">
        <v>32</v>
      </c>
      <c r="D180" s="168">
        <v>2</v>
      </c>
      <c r="E180" s="169" t="s">
        <v>374</v>
      </c>
      <c r="F180" s="170">
        <v>390.11</v>
      </c>
      <c r="G180" s="171" t="s">
        <v>32</v>
      </c>
      <c r="H180" s="156">
        <v>103000</v>
      </c>
      <c r="I180" s="157">
        <v>13990</v>
      </c>
      <c r="J180" s="157">
        <v>12123.333329999999</v>
      </c>
      <c r="K180" s="157">
        <v>9890</v>
      </c>
      <c r="L180" s="157">
        <v>82266.666670000006</v>
      </c>
      <c r="M180" s="158">
        <v>1396.6666700000001</v>
      </c>
      <c r="N180" s="159">
        <f t="shared" si="66"/>
        <v>0.46257485029247641</v>
      </c>
      <c r="O180" s="160">
        <f t="shared" si="67"/>
        <v>6.2829341316424703E-2</v>
      </c>
      <c r="P180" s="160">
        <f t="shared" si="68"/>
        <v>5.4446107768646015E-2</v>
      </c>
      <c r="Q180" s="160">
        <f t="shared" si="69"/>
        <v>4.4416167664005746E-2</v>
      </c>
      <c r="R180" s="160">
        <f t="shared" si="70"/>
        <v>0.3694610778537506</v>
      </c>
      <c r="S180" s="161">
        <f t="shared" si="71"/>
        <v>6.2724551046965202E-3</v>
      </c>
      <c r="T180" s="162">
        <f t="shared" si="52"/>
        <v>0.6259358288770055</v>
      </c>
      <c r="U180" s="341">
        <v>17.822396105209702</v>
      </c>
      <c r="V180" s="163">
        <v>24.352260121042502</v>
      </c>
      <c r="W180" s="342">
        <v>32.417111701874902</v>
      </c>
      <c r="Y180" s="180">
        <v>0.90956000000000004</v>
      </c>
      <c r="Z180" s="146">
        <f t="shared" si="72"/>
        <v>0.3008635097130678</v>
      </c>
      <c r="AA180" s="146">
        <f t="shared" si="73"/>
        <v>55.595537962295857</v>
      </c>
      <c r="AB180" s="146">
        <f t="shared" si="74"/>
        <v>1.2258173235591507</v>
      </c>
      <c r="AC180" s="146">
        <f t="shared" si="75"/>
        <v>1.6693892225451697E-2</v>
      </c>
      <c r="AD180" s="146">
        <f t="shared" si="76"/>
        <v>1.8079041916795227</v>
      </c>
      <c r="AE180" s="146">
        <f t="shared" si="77"/>
        <v>2.4087910091795597</v>
      </c>
      <c r="AF180" s="173">
        <f t="shared" si="65"/>
        <v>0.60088681750003703</v>
      </c>
    </row>
    <row r="181" spans="1:32" s="151" customFormat="1">
      <c r="A181" s="167">
        <v>302</v>
      </c>
      <c r="B181" s="168" t="s">
        <v>330</v>
      </c>
      <c r="C181" s="168">
        <v>32</v>
      </c>
      <c r="D181" s="168">
        <v>2</v>
      </c>
      <c r="E181" s="169" t="s">
        <v>342</v>
      </c>
      <c r="F181" s="170">
        <v>390.31</v>
      </c>
      <c r="G181" s="171" t="s">
        <v>32</v>
      </c>
      <c r="H181" s="156">
        <v>328000</v>
      </c>
      <c r="I181" s="157">
        <v>38366.666669999999</v>
      </c>
      <c r="J181" s="157">
        <v>31033.333330000001</v>
      </c>
      <c r="K181" s="157">
        <v>23366.666669999999</v>
      </c>
      <c r="L181" s="157">
        <v>198333.33332999999</v>
      </c>
      <c r="M181" s="158">
        <v>4826.6666699999996</v>
      </c>
      <c r="N181" s="159">
        <f t="shared" si="66"/>
        <v>0.52570280695100013</v>
      </c>
      <c r="O181" s="160">
        <f t="shared" si="67"/>
        <v>6.1492269395647503E-2</v>
      </c>
      <c r="P181" s="160">
        <f t="shared" si="68"/>
        <v>4.973875134337509E-2</v>
      </c>
      <c r="Q181" s="160">
        <f t="shared" si="69"/>
        <v>3.7450982492400545E-2</v>
      </c>
      <c r="R181" s="160">
        <f t="shared" si="70"/>
        <v>0.31787923793758949</v>
      </c>
      <c r="S181" s="161">
        <f t="shared" si="71"/>
        <v>7.7359518799873066E-3</v>
      </c>
      <c r="T181" s="162">
        <f t="shared" si="52"/>
        <v>0.60687205409475575</v>
      </c>
      <c r="U181" s="341">
        <v>16.563469702986801</v>
      </c>
      <c r="V181" s="163">
        <v>23.0757326005455</v>
      </c>
      <c r="W181" s="342">
        <v>30.8282059802182</v>
      </c>
      <c r="Y181" s="180">
        <v>0.89049999999999996</v>
      </c>
      <c r="Z181" s="146">
        <f t="shared" si="72"/>
        <v>0.31347856451695827</v>
      </c>
      <c r="AA181" s="146">
        <f t="shared" si="73"/>
        <v>62.31792273630348</v>
      </c>
      <c r="AB181" s="146">
        <f t="shared" si="74"/>
        <v>1.3281027100815832</v>
      </c>
      <c r="AC181" s="146">
        <f t="shared" si="75"/>
        <v>2.3757957619610158E-2</v>
      </c>
      <c r="AD181" s="146">
        <f t="shared" si="76"/>
        <v>1.5757834788299065</v>
      </c>
      <c r="AE181" s="146">
        <f t="shared" si="77"/>
        <v>2.3454435692837832</v>
      </c>
      <c r="AF181" s="173">
        <f t="shared" si="65"/>
        <v>0.76966009045387662</v>
      </c>
    </row>
    <row r="182" spans="1:32" s="151" customFormat="1">
      <c r="A182" s="167">
        <v>302</v>
      </c>
      <c r="B182" s="168" t="s">
        <v>330</v>
      </c>
      <c r="C182" s="168">
        <v>32</v>
      </c>
      <c r="D182" s="168">
        <v>2</v>
      </c>
      <c r="E182" s="169" t="s">
        <v>346</v>
      </c>
      <c r="F182" s="170">
        <v>390.51</v>
      </c>
      <c r="G182" s="171" t="s">
        <v>32</v>
      </c>
      <c r="H182" s="156">
        <v>121566.66667000001</v>
      </c>
      <c r="I182" s="157">
        <v>17460</v>
      </c>
      <c r="J182" s="157">
        <v>15260</v>
      </c>
      <c r="K182" s="157">
        <v>12030</v>
      </c>
      <c r="L182" s="157">
        <v>91033.333329999994</v>
      </c>
      <c r="M182" s="158">
        <v>1713.3333299999999</v>
      </c>
      <c r="N182" s="159">
        <f t="shared" si="66"/>
        <v>0.46925462244070637</v>
      </c>
      <c r="O182" s="160">
        <f t="shared" si="67"/>
        <v>6.7396646895448942E-2</v>
      </c>
      <c r="P182" s="160">
        <f t="shared" si="68"/>
        <v>5.8904514984223992E-2</v>
      </c>
      <c r="Q182" s="160">
        <f t="shared" si="69"/>
        <v>4.6436521314561906E-2</v>
      </c>
      <c r="R182" s="160">
        <f t="shared" si="70"/>
        <v>0.35139412498039596</v>
      </c>
      <c r="S182" s="161">
        <f t="shared" si="71"/>
        <v>6.6135693846628698E-3</v>
      </c>
      <c r="T182" s="162">
        <f t="shared" si="52"/>
        <v>0.62421981488085365</v>
      </c>
      <c r="U182" s="341">
        <v>17.714841664335001</v>
      </c>
      <c r="V182" s="163">
        <v>24.1992815460118</v>
      </c>
      <c r="W182" s="342">
        <v>32.242114839308698</v>
      </c>
      <c r="Y182" s="180">
        <v>0.92423</v>
      </c>
      <c r="Z182" s="146">
        <f t="shared" si="72"/>
        <v>0.32546243546876114</v>
      </c>
      <c r="AA182" s="146">
        <f t="shared" si="73"/>
        <v>57.180934463781753</v>
      </c>
      <c r="AB182" s="146">
        <f t="shared" si="74"/>
        <v>1.2684954280964256</v>
      </c>
      <c r="AC182" s="146">
        <f t="shared" si="75"/>
        <v>1.8473260459924763E-2</v>
      </c>
      <c r="AD182" s="146">
        <f t="shared" si="76"/>
        <v>1.7565460182678176</v>
      </c>
      <c r="AE182" s="146">
        <f t="shared" si="77"/>
        <v>2.4029899951441682</v>
      </c>
      <c r="AF182" s="173">
        <f t="shared" si="65"/>
        <v>0.64644397687635058</v>
      </c>
    </row>
    <row r="183" spans="1:32" s="151" customFormat="1" ht="13.5" thickBot="1">
      <c r="A183" s="181">
        <v>302</v>
      </c>
      <c r="B183" s="182" t="s">
        <v>330</v>
      </c>
      <c r="C183" s="182">
        <v>32</v>
      </c>
      <c r="D183" s="182">
        <v>2</v>
      </c>
      <c r="E183" s="183" t="s">
        <v>381</v>
      </c>
      <c r="F183" s="184">
        <v>390.71</v>
      </c>
      <c r="G183" s="185" t="s">
        <v>32</v>
      </c>
      <c r="H183" s="186">
        <v>86200</v>
      </c>
      <c r="I183" s="187">
        <v>10940</v>
      </c>
      <c r="J183" s="187">
        <v>8150</v>
      </c>
      <c r="K183" s="187">
        <v>6480</v>
      </c>
      <c r="L183" s="187">
        <v>65050</v>
      </c>
      <c r="M183" s="188">
        <v>1401</v>
      </c>
      <c r="N183" s="189">
        <f t="shared" si="66"/>
        <v>0.48366915234456098</v>
      </c>
      <c r="O183" s="190">
        <f t="shared" si="67"/>
        <v>6.1384460866003444E-2</v>
      </c>
      <c r="P183" s="190">
        <f t="shared" si="68"/>
        <v>4.572974004185814E-2</v>
      </c>
      <c r="Q183" s="190">
        <f t="shared" si="69"/>
        <v>3.6359351591563283E-2</v>
      </c>
      <c r="R183" s="190">
        <f t="shared" si="70"/>
        <v>0.364996268677653</v>
      </c>
      <c r="S183" s="191">
        <f t="shared" si="71"/>
        <v>7.8610264783611355E-3</v>
      </c>
      <c r="T183" s="192">
        <f t="shared" si="52"/>
        <v>0.59437914797374958</v>
      </c>
      <c r="U183" s="345">
        <v>15.6338908263828</v>
      </c>
      <c r="V183" s="193">
        <v>22.2058333585389</v>
      </c>
      <c r="W183" s="346">
        <v>29.6411963748848</v>
      </c>
      <c r="Y183" s="195">
        <v>0.93764999999999998</v>
      </c>
      <c r="Z183" s="196">
        <f t="shared" si="72"/>
        <v>0.27787135545147301</v>
      </c>
      <c r="AA183" s="196">
        <f t="shared" si="73"/>
        <v>56.991735537190081</v>
      </c>
      <c r="AB183" s="196">
        <f t="shared" si="74"/>
        <v>1.257716049382716</v>
      </c>
      <c r="AC183" s="196">
        <f t="shared" si="75"/>
        <v>2.1083204165475315E-2</v>
      </c>
      <c r="AD183" s="196">
        <f t="shared" si="76"/>
        <v>1.7533511763484659</v>
      </c>
      <c r="AE183" s="196">
        <f t="shared" si="77"/>
        <v>2.3052394735929349</v>
      </c>
      <c r="AF183" s="197">
        <f t="shared" si="65"/>
        <v>0.55188829724446897</v>
      </c>
    </row>
    <row r="184" spans="1:32" ht="13.5" thickBot="1"/>
    <row r="185" spans="1:32">
      <c r="R185" s="945"/>
      <c r="S185" s="423" t="s">
        <v>542</v>
      </c>
      <c r="T185" s="199" t="s">
        <v>540</v>
      </c>
      <c r="U185" s="200">
        <v>5</v>
      </c>
      <c r="V185" s="200">
        <v>50</v>
      </c>
      <c r="W185" s="200">
        <v>95</v>
      </c>
      <c r="X185" s="942" t="s">
        <v>541</v>
      </c>
    </row>
    <row r="186" spans="1:32">
      <c r="R186" s="174" t="s">
        <v>36</v>
      </c>
      <c r="S186" s="151"/>
      <c r="T186" s="202"/>
      <c r="U186" s="202"/>
      <c r="V186" s="203"/>
      <c r="W186" s="202"/>
      <c r="X186" s="946"/>
    </row>
    <row r="187" spans="1:32">
      <c r="R187" s="174" t="s">
        <v>31</v>
      </c>
      <c r="S187" s="236">
        <f>COUNT(T154:T168)</f>
        <v>15</v>
      </c>
      <c r="T187" s="202">
        <f>MIN(U154:U168)</f>
        <v>15.284732152722199</v>
      </c>
      <c r="U187" s="202">
        <f t="shared" ref="U187:W187" si="78">AVERAGE(U154:U168)</f>
        <v>17.256448112871436</v>
      </c>
      <c r="V187" s="202">
        <f t="shared" si="78"/>
        <v>23.771483893581212</v>
      </c>
      <c r="W187" s="202">
        <f t="shared" si="78"/>
        <v>31.68838800223034</v>
      </c>
      <c r="X187" s="204">
        <f>MAX(W154:W168)</f>
        <v>33.3807376492081</v>
      </c>
    </row>
    <row r="188" spans="1:32">
      <c r="R188" s="174" t="s">
        <v>485</v>
      </c>
      <c r="S188" s="151"/>
      <c r="T188" s="202"/>
      <c r="U188" s="202"/>
      <c r="V188" s="203"/>
      <c r="W188" s="202"/>
      <c r="X188" s="946"/>
    </row>
    <row r="189" spans="1:32">
      <c r="R189" s="174"/>
      <c r="S189" s="151"/>
      <c r="T189" s="202"/>
      <c r="U189" s="202"/>
      <c r="V189" s="203"/>
      <c r="W189" s="202"/>
      <c r="X189" s="946"/>
    </row>
    <row r="190" spans="1:32">
      <c r="R190" s="174"/>
      <c r="S190" s="151"/>
      <c r="T190" s="202"/>
      <c r="U190" s="205"/>
      <c r="V190" s="205"/>
      <c r="W190" s="205"/>
      <c r="X190" s="946"/>
    </row>
    <row r="191" spans="1:32">
      <c r="R191" s="174" t="s">
        <v>36</v>
      </c>
      <c r="S191" s="151"/>
      <c r="T191" s="202"/>
      <c r="U191" s="202"/>
      <c r="V191" s="203"/>
      <c r="W191" s="202"/>
      <c r="X191" s="946"/>
    </row>
    <row r="192" spans="1:32">
      <c r="R192" s="174" t="s">
        <v>31</v>
      </c>
      <c r="S192" s="151">
        <v>15</v>
      </c>
      <c r="T192" s="202" t="str">
        <f>FIXED(T187,2)</f>
        <v>15.28</v>
      </c>
      <c r="U192" s="202" t="str">
        <f t="shared" ref="U192:X192" si="79">FIXED(U187,2)</f>
        <v>17.26</v>
      </c>
      <c r="V192" s="202" t="str">
        <f t="shared" si="79"/>
        <v>23.77</v>
      </c>
      <c r="W192" s="202" t="str">
        <f t="shared" si="79"/>
        <v>31.69</v>
      </c>
      <c r="X192" s="204" t="str">
        <f t="shared" si="79"/>
        <v>33.38</v>
      </c>
    </row>
    <row r="193" spans="18:24" ht="13.5" thickBot="1">
      <c r="R193" s="206" t="s">
        <v>485</v>
      </c>
      <c r="S193" s="424"/>
      <c r="T193" s="207"/>
      <c r="U193" s="207"/>
      <c r="V193" s="208"/>
      <c r="W193" s="207"/>
      <c r="X193" s="947"/>
    </row>
    <row r="195" spans="18:24">
      <c r="S195" s="935"/>
      <c r="T195" s="944"/>
      <c r="U195" s="937"/>
      <c r="V195" s="937"/>
      <c r="W195" s="937"/>
    </row>
    <row r="196" spans="18:24">
      <c r="S196" s="935"/>
      <c r="T196" s="936"/>
      <c r="U196" s="937"/>
      <c r="V196" s="937"/>
      <c r="W196" s="937"/>
    </row>
    <row r="197" spans="18:24">
      <c r="R197" s="943"/>
      <c r="S197" s="938"/>
      <c r="T197" s="939"/>
      <c r="U197" s="939"/>
      <c r="V197" s="939"/>
      <c r="W197" s="939"/>
    </row>
  </sheetData>
  <mergeCells count="4">
    <mergeCell ref="H11:M11"/>
    <mergeCell ref="N11:S11"/>
    <mergeCell ref="Y11:AF11"/>
    <mergeCell ref="U11:W11"/>
  </mergeCells>
  <pageMargins left="0.7" right="0.7" top="0.75" bottom="0.75" header="0.3" footer="0.3"/>
  <pageSetup paperSize="9" orientation="portrait" horizontalDpi="4294967292" verticalDpi="4294967292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K262"/>
  <sheetViews>
    <sheetView topLeftCell="G112" zoomScale="70" zoomScaleNormal="70" zoomScalePageLayoutView="70" workbookViewId="0">
      <selection activeCell="V150" sqref="V150:AA152"/>
    </sheetView>
  </sheetViews>
  <sheetFormatPr defaultColWidth="8.7109375" defaultRowHeight="12.75"/>
  <cols>
    <col min="1" max="1" width="20.42578125" style="102" customWidth="1"/>
    <col min="2" max="2" width="25.42578125" style="102" customWidth="1"/>
    <col min="3" max="3" width="20" style="102" bestFit="1" customWidth="1"/>
    <col min="4" max="4" width="8.85546875" style="102" bestFit="1" customWidth="1"/>
    <col min="5" max="5" width="13.7109375" style="102" bestFit="1" customWidth="1"/>
    <col min="6" max="8" width="14.85546875" style="102" customWidth="1"/>
    <col min="9" max="9" width="17.5703125" style="102" customWidth="1"/>
    <col min="10" max="10" width="11.7109375" style="686" customWidth="1"/>
    <col min="11" max="11" width="13.28515625" style="104" customWidth="1"/>
    <col min="12" max="15" width="12.140625" style="104" customWidth="1"/>
    <col min="16" max="16" width="11" style="104" customWidth="1"/>
    <col min="17" max="22" width="8.7109375" style="105" customWidth="1"/>
    <col min="23" max="23" width="8.85546875" style="106" customWidth="1"/>
    <col min="24" max="26" width="13.7109375" style="102" customWidth="1"/>
    <col min="27" max="27" width="8.7109375" style="102" customWidth="1"/>
    <col min="28" max="28" width="31.7109375" style="102" customWidth="1"/>
    <col min="29" max="29" width="8.7109375" style="102" customWidth="1"/>
    <col min="30" max="30" width="5.7109375" style="232" customWidth="1"/>
    <col min="31" max="31" width="18.42578125" style="102" customWidth="1"/>
    <col min="32" max="32" width="13.140625" style="102" customWidth="1"/>
    <col min="33" max="33" width="21.7109375" style="102" customWidth="1"/>
    <col min="34" max="34" width="20.7109375" style="102" customWidth="1"/>
    <col min="35" max="35" width="13.42578125" style="102" customWidth="1"/>
    <col min="36" max="36" width="19.42578125" style="102" customWidth="1"/>
    <col min="37" max="37" width="8.7109375" style="102" customWidth="1"/>
    <col min="38" max="16384" width="8.7109375" style="102"/>
  </cols>
  <sheetData>
    <row r="1" spans="1:37" s="211" customFormat="1" ht="15.75">
      <c r="A1" s="479" t="s">
        <v>11</v>
      </c>
      <c r="B1" s="479" t="s">
        <v>199</v>
      </c>
      <c r="C1" s="931"/>
      <c r="D1" s="931"/>
      <c r="E1" s="931"/>
      <c r="G1" s="479"/>
      <c r="H1" s="479"/>
      <c r="I1" s="479"/>
      <c r="J1" s="932"/>
      <c r="K1" s="835"/>
      <c r="L1" s="835"/>
      <c r="M1" s="835"/>
      <c r="N1" s="287"/>
      <c r="O1" s="287"/>
      <c r="P1" s="287"/>
      <c r="Q1" s="287"/>
      <c r="R1" s="287"/>
      <c r="S1" s="287"/>
      <c r="T1" s="287"/>
      <c r="U1" s="287"/>
      <c r="V1" s="287"/>
      <c r="W1" s="836"/>
      <c r="X1" s="212"/>
      <c r="Y1" s="212"/>
      <c r="Z1" s="212"/>
      <c r="AD1" s="425"/>
    </row>
    <row r="2" spans="1:37">
      <c r="A2" s="453" t="s">
        <v>586</v>
      </c>
      <c r="B2" s="500" t="s">
        <v>611</v>
      </c>
      <c r="C2" s="500"/>
      <c r="D2" s="500"/>
      <c r="E2" s="500"/>
      <c r="F2" s="500"/>
      <c r="G2" s="500"/>
      <c r="H2" s="500"/>
      <c r="I2" s="500"/>
      <c r="J2" s="846"/>
      <c r="K2" s="780"/>
      <c r="L2" s="780"/>
      <c r="M2" s="780"/>
      <c r="N2" s="228"/>
      <c r="O2" s="228"/>
      <c r="P2" s="228"/>
      <c r="Q2" s="228"/>
      <c r="R2" s="228"/>
      <c r="S2" s="228"/>
      <c r="T2" s="228"/>
      <c r="U2" s="228"/>
      <c r="V2" s="228"/>
      <c r="W2" s="781"/>
      <c r="X2" s="103"/>
      <c r="Y2" s="103"/>
      <c r="Z2" s="103"/>
    </row>
    <row r="3" spans="1:37">
      <c r="A3" s="453" t="s">
        <v>592</v>
      </c>
      <c r="B3" s="1104" t="s">
        <v>275</v>
      </c>
      <c r="C3" s="1104"/>
      <c r="D3" s="1104"/>
      <c r="E3" s="1104"/>
      <c r="F3" s="500"/>
      <c r="G3" s="500"/>
      <c r="H3" s="500"/>
      <c r="I3" s="500"/>
      <c r="J3" s="846"/>
      <c r="K3" s="780"/>
      <c r="L3" s="780"/>
      <c r="M3" s="780"/>
      <c r="N3" s="228"/>
      <c r="O3" s="228"/>
      <c r="P3" s="228"/>
      <c r="Q3" s="228"/>
      <c r="R3" s="228"/>
      <c r="S3" s="228"/>
      <c r="T3" s="228"/>
      <c r="U3" s="228"/>
      <c r="V3" s="228"/>
      <c r="W3" s="781"/>
      <c r="X3" s="103"/>
      <c r="Y3" s="103"/>
      <c r="Z3" s="103"/>
    </row>
    <row r="4" spans="1:37">
      <c r="A4" s="453" t="s">
        <v>589</v>
      </c>
      <c r="B4" s="847">
        <v>-43.58</v>
      </c>
      <c r="C4" s="847"/>
      <c r="D4" s="783"/>
      <c r="E4" s="783"/>
      <c r="F4" s="103"/>
      <c r="G4" s="103"/>
      <c r="H4" s="103"/>
      <c r="I4" s="103"/>
      <c r="J4" s="848"/>
      <c r="K4" s="780"/>
      <c r="L4" s="780"/>
      <c r="M4" s="780"/>
      <c r="N4" s="228"/>
      <c r="O4" s="228"/>
      <c r="P4" s="228"/>
      <c r="Q4" s="228"/>
      <c r="R4" s="228"/>
      <c r="S4" s="228"/>
      <c r="T4" s="228"/>
      <c r="U4" s="228"/>
      <c r="V4" s="228"/>
      <c r="W4" s="781"/>
      <c r="X4" s="103"/>
      <c r="Y4" s="103"/>
      <c r="Z4" s="103"/>
    </row>
    <row r="5" spans="1:37">
      <c r="A5" s="453" t="s">
        <v>590</v>
      </c>
      <c r="B5" s="847">
        <v>149.56</v>
      </c>
      <c r="C5" s="783"/>
      <c r="D5" s="500"/>
      <c r="E5" s="500"/>
      <c r="F5" s="103"/>
      <c r="G5" s="103"/>
      <c r="H5" s="103"/>
      <c r="I5" s="103"/>
      <c r="J5" s="848"/>
      <c r="K5" s="780"/>
      <c r="L5" s="780"/>
      <c r="M5" s="780"/>
      <c r="N5" s="228"/>
      <c r="O5" s="228"/>
      <c r="P5" s="228"/>
      <c r="Q5" s="228"/>
      <c r="R5" s="228"/>
      <c r="S5" s="228"/>
      <c r="T5" s="228"/>
      <c r="U5" s="228"/>
      <c r="V5" s="228"/>
      <c r="W5" s="781"/>
      <c r="X5" s="103"/>
      <c r="Y5" s="103"/>
      <c r="Z5" s="103"/>
    </row>
    <row r="6" spans="1:37">
      <c r="A6" s="453" t="s">
        <v>15</v>
      </c>
      <c r="B6" s="849">
        <v>300</v>
      </c>
      <c r="C6" s="281"/>
      <c r="D6" s="500"/>
      <c r="E6" s="500"/>
      <c r="F6" s="103"/>
      <c r="G6" s="103"/>
      <c r="H6" s="103"/>
      <c r="I6" s="103"/>
      <c r="J6" s="848"/>
      <c r="K6" s="780"/>
      <c r="L6" s="780"/>
      <c r="M6" s="780"/>
      <c r="N6" s="228"/>
      <c r="O6" s="228"/>
      <c r="P6" s="228"/>
      <c r="Q6" s="228"/>
      <c r="R6" s="228"/>
      <c r="S6" s="228"/>
      <c r="T6" s="228"/>
      <c r="U6" s="228"/>
      <c r="V6" s="228"/>
      <c r="W6" s="781"/>
      <c r="X6" s="103"/>
      <c r="Y6" s="103"/>
      <c r="Z6" s="103"/>
    </row>
    <row r="7" spans="1:37" ht="45" customHeight="1">
      <c r="A7" s="453" t="s">
        <v>16</v>
      </c>
      <c r="B7" s="613" t="s">
        <v>276</v>
      </c>
      <c r="C7" s="850" t="s">
        <v>559</v>
      </c>
      <c r="D7" s="500"/>
      <c r="E7" s="500"/>
      <c r="F7" s="103"/>
      <c r="G7" s="103"/>
      <c r="H7" s="103"/>
      <c r="I7" s="103"/>
      <c r="J7" s="848"/>
      <c r="K7" s="780"/>
      <c r="L7" s="780"/>
      <c r="M7" s="780"/>
      <c r="N7" s="228"/>
      <c r="O7" s="228"/>
      <c r="P7" s="228"/>
      <c r="Q7" s="228"/>
      <c r="R7" s="228"/>
      <c r="S7" s="228"/>
      <c r="T7" s="228"/>
      <c r="U7" s="228"/>
      <c r="V7" s="228"/>
      <c r="W7" s="781"/>
      <c r="X7" s="103"/>
      <c r="Y7" s="103"/>
      <c r="Z7" s="103"/>
    </row>
    <row r="8" spans="1:37">
      <c r="A8" s="453" t="s">
        <v>17</v>
      </c>
      <c r="B8" s="500" t="s">
        <v>42</v>
      </c>
      <c r="C8" s="500"/>
      <c r="D8" s="500"/>
      <c r="E8" s="500"/>
      <c r="F8" s="103"/>
      <c r="G8" s="103"/>
      <c r="H8" s="103"/>
      <c r="I8" s="103"/>
      <c r="J8" s="848"/>
      <c r="K8" s="780"/>
      <c r="L8" s="780"/>
      <c r="M8" s="780"/>
      <c r="N8" s="228"/>
      <c r="O8" s="228"/>
      <c r="P8" s="228"/>
      <c r="Q8" s="228"/>
      <c r="R8" s="228"/>
      <c r="S8" s="228"/>
      <c r="T8" s="228"/>
      <c r="U8" s="228"/>
      <c r="V8" s="228"/>
      <c r="W8" s="781"/>
      <c r="X8" s="103"/>
      <c r="Y8" s="103"/>
      <c r="Z8" s="103"/>
    </row>
    <row r="9" spans="1:37">
      <c r="A9" s="453" t="s">
        <v>0</v>
      </c>
      <c r="B9" s="500" t="s">
        <v>54</v>
      </c>
      <c r="C9" s="500"/>
      <c r="D9" s="500"/>
      <c r="E9" s="500"/>
      <c r="F9" s="103"/>
      <c r="G9" s="103"/>
      <c r="H9" s="103"/>
      <c r="I9" s="103"/>
      <c r="J9" s="848"/>
      <c r="K9" s="780"/>
      <c r="L9" s="780"/>
      <c r="M9" s="780"/>
      <c r="N9" s="780"/>
      <c r="O9" s="780"/>
      <c r="P9" s="780"/>
      <c r="Q9" s="228"/>
      <c r="R9" s="228"/>
      <c r="S9" s="228"/>
      <c r="T9" s="228"/>
      <c r="U9" s="228"/>
      <c r="V9" s="228"/>
      <c r="W9" s="781"/>
      <c r="X9" s="103"/>
      <c r="Y9" s="103"/>
      <c r="Z9" s="103"/>
    </row>
    <row r="10" spans="1:37" ht="13.5" thickBot="1">
      <c r="A10" s="289" t="s">
        <v>479</v>
      </c>
      <c r="B10" s="232" t="s">
        <v>480</v>
      </c>
      <c r="C10" s="103"/>
      <c r="D10" s="103"/>
      <c r="E10" s="103"/>
      <c r="F10" s="103"/>
      <c r="G10" s="103"/>
      <c r="H10" s="103"/>
      <c r="I10" s="103"/>
      <c r="J10" s="848"/>
      <c r="K10" s="780"/>
      <c r="L10" s="780"/>
      <c r="M10" s="780"/>
      <c r="N10" s="780"/>
      <c r="O10" s="780"/>
      <c r="P10" s="780"/>
      <c r="Q10" s="228"/>
      <c r="R10" s="228"/>
      <c r="S10" s="228"/>
      <c r="T10" s="228"/>
      <c r="U10" s="228"/>
      <c r="V10" s="228"/>
      <c r="W10" s="781"/>
      <c r="X10" s="103"/>
      <c r="Y10" s="103"/>
      <c r="Z10" s="103"/>
    </row>
    <row r="11" spans="1:37" ht="15.95" customHeight="1" thickBot="1">
      <c r="A11" s="103"/>
      <c r="B11" s="103"/>
      <c r="C11" s="103"/>
      <c r="D11" s="103"/>
      <c r="E11" s="103"/>
      <c r="F11" s="103"/>
      <c r="G11" s="103"/>
      <c r="H11" s="103"/>
      <c r="I11" s="103"/>
      <c r="J11" s="848"/>
      <c r="K11" s="1084" t="s">
        <v>22</v>
      </c>
      <c r="L11" s="1085"/>
      <c r="M11" s="1085"/>
      <c r="N11" s="1085"/>
      <c r="O11" s="1085"/>
      <c r="P11" s="1086"/>
      <c r="Q11" s="1105" t="s">
        <v>23</v>
      </c>
      <c r="R11" s="1105"/>
      <c r="S11" s="1105"/>
      <c r="T11" s="1105"/>
      <c r="U11" s="1105"/>
      <c r="V11" s="1106"/>
      <c r="W11" s="203"/>
      <c r="X11" s="1069" t="s">
        <v>478</v>
      </c>
      <c r="Y11" s="1070"/>
      <c r="Z11" s="1071"/>
      <c r="AD11" s="1107" t="s">
        <v>427</v>
      </c>
      <c r="AE11" s="1108"/>
      <c r="AF11" s="1108"/>
      <c r="AG11" s="1108"/>
      <c r="AH11" s="1108"/>
      <c r="AI11" s="1108"/>
      <c r="AJ11" s="1108"/>
      <c r="AK11" s="1109"/>
    </row>
    <row r="12" spans="1:37" ht="13.5" thickBot="1">
      <c r="A12" s="785" t="s">
        <v>1</v>
      </c>
      <c r="B12" s="120" t="s">
        <v>2</v>
      </c>
      <c r="C12" s="120" t="s">
        <v>3</v>
      </c>
      <c r="D12" s="120" t="s">
        <v>7</v>
      </c>
      <c r="E12" s="786" t="s">
        <v>198</v>
      </c>
      <c r="F12" s="120" t="s">
        <v>8</v>
      </c>
      <c r="G12" s="428" t="s">
        <v>555</v>
      </c>
      <c r="H12" s="412" t="s">
        <v>556</v>
      </c>
      <c r="I12" s="361" t="s">
        <v>557</v>
      </c>
      <c r="J12" s="361" t="s">
        <v>612</v>
      </c>
      <c r="K12" s="122">
        <v>0</v>
      </c>
      <c r="L12" s="123">
        <v>1</v>
      </c>
      <c r="M12" s="123">
        <v>2</v>
      </c>
      <c r="N12" s="123">
        <v>3</v>
      </c>
      <c r="O12" s="123">
        <v>4</v>
      </c>
      <c r="P12" s="362" t="s">
        <v>27</v>
      </c>
      <c r="Q12" s="123">
        <v>0</v>
      </c>
      <c r="R12" s="123">
        <v>1</v>
      </c>
      <c r="S12" s="123">
        <v>2</v>
      </c>
      <c r="T12" s="123">
        <v>3</v>
      </c>
      <c r="U12" s="123">
        <v>4</v>
      </c>
      <c r="V12" s="123" t="s">
        <v>27</v>
      </c>
      <c r="W12" s="363" t="s">
        <v>28</v>
      </c>
      <c r="X12" s="125">
        <v>0.05</v>
      </c>
      <c r="Y12" s="126">
        <v>0.5</v>
      </c>
      <c r="Z12" s="127">
        <v>0.95</v>
      </c>
      <c r="AB12" s="128" t="s">
        <v>33</v>
      </c>
      <c r="AD12" s="360" t="s">
        <v>29</v>
      </c>
      <c r="AE12" s="851" t="s">
        <v>428</v>
      </c>
      <c r="AF12" s="851" t="s">
        <v>61</v>
      </c>
      <c r="AG12" s="851" t="s">
        <v>62</v>
      </c>
      <c r="AH12" s="851" t="s">
        <v>63</v>
      </c>
      <c r="AI12" s="852" t="s">
        <v>425</v>
      </c>
      <c r="AJ12" s="852" t="s">
        <v>426</v>
      </c>
      <c r="AK12" s="359" t="s">
        <v>424</v>
      </c>
    </row>
    <row r="13" spans="1:37">
      <c r="A13" s="853" t="s">
        <v>199</v>
      </c>
      <c r="B13" s="854" t="s">
        <v>66</v>
      </c>
      <c r="C13" s="854">
        <v>47</v>
      </c>
      <c r="D13" s="855">
        <v>5</v>
      </c>
      <c r="E13" s="856" t="s">
        <v>241</v>
      </c>
      <c r="F13" s="857">
        <v>437.5</v>
      </c>
      <c r="G13" s="448">
        <v>41.09</v>
      </c>
      <c r="H13" s="397">
        <v>41.689</v>
      </c>
      <c r="I13" s="858">
        <f>41.39+((F13-432)/13.19)</f>
        <v>41.806982562547383</v>
      </c>
      <c r="J13" s="858"/>
      <c r="K13" s="859">
        <v>5890000</v>
      </c>
      <c r="L13" s="860">
        <v>1400000</v>
      </c>
      <c r="M13" s="860">
        <v>1290000</v>
      </c>
      <c r="N13" s="860">
        <v>439000</v>
      </c>
      <c r="O13" s="860">
        <v>8540000</v>
      </c>
      <c r="P13" s="861">
        <v>676000</v>
      </c>
      <c r="Q13" s="136">
        <f t="shared" ref="Q13:Q28" si="0">K13/(SUM($K13:$P13))</f>
        <v>0.32300520976144775</v>
      </c>
      <c r="R13" s="136">
        <f t="shared" ref="R13:R28" si="1">L13/(SUM($K13:$P13))</f>
        <v>7.6775431861804216E-2</v>
      </c>
      <c r="S13" s="136">
        <f t="shared" ref="S13:S28" si="2">M13/(SUM($K13:$P13))</f>
        <v>7.074307650123389E-2</v>
      </c>
      <c r="T13" s="136">
        <f t="shared" ref="T13:T28" si="3">N13/(SUM($K13:$P13))</f>
        <v>2.4074581848094325E-2</v>
      </c>
      <c r="U13" s="136">
        <f t="shared" ref="U13:U28" si="4">O13/(SUM($K13:$P13))</f>
        <v>0.46833013435700577</v>
      </c>
      <c r="V13" s="150">
        <f t="shared" ref="V13:V28" si="5">P13/(SUM($K13:$P13))</f>
        <v>3.7071565670414038E-2</v>
      </c>
      <c r="W13" s="396">
        <f>(S13+T13+V13)/(R13+S13+T13+V13)</f>
        <v>0.63206307490144553</v>
      </c>
      <c r="X13" s="339">
        <v>17.7282093</v>
      </c>
      <c r="Y13" s="145">
        <v>24.2532605</v>
      </c>
      <c r="Z13" s="862">
        <v>30.651542299999999</v>
      </c>
      <c r="AA13" s="517"/>
      <c r="AB13" s="863" t="s">
        <v>195</v>
      </c>
      <c r="AC13" s="864"/>
      <c r="AD13" s="865">
        <v>0.34997716547419699</v>
      </c>
      <c r="AE13" s="146">
        <f t="shared" ref="AE13:AE44" si="6">(R13+S13+T13)/(R13+S13+T13+U13+V13)</f>
        <v>0.25346294046172535</v>
      </c>
      <c r="AF13" s="146">
        <f t="shared" ref="AF13:AF44" si="7">((Q13)/(Q13+U13))*100</f>
        <v>40.81774081774082</v>
      </c>
      <c r="AG13" s="146">
        <f t="shared" ref="AG13:AG44" si="8">S13/T13</f>
        <v>2.9384965831435079</v>
      </c>
      <c r="AH13" s="146">
        <f t="shared" ref="AH13:AH44" si="9">(V13/(V13+U13))</f>
        <v>7.3350694444444448E-2</v>
      </c>
      <c r="AI13" s="146">
        <f t="shared" ref="AI13:AI44" si="10">(0*(Q13/(SUM(Q13:V13)))+(1*(R13/SUM(Q13:V13)))+(2*(S13/SUM(Q13:V13)))+(3*(T13/SUM(Q13:V13)))+(4*(U13/(SUM(Q13:V13)))+(4*(V13/(SUM(Q13:V13))))))</f>
        <v>2.3120921305182343</v>
      </c>
      <c r="AJ13" s="146">
        <f t="shared" ref="AJ13:AJ44" si="11">-0.77*W13+3.32*W13^2+1.59</f>
        <v>2.4296638180967367</v>
      </c>
      <c r="AK13" s="166">
        <f>AJ13-AI13</f>
        <v>0.11757168757850245</v>
      </c>
    </row>
    <row r="14" spans="1:37">
      <c r="A14" s="866" t="s">
        <v>199</v>
      </c>
      <c r="B14" s="867" t="s">
        <v>66</v>
      </c>
      <c r="C14" s="867">
        <v>48</v>
      </c>
      <c r="D14" s="807">
        <v>3</v>
      </c>
      <c r="E14" s="868" t="s">
        <v>241</v>
      </c>
      <c r="F14" s="869">
        <v>444.1</v>
      </c>
      <c r="G14" s="449">
        <v>41.6</v>
      </c>
      <c r="H14" s="399">
        <v>41.887</v>
      </c>
      <c r="I14" s="858">
        <f>42.3+((F14-444)/10.62)</f>
        <v>42.309416195856876</v>
      </c>
      <c r="J14" s="858"/>
      <c r="K14" s="870">
        <v>38800000</v>
      </c>
      <c r="L14" s="871">
        <v>8810000</v>
      </c>
      <c r="M14" s="871">
        <v>7940000</v>
      </c>
      <c r="N14" s="871">
        <v>2620000</v>
      </c>
      <c r="O14" s="871">
        <v>56100000</v>
      </c>
      <c r="P14" s="872">
        <v>4240000</v>
      </c>
      <c r="Q14" s="146">
        <f t="shared" si="0"/>
        <v>0.32739853176947092</v>
      </c>
      <c r="R14" s="146">
        <f t="shared" si="1"/>
        <v>7.4339718167243274E-2</v>
      </c>
      <c r="S14" s="146">
        <f t="shared" si="2"/>
        <v>6.6998565521896883E-2</v>
      </c>
      <c r="T14" s="146">
        <f t="shared" si="3"/>
        <v>2.2107839000928192E-2</v>
      </c>
      <c r="U14" s="146">
        <f t="shared" si="4"/>
        <v>0.47337777402750825</v>
      </c>
      <c r="V14" s="166">
        <f t="shared" si="5"/>
        <v>3.5777571512952494E-2</v>
      </c>
      <c r="W14" s="398">
        <f t="shared" ref="W14:W77" si="12">(S14+T14+V14)/(R14+S14+T14+V14)</f>
        <v>0.6268530283778061</v>
      </c>
      <c r="X14" s="341">
        <v>17.4104873</v>
      </c>
      <c r="Y14" s="163">
        <v>23.924754499999999</v>
      </c>
      <c r="Z14" s="873">
        <v>30.302106999999999</v>
      </c>
      <c r="AA14" s="517"/>
      <c r="AB14" s="874" t="s">
        <v>195</v>
      </c>
      <c r="AC14" s="864"/>
      <c r="AD14" s="865">
        <v>0.29425972751632262</v>
      </c>
      <c r="AE14" s="146">
        <f t="shared" si="6"/>
        <v>0.24300589637435704</v>
      </c>
      <c r="AF14" s="146">
        <f t="shared" si="7"/>
        <v>40.885142255005263</v>
      </c>
      <c r="AG14" s="146">
        <f t="shared" si="8"/>
        <v>3.0305343511450378</v>
      </c>
      <c r="AH14" s="146">
        <f t="shared" si="9"/>
        <v>7.0268478621146838E-2</v>
      </c>
      <c r="AI14" s="146">
        <f t="shared" si="10"/>
        <v>2.3112817483756647</v>
      </c>
      <c r="AJ14" s="146">
        <f t="shared" si="11"/>
        <v>2.4118996358480258</v>
      </c>
      <c r="AK14" s="166">
        <f t="shared" ref="AK14:AK77" si="13">AJ14-AI14</f>
        <v>0.10061788747236111</v>
      </c>
    </row>
    <row r="15" spans="1:37">
      <c r="A15" s="866" t="s">
        <v>199</v>
      </c>
      <c r="B15" s="867" t="s">
        <v>66</v>
      </c>
      <c r="C15" s="867">
        <v>48</v>
      </c>
      <c r="D15" s="807">
        <v>6</v>
      </c>
      <c r="E15" s="868" t="s">
        <v>241</v>
      </c>
      <c r="F15" s="869">
        <v>448.6</v>
      </c>
      <c r="G15" s="449">
        <v>42.04</v>
      </c>
      <c r="H15" s="399">
        <v>42.021999999999998</v>
      </c>
      <c r="I15" s="858">
        <f>42.3+((F15-444)/10.62)</f>
        <v>42.733145009416198</v>
      </c>
      <c r="J15" s="858"/>
      <c r="K15" s="870">
        <v>3930000</v>
      </c>
      <c r="L15" s="871">
        <v>988000</v>
      </c>
      <c r="M15" s="871">
        <v>994000</v>
      </c>
      <c r="N15" s="871">
        <v>309000</v>
      </c>
      <c r="O15" s="871">
        <v>6340000</v>
      </c>
      <c r="P15" s="872">
        <v>542000</v>
      </c>
      <c r="Q15" s="146">
        <f t="shared" si="0"/>
        <v>0.29993131343967028</v>
      </c>
      <c r="R15" s="146">
        <f t="shared" si="1"/>
        <v>7.5402579561932387E-2</v>
      </c>
      <c r="S15" s="146">
        <f t="shared" si="2"/>
        <v>7.5860489964130348E-2</v>
      </c>
      <c r="T15" s="146">
        <f t="shared" si="3"/>
        <v>2.3582385713195451E-2</v>
      </c>
      <c r="U15" s="146">
        <f t="shared" si="4"/>
        <v>0.48385865832252156</v>
      </c>
      <c r="V15" s="166">
        <f t="shared" si="5"/>
        <v>4.1364572998549953E-2</v>
      </c>
      <c r="W15" s="398">
        <f t="shared" si="12"/>
        <v>0.6512530885986586</v>
      </c>
      <c r="X15" s="341">
        <v>18.8978994</v>
      </c>
      <c r="Y15" s="163">
        <v>25.417754599999999</v>
      </c>
      <c r="Z15" s="873">
        <v>32.034565399999998</v>
      </c>
      <c r="AA15" s="517"/>
      <c r="AB15" s="874" t="s">
        <v>195</v>
      </c>
      <c r="AC15" s="864"/>
      <c r="AD15" s="865">
        <v>0.29675887925105932</v>
      </c>
      <c r="AE15" s="146">
        <f t="shared" si="6"/>
        <v>0.24975471492423418</v>
      </c>
      <c r="AF15" s="146">
        <f t="shared" si="7"/>
        <v>38.266796494644588</v>
      </c>
      <c r="AG15" s="146">
        <f t="shared" si="8"/>
        <v>3.2168284789644011</v>
      </c>
      <c r="AH15" s="146">
        <f t="shared" si="9"/>
        <v>7.875617553036908E-2</v>
      </c>
      <c r="AI15" s="146">
        <f t="shared" si="10"/>
        <v>2.3987636419140657</v>
      </c>
      <c r="AJ15" s="146">
        <f t="shared" si="11"/>
        <v>2.4966486653378834</v>
      </c>
      <c r="AK15" s="166">
        <f t="shared" si="13"/>
        <v>9.7885023423817774E-2</v>
      </c>
    </row>
    <row r="16" spans="1:37">
      <c r="A16" s="866" t="s">
        <v>199</v>
      </c>
      <c r="B16" s="867" t="s">
        <v>66</v>
      </c>
      <c r="C16" s="867">
        <v>49</v>
      </c>
      <c r="D16" s="807">
        <v>2</v>
      </c>
      <c r="E16" s="868" t="s">
        <v>241</v>
      </c>
      <c r="F16" s="869">
        <v>452.2</v>
      </c>
      <c r="G16" s="449">
        <v>42.4</v>
      </c>
      <c r="H16" s="399">
        <v>42.13</v>
      </c>
      <c r="I16" s="858">
        <f>42.3+((F16-444)/10.62)</f>
        <v>43.072128060263651</v>
      </c>
      <c r="J16" s="858"/>
      <c r="K16" s="870">
        <v>4610000</v>
      </c>
      <c r="L16" s="871">
        <v>1030000</v>
      </c>
      <c r="M16" s="871">
        <v>904000</v>
      </c>
      <c r="N16" s="871">
        <v>259000</v>
      </c>
      <c r="O16" s="871">
        <v>6660000</v>
      </c>
      <c r="P16" s="872">
        <v>518000</v>
      </c>
      <c r="Q16" s="146">
        <f t="shared" si="0"/>
        <v>0.32973320935555395</v>
      </c>
      <c r="R16" s="146">
        <f t="shared" si="1"/>
        <v>7.3671411200915526E-2</v>
      </c>
      <c r="S16" s="146">
        <f t="shared" si="2"/>
        <v>6.4659180316143344E-2</v>
      </c>
      <c r="T16" s="146">
        <f t="shared" si="3"/>
        <v>1.8525141263142836E-2</v>
      </c>
      <c r="U16" s="146">
        <f t="shared" si="4"/>
        <v>0.47636077533795868</v>
      </c>
      <c r="V16" s="166">
        <f t="shared" si="5"/>
        <v>3.7050282526285672E-2</v>
      </c>
      <c r="W16" s="398">
        <f t="shared" si="12"/>
        <v>0.62006639616377723</v>
      </c>
      <c r="X16" s="341">
        <v>17.011575400000002</v>
      </c>
      <c r="Y16" s="163">
        <v>23.5272975</v>
      </c>
      <c r="Z16" s="873">
        <v>29.8064027</v>
      </c>
      <c r="AA16" s="517"/>
      <c r="AB16" s="874" t="s">
        <v>195</v>
      </c>
      <c r="AC16" s="864"/>
      <c r="AD16" s="865">
        <v>0.26202533048189969</v>
      </c>
      <c r="AE16" s="146">
        <f t="shared" si="6"/>
        <v>0.23401984846867993</v>
      </c>
      <c r="AF16" s="146">
        <f t="shared" si="7"/>
        <v>40.905057675244002</v>
      </c>
      <c r="AG16" s="146">
        <f t="shared" si="8"/>
        <v>3.4903474903474909</v>
      </c>
      <c r="AH16" s="146">
        <f t="shared" si="9"/>
        <v>7.2164948453608241E-2</v>
      </c>
      <c r="AI16" s="146">
        <f t="shared" si="10"/>
        <v>2.3122094270796083</v>
      </c>
      <c r="AJ16" s="146">
        <f t="shared" si="11"/>
        <v>2.3890302293169858</v>
      </c>
      <c r="AK16" s="166">
        <f t="shared" si="13"/>
        <v>7.6820802237377528E-2</v>
      </c>
    </row>
    <row r="17" spans="1:37">
      <c r="A17" s="866" t="s">
        <v>199</v>
      </c>
      <c r="B17" s="867" t="s">
        <v>66</v>
      </c>
      <c r="C17" s="867">
        <v>49</v>
      </c>
      <c r="D17" s="807">
        <v>4</v>
      </c>
      <c r="E17" s="868" t="s">
        <v>241</v>
      </c>
      <c r="F17" s="869">
        <v>455.1</v>
      </c>
      <c r="G17" s="449">
        <v>42.68</v>
      </c>
      <c r="H17" s="399">
        <v>42.216999999999999</v>
      </c>
      <c r="I17" s="858">
        <f>42.3+((F17-444)/10.62)</f>
        <v>43.345197740112994</v>
      </c>
      <c r="J17" s="858"/>
      <c r="K17" s="870">
        <v>34400000</v>
      </c>
      <c r="L17" s="871">
        <v>6950000</v>
      </c>
      <c r="M17" s="871">
        <v>5650000</v>
      </c>
      <c r="N17" s="871">
        <v>1870000</v>
      </c>
      <c r="O17" s="871">
        <v>46700000</v>
      </c>
      <c r="P17" s="872">
        <v>3010000</v>
      </c>
      <c r="Q17" s="146">
        <f t="shared" si="0"/>
        <v>0.34895516331913168</v>
      </c>
      <c r="R17" s="146">
        <f t="shared" si="1"/>
        <v>7.0501115844998991E-2</v>
      </c>
      <c r="S17" s="146">
        <f t="shared" si="2"/>
        <v>5.7313856766078315E-2</v>
      </c>
      <c r="T17" s="146">
        <f t="shared" si="3"/>
        <v>1.8969364982755123E-2</v>
      </c>
      <c r="U17" s="146">
        <f t="shared" si="4"/>
        <v>0.4737269222966119</v>
      </c>
      <c r="V17" s="166">
        <f t="shared" si="5"/>
        <v>3.0533576790424021E-2</v>
      </c>
      <c r="W17" s="398">
        <f t="shared" si="12"/>
        <v>0.60240274599542343</v>
      </c>
      <c r="X17" s="341">
        <v>15.9118388</v>
      </c>
      <c r="Y17" s="163">
        <v>22.465590899999999</v>
      </c>
      <c r="Z17" s="873">
        <v>28.5715024</v>
      </c>
      <c r="AA17" s="517"/>
      <c r="AB17" s="874" t="s">
        <v>195</v>
      </c>
      <c r="AC17" s="864"/>
      <c r="AD17" s="865">
        <v>0.22733289212442093</v>
      </c>
      <c r="AE17" s="146">
        <f t="shared" si="6"/>
        <v>0.22545964474914304</v>
      </c>
      <c r="AF17" s="146">
        <f t="shared" si="7"/>
        <v>42.416769420468562</v>
      </c>
      <c r="AG17" s="146">
        <f t="shared" si="8"/>
        <v>3.0213903743315509</v>
      </c>
      <c r="AH17" s="146">
        <f t="shared" si="9"/>
        <v>6.0551196942265129E-2</v>
      </c>
      <c r="AI17" s="146">
        <f t="shared" si="10"/>
        <v>2.2590789206735646</v>
      </c>
      <c r="AJ17" s="146">
        <f t="shared" si="11"/>
        <v>2.3309415926145083</v>
      </c>
      <c r="AK17" s="166">
        <f t="shared" si="13"/>
        <v>7.1862671940943645E-2</v>
      </c>
    </row>
    <row r="18" spans="1:37">
      <c r="A18" s="866" t="s">
        <v>199</v>
      </c>
      <c r="B18" s="867" t="s">
        <v>66</v>
      </c>
      <c r="C18" s="867">
        <v>49</v>
      </c>
      <c r="D18" s="807">
        <v>7</v>
      </c>
      <c r="E18" s="868" t="s">
        <v>241</v>
      </c>
      <c r="F18" s="869">
        <v>459.7</v>
      </c>
      <c r="G18" s="449">
        <v>42.91</v>
      </c>
      <c r="H18" s="399">
        <v>42.355000000000004</v>
      </c>
      <c r="I18" s="858">
        <f>43.43+((F18-456)/30.61)</f>
        <v>43.550875530872261</v>
      </c>
      <c r="J18" s="858"/>
      <c r="K18" s="870">
        <v>4940000</v>
      </c>
      <c r="L18" s="871">
        <v>1200000</v>
      </c>
      <c r="M18" s="871">
        <v>1160000</v>
      </c>
      <c r="N18" s="871">
        <v>351000</v>
      </c>
      <c r="O18" s="871">
        <v>7740000</v>
      </c>
      <c r="P18" s="872">
        <v>650000</v>
      </c>
      <c r="Q18" s="146">
        <f t="shared" si="0"/>
        <v>0.3079608503210523</v>
      </c>
      <c r="R18" s="146">
        <f t="shared" si="1"/>
        <v>7.4808303721713112E-2</v>
      </c>
      <c r="S18" s="146">
        <f t="shared" si="2"/>
        <v>7.2314693597656007E-2</v>
      </c>
      <c r="T18" s="146">
        <f t="shared" si="3"/>
        <v>2.1881428838601086E-2</v>
      </c>
      <c r="U18" s="146">
        <f t="shared" si="4"/>
        <v>0.48251355900504955</v>
      </c>
      <c r="V18" s="166">
        <f t="shared" si="5"/>
        <v>4.0521164515927938E-2</v>
      </c>
      <c r="W18" s="398">
        <f t="shared" si="12"/>
        <v>0.64296340374888428</v>
      </c>
      <c r="X18" s="341">
        <v>18.3733389</v>
      </c>
      <c r="Y18" s="163">
        <v>24.897095799999999</v>
      </c>
      <c r="Z18" s="873">
        <v>31.4508993</v>
      </c>
      <c r="AA18" s="517"/>
      <c r="AB18" s="874" t="s">
        <v>195</v>
      </c>
      <c r="AC18" s="864"/>
      <c r="AD18" s="865">
        <v>0.29366672750501915</v>
      </c>
      <c r="AE18" s="146">
        <f t="shared" si="6"/>
        <v>0.24421223313215029</v>
      </c>
      <c r="AF18" s="146">
        <f t="shared" si="7"/>
        <v>38.958990536277604</v>
      </c>
      <c r="AG18" s="146">
        <f t="shared" si="8"/>
        <v>3.3048433048433048</v>
      </c>
      <c r="AH18" s="146">
        <f t="shared" si="9"/>
        <v>7.7473182359952333E-2</v>
      </c>
      <c r="AI18" s="146">
        <f t="shared" si="10"/>
        <v>2.3772208715167382</v>
      </c>
      <c r="AJ18" s="146">
        <f t="shared" si="11"/>
        <v>2.4674126151337239</v>
      </c>
      <c r="AK18" s="166">
        <f t="shared" si="13"/>
        <v>9.0191743616985676E-2</v>
      </c>
    </row>
    <row r="19" spans="1:37">
      <c r="A19" s="866" t="s">
        <v>199</v>
      </c>
      <c r="B19" s="867" t="s">
        <v>66</v>
      </c>
      <c r="C19" s="867">
        <v>51</v>
      </c>
      <c r="D19" s="807">
        <v>1</v>
      </c>
      <c r="E19" s="868" t="s">
        <v>241</v>
      </c>
      <c r="F19" s="869">
        <v>469.8</v>
      </c>
      <c r="G19" s="449">
        <v>43.28</v>
      </c>
      <c r="H19" s="399">
        <v>42.658000000000001</v>
      </c>
      <c r="I19" s="858">
        <f t="shared" ref="I19:I36" si="14">43.43+((F19-456)/30.61)</f>
        <v>43.880833061091145</v>
      </c>
      <c r="J19" s="858"/>
      <c r="K19" s="870">
        <v>6030000</v>
      </c>
      <c r="L19" s="871">
        <v>1450000</v>
      </c>
      <c r="M19" s="871">
        <v>1440000</v>
      </c>
      <c r="N19" s="871">
        <v>467000</v>
      </c>
      <c r="O19" s="871">
        <v>9640000</v>
      </c>
      <c r="P19" s="872">
        <v>831000</v>
      </c>
      <c r="Q19" s="146">
        <f t="shared" si="0"/>
        <v>0.30365595729680733</v>
      </c>
      <c r="R19" s="146">
        <f t="shared" si="1"/>
        <v>7.3018430859099606E-2</v>
      </c>
      <c r="S19" s="146">
        <f t="shared" si="2"/>
        <v>7.2514855473864437E-2</v>
      </c>
      <c r="T19" s="146">
        <f t="shared" si="3"/>
        <v>2.3516970490482424E-2</v>
      </c>
      <c r="U19" s="146">
        <f t="shared" si="4"/>
        <v>0.48544667136670361</v>
      </c>
      <c r="V19" s="166">
        <f t="shared" si="5"/>
        <v>4.1847114513042599E-2</v>
      </c>
      <c r="W19" s="398">
        <f t="shared" si="12"/>
        <v>0.65377268385864384</v>
      </c>
      <c r="X19" s="341">
        <v>19.0444551</v>
      </c>
      <c r="Y19" s="163">
        <v>25.554306199999999</v>
      </c>
      <c r="Z19" s="873">
        <v>32.231790099999998</v>
      </c>
      <c r="AA19" s="517"/>
      <c r="AB19" s="874" t="s">
        <v>195</v>
      </c>
      <c r="AC19" s="864"/>
      <c r="AD19" s="865">
        <v>0.38469394268207058</v>
      </c>
      <c r="AE19" s="146">
        <f t="shared" si="6"/>
        <v>0.24276829621058721</v>
      </c>
      <c r="AF19" s="146">
        <f t="shared" si="7"/>
        <v>38.481174218251432</v>
      </c>
      <c r="AG19" s="146">
        <f t="shared" si="8"/>
        <v>3.0835117773019274</v>
      </c>
      <c r="AH19" s="146">
        <f t="shared" si="9"/>
        <v>7.9362047559927415E-2</v>
      </c>
      <c r="AI19" s="146">
        <f t="shared" si="10"/>
        <v>2.3977741967972603</v>
      </c>
      <c r="AJ19" s="146">
        <f t="shared" si="11"/>
        <v>2.505625190999162</v>
      </c>
      <c r="AK19" s="166">
        <f t="shared" si="13"/>
        <v>0.1078509942019017</v>
      </c>
    </row>
    <row r="20" spans="1:37">
      <c r="A20" s="866" t="s">
        <v>199</v>
      </c>
      <c r="B20" s="867" t="s">
        <v>66</v>
      </c>
      <c r="C20" s="867">
        <v>51</v>
      </c>
      <c r="D20" s="807">
        <v>2</v>
      </c>
      <c r="E20" s="868" t="s">
        <v>241</v>
      </c>
      <c r="F20" s="869">
        <v>471.4</v>
      </c>
      <c r="G20" s="449">
        <v>43.33</v>
      </c>
      <c r="H20" s="399">
        <v>42.706000000000003</v>
      </c>
      <c r="I20" s="858">
        <f t="shared" si="14"/>
        <v>43.933103560927798</v>
      </c>
      <c r="J20" s="858"/>
      <c r="K20" s="870">
        <v>5970000</v>
      </c>
      <c r="L20" s="871">
        <v>1450000</v>
      </c>
      <c r="M20" s="871">
        <v>1280000</v>
      </c>
      <c r="N20" s="871">
        <v>412000</v>
      </c>
      <c r="O20" s="871">
        <v>8840000</v>
      </c>
      <c r="P20" s="872">
        <v>650000</v>
      </c>
      <c r="Q20" s="146">
        <f t="shared" si="0"/>
        <v>0.32093323298570048</v>
      </c>
      <c r="R20" s="146">
        <f t="shared" si="1"/>
        <v>7.7948607676593909E-2</v>
      </c>
      <c r="S20" s="146">
        <f t="shared" si="2"/>
        <v>6.8809805397269108E-2</v>
      </c>
      <c r="T20" s="146">
        <f t="shared" si="3"/>
        <v>2.2148156112245996E-2</v>
      </c>
      <c r="U20" s="146">
        <f t="shared" si="4"/>
        <v>0.47521771852488981</v>
      </c>
      <c r="V20" s="166">
        <f t="shared" si="5"/>
        <v>3.4942479303300723E-2</v>
      </c>
      <c r="W20" s="398">
        <f t="shared" si="12"/>
        <v>0.6176160337552743</v>
      </c>
      <c r="X20" s="341">
        <v>16.879243200000001</v>
      </c>
      <c r="Y20" s="163">
        <v>23.369559899999999</v>
      </c>
      <c r="Z20" s="873">
        <v>29.6741755</v>
      </c>
      <c r="AA20" s="517"/>
      <c r="AB20" s="874" t="s">
        <v>195</v>
      </c>
      <c r="AC20" s="864"/>
      <c r="AD20" s="865">
        <v>0.30715573320793166</v>
      </c>
      <c r="AE20" s="146">
        <f t="shared" si="6"/>
        <v>0.24873337555414815</v>
      </c>
      <c r="AF20" s="146">
        <f t="shared" si="7"/>
        <v>40.310600945307229</v>
      </c>
      <c r="AG20" s="146">
        <f t="shared" si="8"/>
        <v>3.1067961165048543</v>
      </c>
      <c r="AH20" s="146">
        <f t="shared" si="9"/>
        <v>6.8493150684931503E-2</v>
      </c>
      <c r="AI20" s="146">
        <f t="shared" si="10"/>
        <v>2.3226534781206323</v>
      </c>
      <c r="AJ20" s="146">
        <f t="shared" si="11"/>
        <v>2.3808482103117381</v>
      </c>
      <c r="AK20" s="166">
        <f t="shared" si="13"/>
        <v>5.8194732191105825E-2</v>
      </c>
    </row>
    <row r="21" spans="1:37">
      <c r="A21" s="866" t="s">
        <v>199</v>
      </c>
      <c r="B21" s="867" t="s">
        <v>66</v>
      </c>
      <c r="C21" s="867">
        <v>51</v>
      </c>
      <c r="D21" s="807">
        <v>4</v>
      </c>
      <c r="E21" s="868" t="s">
        <v>241</v>
      </c>
      <c r="F21" s="869">
        <v>474.4</v>
      </c>
      <c r="G21" s="449">
        <v>43.44</v>
      </c>
      <c r="H21" s="399">
        <v>42.795999999999999</v>
      </c>
      <c r="I21" s="858">
        <f t="shared" si="14"/>
        <v>44.031110748121527</v>
      </c>
      <c r="J21" s="858"/>
      <c r="K21" s="870">
        <v>3770000</v>
      </c>
      <c r="L21" s="871">
        <v>896000</v>
      </c>
      <c r="M21" s="871">
        <v>790000</v>
      </c>
      <c r="N21" s="871">
        <v>242000</v>
      </c>
      <c r="O21" s="871">
        <v>5390000</v>
      </c>
      <c r="P21" s="872">
        <v>398000</v>
      </c>
      <c r="Q21" s="146">
        <f t="shared" si="0"/>
        <v>0.32822566602820824</v>
      </c>
      <c r="R21" s="146">
        <f t="shared" si="1"/>
        <v>7.8008009751001223E-2</v>
      </c>
      <c r="S21" s="146">
        <f t="shared" si="2"/>
        <v>6.8779383597422944E-2</v>
      </c>
      <c r="T21" s="146">
        <f t="shared" si="3"/>
        <v>2.1069127633640956E-2</v>
      </c>
      <c r="U21" s="146">
        <f t="shared" si="4"/>
        <v>0.46926693365836669</v>
      </c>
      <c r="V21" s="166">
        <f t="shared" si="5"/>
        <v>3.4650879331359914E-2</v>
      </c>
      <c r="W21" s="398">
        <f t="shared" si="12"/>
        <v>0.61478933791917456</v>
      </c>
      <c r="X21" s="341">
        <v>16.676606400000001</v>
      </c>
      <c r="Y21" s="163">
        <v>23.208917400000001</v>
      </c>
      <c r="Z21" s="873">
        <v>29.470952</v>
      </c>
      <c r="AA21" s="517"/>
      <c r="AB21" s="874" t="s">
        <v>195</v>
      </c>
      <c r="AC21" s="864"/>
      <c r="AD21" s="865">
        <v>0.31916076142837291</v>
      </c>
      <c r="AE21" s="146">
        <f t="shared" si="6"/>
        <v>0.2498703991705547</v>
      </c>
      <c r="AF21" s="146">
        <f t="shared" si="7"/>
        <v>41.157205240174669</v>
      </c>
      <c r="AG21" s="146">
        <f t="shared" si="8"/>
        <v>3.2644628099173549</v>
      </c>
      <c r="AH21" s="146">
        <f t="shared" si="9"/>
        <v>6.8762957843814781E-2</v>
      </c>
      <c r="AI21" s="146">
        <f t="shared" si="10"/>
        <v>2.2944454118056767</v>
      </c>
      <c r="AJ21" s="146">
        <f t="shared" si="11"/>
        <v>2.3714590974656375</v>
      </c>
      <c r="AK21" s="166">
        <f t="shared" si="13"/>
        <v>7.7013685659960807E-2</v>
      </c>
    </row>
    <row r="22" spans="1:37">
      <c r="A22" s="866" t="s">
        <v>199</v>
      </c>
      <c r="B22" s="867" t="s">
        <v>66</v>
      </c>
      <c r="C22" s="867">
        <v>52</v>
      </c>
      <c r="D22" s="807">
        <v>1</v>
      </c>
      <c r="E22" s="868" t="s">
        <v>241</v>
      </c>
      <c r="F22" s="869">
        <v>479.5</v>
      </c>
      <c r="G22" s="449">
        <v>43.63</v>
      </c>
      <c r="H22" s="399">
        <v>42.948999999999998</v>
      </c>
      <c r="I22" s="858">
        <f t="shared" si="14"/>
        <v>44.197722966350867</v>
      </c>
      <c r="J22" s="858"/>
      <c r="K22" s="870">
        <v>4430000</v>
      </c>
      <c r="L22" s="871">
        <v>974000</v>
      </c>
      <c r="M22" s="871">
        <v>801000</v>
      </c>
      <c r="N22" s="871">
        <v>245000</v>
      </c>
      <c r="O22" s="871">
        <v>6340000</v>
      </c>
      <c r="P22" s="872">
        <v>419000</v>
      </c>
      <c r="Q22" s="146">
        <f t="shared" si="0"/>
        <v>0.33537739420092361</v>
      </c>
      <c r="R22" s="146">
        <f t="shared" si="1"/>
        <v>7.373760314936785E-2</v>
      </c>
      <c r="S22" s="146">
        <f t="shared" si="2"/>
        <v>6.0640472405178288E-2</v>
      </c>
      <c r="T22" s="146">
        <f t="shared" si="3"/>
        <v>1.8547959724430314E-2</v>
      </c>
      <c r="U22" s="146">
        <f t="shared" si="4"/>
        <v>0.47997577409342113</v>
      </c>
      <c r="V22" s="166">
        <f t="shared" si="5"/>
        <v>3.1720796426678778E-2</v>
      </c>
      <c r="W22" s="398">
        <f t="shared" si="12"/>
        <v>0.60065600656006557</v>
      </c>
      <c r="X22" s="341">
        <v>15.834128400000001</v>
      </c>
      <c r="Y22" s="163">
        <v>22.3886149</v>
      </c>
      <c r="Z22" s="873">
        <v>28.468983600000001</v>
      </c>
      <c r="AA22" s="517"/>
      <c r="AB22" s="874" t="s">
        <v>195</v>
      </c>
      <c r="AC22" s="864"/>
      <c r="AD22" s="865">
        <v>0.23914217480528521</v>
      </c>
      <c r="AE22" s="146">
        <f t="shared" si="6"/>
        <v>0.23009454379769909</v>
      </c>
      <c r="AF22" s="146">
        <f t="shared" si="7"/>
        <v>41.132776230269272</v>
      </c>
      <c r="AG22" s="146">
        <f t="shared" si="8"/>
        <v>3.2693877551020405</v>
      </c>
      <c r="AH22" s="146">
        <f t="shared" si="9"/>
        <v>6.1991418848942159E-2</v>
      </c>
      <c r="AI22" s="146">
        <f t="shared" si="10"/>
        <v>2.2974487092134148</v>
      </c>
      <c r="AJ22" s="146">
        <f t="shared" si="11"/>
        <v>2.3253098338281455</v>
      </c>
      <c r="AK22" s="166">
        <f t="shared" si="13"/>
        <v>2.786112461473067E-2</v>
      </c>
    </row>
    <row r="23" spans="1:37">
      <c r="A23" s="866" t="s">
        <v>199</v>
      </c>
      <c r="B23" s="867" t="s">
        <v>66</v>
      </c>
      <c r="C23" s="867">
        <v>52</v>
      </c>
      <c r="D23" s="807">
        <v>4</v>
      </c>
      <c r="E23" s="868" t="s">
        <v>241</v>
      </c>
      <c r="F23" s="869">
        <v>484</v>
      </c>
      <c r="G23" s="449">
        <v>43.8</v>
      </c>
      <c r="H23" s="399">
        <v>43.084000000000003</v>
      </c>
      <c r="I23" s="858">
        <f t="shared" si="14"/>
        <v>44.344733747141454</v>
      </c>
      <c r="J23" s="858"/>
      <c r="K23" s="870">
        <v>19400000</v>
      </c>
      <c r="L23" s="871">
        <v>4070000</v>
      </c>
      <c r="M23" s="871">
        <v>3300000</v>
      </c>
      <c r="N23" s="871">
        <v>1210000</v>
      </c>
      <c r="O23" s="871">
        <v>27100000</v>
      </c>
      <c r="P23" s="872">
        <v>1770000</v>
      </c>
      <c r="Q23" s="146">
        <f t="shared" si="0"/>
        <v>0.34124890061565522</v>
      </c>
      <c r="R23" s="146">
        <f t="shared" si="1"/>
        <v>7.159190853122252E-2</v>
      </c>
      <c r="S23" s="146">
        <f t="shared" si="2"/>
        <v>5.8047493403693931E-2</v>
      </c>
      <c r="T23" s="146">
        <f t="shared" si="3"/>
        <v>2.1284080914687774E-2</v>
      </c>
      <c r="U23" s="146">
        <f t="shared" si="4"/>
        <v>0.47669305189094108</v>
      </c>
      <c r="V23" s="166">
        <f t="shared" si="5"/>
        <v>3.1134564643799472E-2</v>
      </c>
      <c r="W23" s="398">
        <f t="shared" si="12"/>
        <v>0.60676328502415455</v>
      </c>
      <c r="X23" s="341">
        <v>16.138281800000001</v>
      </c>
      <c r="Y23" s="163">
        <v>22.733565500000001</v>
      </c>
      <c r="Z23" s="873">
        <v>28.8587922</v>
      </c>
      <c r="AA23" s="517"/>
      <c r="AB23" s="874" t="s">
        <v>195</v>
      </c>
      <c r="AC23" s="864"/>
      <c r="AD23" s="865">
        <v>0.301564392670292</v>
      </c>
      <c r="AE23" s="146">
        <f t="shared" si="6"/>
        <v>0.22910547396528705</v>
      </c>
      <c r="AF23" s="146">
        <f t="shared" si="7"/>
        <v>41.72043010752688</v>
      </c>
      <c r="AG23" s="146">
        <f t="shared" si="8"/>
        <v>2.7272727272727275</v>
      </c>
      <c r="AH23" s="146">
        <f t="shared" si="9"/>
        <v>6.1309317630758579E-2</v>
      </c>
      <c r="AI23" s="146">
        <f t="shared" si="10"/>
        <v>2.282849604221636</v>
      </c>
      <c r="AJ23" s="146">
        <f t="shared" si="11"/>
        <v>2.3450890615883684</v>
      </c>
      <c r="AK23" s="166">
        <f t="shared" si="13"/>
        <v>6.223945736673242E-2</v>
      </c>
    </row>
    <row r="24" spans="1:37">
      <c r="A24" s="866" t="s">
        <v>199</v>
      </c>
      <c r="B24" s="867" t="s">
        <v>66</v>
      </c>
      <c r="C24" s="867">
        <v>52</v>
      </c>
      <c r="D24" s="807">
        <v>6</v>
      </c>
      <c r="E24" s="868" t="s">
        <v>241</v>
      </c>
      <c r="F24" s="869">
        <v>486.9</v>
      </c>
      <c r="G24" s="449">
        <v>43.9</v>
      </c>
      <c r="H24" s="399">
        <v>43.170999999999999</v>
      </c>
      <c r="I24" s="858">
        <f t="shared" si="14"/>
        <v>44.43947402809539</v>
      </c>
      <c r="J24" s="858"/>
      <c r="K24" s="870">
        <v>6410000</v>
      </c>
      <c r="L24" s="871">
        <v>1270000</v>
      </c>
      <c r="M24" s="871">
        <v>988000</v>
      </c>
      <c r="N24" s="871">
        <v>348000</v>
      </c>
      <c r="O24" s="871">
        <v>8170000</v>
      </c>
      <c r="P24" s="872">
        <v>457000</v>
      </c>
      <c r="Q24" s="146">
        <f t="shared" si="0"/>
        <v>0.36331689621946384</v>
      </c>
      <c r="R24" s="146">
        <f t="shared" si="1"/>
        <v>7.1983222807912486E-2</v>
      </c>
      <c r="S24" s="146">
        <f t="shared" si="2"/>
        <v>5.5999546562376011E-2</v>
      </c>
      <c r="T24" s="146">
        <f t="shared" si="3"/>
        <v>1.9724536643427989E-2</v>
      </c>
      <c r="U24" s="146">
        <f t="shared" si="4"/>
        <v>0.4630731734965709</v>
      </c>
      <c r="V24" s="166">
        <f t="shared" si="5"/>
        <v>2.5902624270248822E-2</v>
      </c>
      <c r="W24" s="398">
        <f t="shared" si="12"/>
        <v>0.58537381651975184</v>
      </c>
      <c r="X24" s="341">
        <v>14.846477999999999</v>
      </c>
      <c r="Y24" s="163">
        <v>21.425567300000001</v>
      </c>
      <c r="Z24" s="873">
        <v>27.420919300000001</v>
      </c>
      <c r="AA24" s="517"/>
      <c r="AB24" s="874" t="s">
        <v>195</v>
      </c>
      <c r="AC24" s="864"/>
      <c r="AD24" s="865">
        <v>0.24119996284944739</v>
      </c>
      <c r="AE24" s="146">
        <f t="shared" si="6"/>
        <v>0.23199501468886316</v>
      </c>
      <c r="AF24" s="146">
        <f t="shared" si="7"/>
        <v>43.964334705075444</v>
      </c>
      <c r="AG24" s="146">
        <f t="shared" si="8"/>
        <v>2.8390804597701149</v>
      </c>
      <c r="AH24" s="146">
        <f t="shared" si="9"/>
        <v>5.2973223600324561E-2</v>
      </c>
      <c r="AI24" s="146">
        <f t="shared" si="10"/>
        <v>2.1990591169302274</v>
      </c>
      <c r="AJ24" s="146">
        <f t="shared" si="11"/>
        <v>2.2769016781018996</v>
      </c>
      <c r="AK24" s="166">
        <f t="shared" si="13"/>
        <v>7.7842561171672209E-2</v>
      </c>
    </row>
    <row r="25" spans="1:37">
      <c r="A25" s="866" t="s">
        <v>199</v>
      </c>
      <c r="B25" s="867" t="s">
        <v>66</v>
      </c>
      <c r="C25" s="867">
        <v>53</v>
      </c>
      <c r="D25" s="807">
        <v>2</v>
      </c>
      <c r="E25" s="868" t="s">
        <v>241</v>
      </c>
      <c r="F25" s="869">
        <v>490.6</v>
      </c>
      <c r="G25" s="449">
        <v>44.04</v>
      </c>
      <c r="H25" s="399">
        <v>43.282000000000004</v>
      </c>
      <c r="I25" s="858">
        <f t="shared" si="14"/>
        <v>44.560349558967658</v>
      </c>
      <c r="J25" s="858"/>
      <c r="K25" s="870">
        <v>5510000</v>
      </c>
      <c r="L25" s="871">
        <v>1260000</v>
      </c>
      <c r="M25" s="871">
        <v>1110000</v>
      </c>
      <c r="N25" s="871">
        <v>381000</v>
      </c>
      <c r="O25" s="871">
        <v>7800000</v>
      </c>
      <c r="P25" s="872">
        <v>569000</v>
      </c>
      <c r="Q25" s="146">
        <f t="shared" si="0"/>
        <v>0.3313289236319904</v>
      </c>
      <c r="R25" s="146">
        <f t="shared" si="1"/>
        <v>7.5766686710763684E-2</v>
      </c>
      <c r="S25" s="146">
        <f t="shared" si="2"/>
        <v>6.6746843054720381E-2</v>
      </c>
      <c r="T25" s="146">
        <f t="shared" si="3"/>
        <v>2.2910402886349969E-2</v>
      </c>
      <c r="U25" s="146">
        <f t="shared" si="4"/>
        <v>0.46903187011425135</v>
      </c>
      <c r="V25" s="166">
        <f t="shared" si="5"/>
        <v>3.421527360192423E-2</v>
      </c>
      <c r="W25" s="398">
        <f t="shared" si="12"/>
        <v>0.62048192771084343</v>
      </c>
      <c r="X25" s="341">
        <v>16.996464799999998</v>
      </c>
      <c r="Y25" s="163">
        <v>23.561608700000001</v>
      </c>
      <c r="Z25" s="873">
        <v>29.850558800000002</v>
      </c>
      <c r="AA25" s="517"/>
      <c r="AB25" s="874" t="s">
        <v>195</v>
      </c>
      <c r="AC25" s="864"/>
      <c r="AD25" s="865">
        <v>0.31222996208447229</v>
      </c>
      <c r="AE25" s="146">
        <f t="shared" si="6"/>
        <v>0.24739208633093523</v>
      </c>
      <c r="AF25" s="146">
        <f t="shared" si="7"/>
        <v>41.397445529676936</v>
      </c>
      <c r="AG25" s="146">
        <f t="shared" si="8"/>
        <v>2.9133858267716537</v>
      </c>
      <c r="AH25" s="146">
        <f t="shared" si="9"/>
        <v>6.798900704982673E-2</v>
      </c>
      <c r="AI25" s="146">
        <f t="shared" si="10"/>
        <v>2.2909801563439558</v>
      </c>
      <c r="AJ25" s="146">
        <f t="shared" si="11"/>
        <v>2.3904216867469881</v>
      </c>
      <c r="AK25" s="166">
        <f t="shared" si="13"/>
        <v>9.9441530403032274E-2</v>
      </c>
    </row>
    <row r="26" spans="1:37">
      <c r="A26" s="866" t="s">
        <v>199</v>
      </c>
      <c r="B26" s="867" t="s">
        <v>66</v>
      </c>
      <c r="C26" s="867">
        <v>53</v>
      </c>
      <c r="D26" s="807">
        <v>4</v>
      </c>
      <c r="E26" s="868" t="s">
        <v>241</v>
      </c>
      <c r="F26" s="869">
        <v>493.6</v>
      </c>
      <c r="G26" s="449">
        <v>44.15</v>
      </c>
      <c r="H26" s="399">
        <v>43.372</v>
      </c>
      <c r="I26" s="858">
        <f t="shared" si="14"/>
        <v>44.658356746161388</v>
      </c>
      <c r="J26" s="858"/>
      <c r="K26" s="870">
        <v>2850000</v>
      </c>
      <c r="L26" s="871">
        <v>688000</v>
      </c>
      <c r="M26" s="871">
        <v>637000</v>
      </c>
      <c r="N26" s="871">
        <v>201000</v>
      </c>
      <c r="O26" s="871">
        <v>4270000</v>
      </c>
      <c r="P26" s="872">
        <v>345000</v>
      </c>
      <c r="Q26" s="146">
        <f t="shared" si="0"/>
        <v>0.31698365031698367</v>
      </c>
      <c r="R26" s="146">
        <f t="shared" si="1"/>
        <v>7.65209654098543E-2</v>
      </c>
      <c r="S26" s="146">
        <f t="shared" si="2"/>
        <v>7.0848626404181964E-2</v>
      </c>
      <c r="T26" s="146">
        <f t="shared" si="3"/>
        <v>2.2355689022355688E-2</v>
      </c>
      <c r="U26" s="146">
        <f t="shared" si="4"/>
        <v>0.47491936380825267</v>
      </c>
      <c r="V26" s="166">
        <f t="shared" si="5"/>
        <v>3.8371705038371708E-2</v>
      </c>
      <c r="W26" s="398">
        <f t="shared" si="12"/>
        <v>0.6322822020309995</v>
      </c>
      <c r="X26" s="341">
        <v>17.773907300000001</v>
      </c>
      <c r="Y26" s="163">
        <v>24.2588817</v>
      </c>
      <c r="Z26" s="873">
        <v>30.701791799999999</v>
      </c>
      <c r="AA26" s="517"/>
      <c r="AB26" s="874" t="s">
        <v>195</v>
      </c>
      <c r="AC26" s="864"/>
      <c r="AD26" s="865">
        <v>0.31711685777799103</v>
      </c>
      <c r="AE26" s="146">
        <f t="shared" si="6"/>
        <v>0.24849373066275851</v>
      </c>
      <c r="AF26" s="146">
        <f t="shared" si="7"/>
        <v>40.028089887640448</v>
      </c>
      <c r="AG26" s="146">
        <f t="shared" si="8"/>
        <v>3.1691542288557217</v>
      </c>
      <c r="AH26" s="146">
        <f t="shared" si="9"/>
        <v>7.4756229685807168E-2</v>
      </c>
      <c r="AI26" s="146">
        <f t="shared" si="10"/>
        <v>2.3384495606717826</v>
      </c>
      <c r="AJ26" s="146">
        <f t="shared" si="11"/>
        <v>2.4304149040132934</v>
      </c>
      <c r="AK26" s="166">
        <f t="shared" si="13"/>
        <v>9.1965343341510852E-2</v>
      </c>
    </row>
    <row r="27" spans="1:37">
      <c r="A27" s="866" t="s">
        <v>199</v>
      </c>
      <c r="B27" s="867" t="s">
        <v>66</v>
      </c>
      <c r="C27" s="867">
        <v>53</v>
      </c>
      <c r="D27" s="807">
        <v>7</v>
      </c>
      <c r="E27" s="868" t="s">
        <v>241</v>
      </c>
      <c r="F27" s="869">
        <v>498.1</v>
      </c>
      <c r="G27" s="449">
        <v>44.31</v>
      </c>
      <c r="H27" s="399">
        <v>43.506999999999998</v>
      </c>
      <c r="I27" s="858">
        <f t="shared" si="14"/>
        <v>44.805367526951976</v>
      </c>
      <c r="J27" s="858"/>
      <c r="K27" s="870">
        <v>29600000</v>
      </c>
      <c r="L27" s="871">
        <v>6760000</v>
      </c>
      <c r="M27" s="871">
        <v>6300000</v>
      </c>
      <c r="N27" s="871">
        <v>2180000</v>
      </c>
      <c r="O27" s="871">
        <v>46400000</v>
      </c>
      <c r="P27" s="872">
        <v>3320000</v>
      </c>
      <c r="Q27" s="146">
        <f t="shared" si="0"/>
        <v>0.31302876480541453</v>
      </c>
      <c r="R27" s="146">
        <f t="shared" si="1"/>
        <v>7.1489001692047374E-2</v>
      </c>
      <c r="S27" s="146">
        <f t="shared" si="2"/>
        <v>6.6624365482233508E-2</v>
      </c>
      <c r="T27" s="146">
        <f t="shared" si="3"/>
        <v>2.3054145516074449E-2</v>
      </c>
      <c r="U27" s="146">
        <f t="shared" si="4"/>
        <v>0.4906937394247039</v>
      </c>
      <c r="V27" s="166">
        <f t="shared" si="5"/>
        <v>3.5109983079526223E-2</v>
      </c>
      <c r="W27" s="398">
        <f t="shared" si="12"/>
        <v>0.63577586206896552</v>
      </c>
      <c r="X27" s="341">
        <v>17.967965499999998</v>
      </c>
      <c r="Y27" s="163">
        <v>24.492551599999999</v>
      </c>
      <c r="Z27" s="873">
        <v>30.9448875</v>
      </c>
      <c r="AA27" s="517"/>
      <c r="AB27" s="874" t="s">
        <v>195</v>
      </c>
      <c r="AC27" s="864"/>
      <c r="AD27" s="865">
        <v>0.31333520784928892</v>
      </c>
      <c r="AE27" s="146">
        <f t="shared" si="6"/>
        <v>0.23460591133004927</v>
      </c>
      <c r="AF27" s="146">
        <f t="shared" si="7"/>
        <v>38.94736842105263</v>
      </c>
      <c r="AG27" s="146">
        <f t="shared" si="8"/>
        <v>2.8899082568807342</v>
      </c>
      <c r="AH27" s="146">
        <f t="shared" si="9"/>
        <v>6.6773934030571191E-2</v>
      </c>
      <c r="AI27" s="146">
        <f t="shared" si="10"/>
        <v>2.3771150592216586</v>
      </c>
      <c r="AJ27" s="146">
        <f t="shared" si="11"/>
        <v>2.4424329295481568</v>
      </c>
      <c r="AK27" s="166">
        <f t="shared" si="13"/>
        <v>6.5317870326498273E-2</v>
      </c>
    </row>
    <row r="28" spans="1:37">
      <c r="A28" s="866" t="s">
        <v>199</v>
      </c>
      <c r="B28" s="867" t="s">
        <v>66</v>
      </c>
      <c r="C28" s="867">
        <v>54</v>
      </c>
      <c r="D28" s="875">
        <v>2</v>
      </c>
      <c r="E28" s="868" t="s">
        <v>241</v>
      </c>
      <c r="F28" s="869">
        <v>500.2</v>
      </c>
      <c r="G28" s="449">
        <v>44.39</v>
      </c>
      <c r="H28" s="399">
        <v>43.572173913043486</v>
      </c>
      <c r="I28" s="858">
        <f t="shared" si="14"/>
        <v>44.873972557987585</v>
      </c>
      <c r="J28" s="858"/>
      <c r="K28" s="870">
        <v>4540000</v>
      </c>
      <c r="L28" s="871">
        <v>1000000</v>
      </c>
      <c r="M28" s="871">
        <v>836000</v>
      </c>
      <c r="N28" s="871">
        <v>258000</v>
      </c>
      <c r="O28" s="871">
        <v>6730000</v>
      </c>
      <c r="P28" s="872">
        <v>440000</v>
      </c>
      <c r="Q28" s="146">
        <f t="shared" si="0"/>
        <v>0.32889017676035931</v>
      </c>
      <c r="R28" s="146">
        <f t="shared" si="1"/>
        <v>7.2442770211532892E-2</v>
      </c>
      <c r="S28" s="146">
        <f t="shared" si="2"/>
        <v>6.0562155896841496E-2</v>
      </c>
      <c r="T28" s="146">
        <f t="shared" si="3"/>
        <v>1.8690234714575486E-2</v>
      </c>
      <c r="U28" s="146">
        <f t="shared" si="4"/>
        <v>0.48753984352361635</v>
      </c>
      <c r="V28" s="166">
        <f t="shared" si="5"/>
        <v>3.1874818893074468E-2</v>
      </c>
      <c r="W28" s="398">
        <f t="shared" si="12"/>
        <v>0.60536700868192583</v>
      </c>
      <c r="X28" s="341">
        <v>16.129545</v>
      </c>
      <c r="Y28" s="163">
        <v>22.648318100000001</v>
      </c>
      <c r="Z28" s="873">
        <v>28.7238173</v>
      </c>
      <c r="AA28" s="517"/>
      <c r="AB28" s="874" t="s">
        <v>195</v>
      </c>
      <c r="AC28" s="864"/>
      <c r="AD28" s="865">
        <v>0.30669303911569884</v>
      </c>
      <c r="AE28" s="146">
        <f t="shared" si="6"/>
        <v>0.22603626943005184</v>
      </c>
      <c r="AF28" s="146">
        <f t="shared" si="7"/>
        <v>40.283939662821652</v>
      </c>
      <c r="AG28" s="146">
        <f t="shared" si="8"/>
        <v>3.2403100775193798</v>
      </c>
      <c r="AH28" s="146">
        <f t="shared" si="9"/>
        <v>6.1366806136680614E-2</v>
      </c>
      <c r="AI28" s="146">
        <f t="shared" si="10"/>
        <v>2.3272964358157053</v>
      </c>
      <c r="AJ28" s="146">
        <f t="shared" si="11"/>
        <v>2.3405451977805867</v>
      </c>
      <c r="AK28" s="166">
        <f t="shared" si="13"/>
        <v>1.3248761964881339E-2</v>
      </c>
    </row>
    <row r="29" spans="1:37">
      <c r="A29" s="866" t="s">
        <v>199</v>
      </c>
      <c r="B29" s="867" t="s">
        <v>66</v>
      </c>
      <c r="C29" s="867">
        <v>54</v>
      </c>
      <c r="D29" s="875">
        <v>3</v>
      </c>
      <c r="E29" s="868" t="s">
        <v>193</v>
      </c>
      <c r="F29" s="869">
        <v>502.45</v>
      </c>
      <c r="G29" s="449">
        <v>44.47</v>
      </c>
      <c r="H29" s="399">
        <v>43.767826086956525</v>
      </c>
      <c r="I29" s="858">
        <f t="shared" si="14"/>
        <v>44.947477948382883</v>
      </c>
      <c r="J29" s="858"/>
      <c r="K29" s="870">
        <v>1140000</v>
      </c>
      <c r="L29" s="871">
        <v>255000</v>
      </c>
      <c r="M29" s="871">
        <v>216000</v>
      </c>
      <c r="N29" s="871">
        <v>69600</v>
      </c>
      <c r="O29" s="871">
        <v>1630000</v>
      </c>
      <c r="P29" s="872">
        <v>115000</v>
      </c>
      <c r="Q29" s="146">
        <f t="shared" ref="Q29:Q60" si="15">K29/(SUM($K29:$P29))</f>
        <v>0.33278841662774405</v>
      </c>
      <c r="R29" s="146">
        <f t="shared" ref="R29:R36" si="16">L29/(SUM($K29:$P29))</f>
        <v>7.4439514245679586E-2</v>
      </c>
      <c r="S29" s="146">
        <f t="shared" ref="S29:S60" si="17">M29/(SUM($K29:$P29))</f>
        <v>6.305464736104624E-2</v>
      </c>
      <c r="T29" s="146">
        <f t="shared" ref="T29:T60" si="18">N29/(SUM($K29:$P29))</f>
        <v>2.0317608594114901E-2</v>
      </c>
      <c r="U29" s="146">
        <f t="shared" ref="U29:U60" si="19">O29/(SUM($K29:$P29))</f>
        <v>0.47582905184493229</v>
      </c>
      <c r="V29" s="166">
        <f t="shared" ref="V29:V60" si="20">P29/(SUM($K29:$P29))</f>
        <v>3.3570761326482949E-2</v>
      </c>
      <c r="W29" s="398">
        <f t="shared" si="12"/>
        <v>0.61104331909701026</v>
      </c>
      <c r="X29" s="341">
        <v>16.456082200000001</v>
      </c>
      <c r="Y29" s="163">
        <v>22.972287300000001</v>
      </c>
      <c r="Z29" s="873">
        <v>29.189173400000001</v>
      </c>
      <c r="AA29" s="517"/>
      <c r="AB29" s="874" t="s">
        <v>195</v>
      </c>
      <c r="AC29" s="864"/>
      <c r="AD29" s="865">
        <v>0.11331121144535712</v>
      </c>
      <c r="AE29" s="146">
        <f t="shared" si="6"/>
        <v>0.23652432621631087</v>
      </c>
      <c r="AF29" s="146">
        <f t="shared" si="7"/>
        <v>41.155234657039713</v>
      </c>
      <c r="AG29" s="146">
        <f t="shared" si="8"/>
        <v>3.103448275862069</v>
      </c>
      <c r="AH29" s="146">
        <f t="shared" si="9"/>
        <v>6.5902578796561598E-2</v>
      </c>
      <c r="AI29" s="146">
        <f t="shared" si="10"/>
        <v>2.2991008874357779</v>
      </c>
      <c r="AJ29" s="146">
        <f t="shared" si="11"/>
        <v>2.3590981178347632</v>
      </c>
      <c r="AK29" s="166">
        <f t="shared" si="13"/>
        <v>5.9997230398985302E-2</v>
      </c>
    </row>
    <row r="30" spans="1:37">
      <c r="A30" s="866" t="s">
        <v>199</v>
      </c>
      <c r="B30" s="867" t="s">
        <v>67</v>
      </c>
      <c r="C30" s="867">
        <v>5</v>
      </c>
      <c r="D30" s="875">
        <v>2</v>
      </c>
      <c r="E30" s="868" t="s">
        <v>241</v>
      </c>
      <c r="F30" s="869">
        <v>508.5</v>
      </c>
      <c r="G30" s="449">
        <v>44.69</v>
      </c>
      <c r="H30" s="399">
        <v>44.29391304347827</v>
      </c>
      <c r="I30" s="858">
        <f t="shared" si="14"/>
        <v>45.145125775890229</v>
      </c>
      <c r="J30" s="858"/>
      <c r="K30" s="870">
        <v>33100000</v>
      </c>
      <c r="L30" s="871">
        <v>7900000</v>
      </c>
      <c r="M30" s="871">
        <v>7260000</v>
      </c>
      <c r="N30" s="871">
        <v>2010000</v>
      </c>
      <c r="O30" s="871">
        <v>51200000</v>
      </c>
      <c r="P30" s="872">
        <v>4190000</v>
      </c>
      <c r="Q30" s="146">
        <f t="shared" si="15"/>
        <v>0.31326897596062842</v>
      </c>
      <c r="R30" s="146">
        <f t="shared" si="16"/>
        <v>7.4768124171872036E-2</v>
      </c>
      <c r="S30" s="146">
        <f t="shared" si="17"/>
        <v>6.8710959681998862E-2</v>
      </c>
      <c r="T30" s="146">
        <f t="shared" si="18"/>
        <v>1.9023282226007951E-2</v>
      </c>
      <c r="U30" s="146">
        <f t="shared" si="19"/>
        <v>0.48457315918985427</v>
      </c>
      <c r="V30" s="166">
        <f t="shared" si="20"/>
        <v>3.9655498769638461E-2</v>
      </c>
      <c r="W30" s="398">
        <f t="shared" si="12"/>
        <v>0.63014981273408244</v>
      </c>
      <c r="X30" s="341">
        <v>17.604430300000001</v>
      </c>
      <c r="Y30" s="163">
        <v>24.1372383</v>
      </c>
      <c r="Z30" s="873">
        <v>30.4984635</v>
      </c>
      <c r="AA30" s="517"/>
      <c r="AB30" s="874" t="s">
        <v>195</v>
      </c>
      <c r="AC30" s="864"/>
      <c r="AD30" s="865">
        <v>0.25244561249817493</v>
      </c>
      <c r="AE30" s="146">
        <f t="shared" si="6"/>
        <v>0.23663175303197351</v>
      </c>
      <c r="AF30" s="146">
        <f t="shared" si="7"/>
        <v>39.264531435349937</v>
      </c>
      <c r="AG30" s="146">
        <f t="shared" si="8"/>
        <v>3.6119402985074625</v>
      </c>
      <c r="AH30" s="146">
        <f t="shared" si="9"/>
        <v>7.5645423361617614E-2</v>
      </c>
      <c r="AI30" s="146">
        <f t="shared" si="10"/>
        <v>2.3661745220518644</v>
      </c>
      <c r="AJ30" s="146">
        <f t="shared" si="11"/>
        <v>2.4231194153375695</v>
      </c>
      <c r="AK30" s="166">
        <f t="shared" si="13"/>
        <v>5.6944893285705067E-2</v>
      </c>
    </row>
    <row r="31" spans="1:37">
      <c r="A31" s="866" t="s">
        <v>199</v>
      </c>
      <c r="B31" s="867" t="s">
        <v>67</v>
      </c>
      <c r="C31" s="867">
        <v>5</v>
      </c>
      <c r="D31" s="875">
        <v>4</v>
      </c>
      <c r="E31" s="868" t="s">
        <v>248</v>
      </c>
      <c r="F31" s="869">
        <v>512.6</v>
      </c>
      <c r="G31" s="449">
        <v>44.84</v>
      </c>
      <c r="H31" s="399">
        <v>44.650434782608706</v>
      </c>
      <c r="I31" s="858">
        <f t="shared" si="14"/>
        <v>45.27906893172166</v>
      </c>
      <c r="J31" s="858"/>
      <c r="K31" s="870">
        <v>10100000</v>
      </c>
      <c r="L31" s="871">
        <v>2500000</v>
      </c>
      <c r="M31" s="871">
        <v>2340000</v>
      </c>
      <c r="N31" s="871">
        <v>547000</v>
      </c>
      <c r="O31" s="871">
        <v>16400000</v>
      </c>
      <c r="P31" s="872">
        <v>1420000</v>
      </c>
      <c r="Q31" s="146">
        <f t="shared" si="15"/>
        <v>0.30323955925180895</v>
      </c>
      <c r="R31" s="146">
        <f t="shared" si="16"/>
        <v>7.5059296844507156E-2</v>
      </c>
      <c r="S31" s="146">
        <f t="shared" si="17"/>
        <v>7.0255501846458707E-2</v>
      </c>
      <c r="T31" s="146">
        <f t="shared" si="18"/>
        <v>1.6422974149578166E-2</v>
      </c>
      <c r="U31" s="146">
        <f t="shared" si="19"/>
        <v>0.492388987299967</v>
      </c>
      <c r="V31" s="166">
        <f t="shared" si="20"/>
        <v>4.2633680607680066E-2</v>
      </c>
      <c r="W31" s="398">
        <f t="shared" si="12"/>
        <v>0.63273101219333028</v>
      </c>
      <c r="X31" s="341">
        <v>17.777869899999999</v>
      </c>
      <c r="Y31" s="163">
        <v>24.278130300000001</v>
      </c>
      <c r="Z31" s="873">
        <v>30.724923199999999</v>
      </c>
      <c r="AA31" s="517"/>
      <c r="AB31" s="874" t="s">
        <v>195</v>
      </c>
      <c r="AC31" s="864"/>
      <c r="AD31" s="865">
        <v>0.21956790710954602</v>
      </c>
      <c r="AE31" s="146">
        <f t="shared" si="6"/>
        <v>0.23212823716981948</v>
      </c>
      <c r="AF31" s="146">
        <f t="shared" si="7"/>
        <v>38.113207547169814</v>
      </c>
      <c r="AG31" s="146">
        <f t="shared" si="8"/>
        <v>4.2778793418647174</v>
      </c>
      <c r="AH31" s="146">
        <f t="shared" si="9"/>
        <v>7.9685746352413017E-2</v>
      </c>
      <c r="AI31" s="146">
        <f t="shared" si="10"/>
        <v>2.4049298946167474</v>
      </c>
      <c r="AJ31" s="146">
        <f t="shared" si="11"/>
        <v>2.4319542527979072</v>
      </c>
      <c r="AK31" s="166">
        <f t="shared" si="13"/>
        <v>2.702435818115978E-2</v>
      </c>
    </row>
    <row r="32" spans="1:37">
      <c r="A32" s="866" t="s">
        <v>199</v>
      </c>
      <c r="B32" s="867" t="s">
        <v>67</v>
      </c>
      <c r="C32" s="867">
        <v>6</v>
      </c>
      <c r="D32" s="875">
        <v>1</v>
      </c>
      <c r="E32" s="868" t="s">
        <v>249</v>
      </c>
      <c r="F32" s="869">
        <v>517.66499999999996</v>
      </c>
      <c r="G32" s="449">
        <v>45.03</v>
      </c>
      <c r="H32" s="399">
        <v>45.090869565217396</v>
      </c>
      <c r="I32" s="858">
        <f t="shared" si="14"/>
        <v>45.444537732767067</v>
      </c>
      <c r="J32" s="858"/>
      <c r="K32" s="870">
        <v>9010000</v>
      </c>
      <c r="L32" s="871">
        <v>2310000</v>
      </c>
      <c r="M32" s="871">
        <v>2330000</v>
      </c>
      <c r="N32" s="871">
        <v>569000</v>
      </c>
      <c r="O32" s="871">
        <v>15500000</v>
      </c>
      <c r="P32" s="872">
        <v>1460000</v>
      </c>
      <c r="Q32" s="146">
        <f t="shared" si="15"/>
        <v>0.2889765547323519</v>
      </c>
      <c r="R32" s="146">
        <f t="shared" si="16"/>
        <v>7.408832868276724E-2</v>
      </c>
      <c r="S32" s="146">
        <f t="shared" si="17"/>
        <v>7.4729786073960039E-2</v>
      </c>
      <c r="T32" s="146">
        <f t="shared" si="18"/>
        <v>1.8249462779434875E-2</v>
      </c>
      <c r="U32" s="146">
        <f t="shared" si="19"/>
        <v>0.49712947817441228</v>
      </c>
      <c r="V32" s="166">
        <f t="shared" si="20"/>
        <v>4.6826389557073668E-2</v>
      </c>
      <c r="W32" s="398">
        <f t="shared" si="12"/>
        <v>0.65362123256860105</v>
      </c>
      <c r="X32" s="341">
        <v>19.060529599999999</v>
      </c>
      <c r="Y32" s="163">
        <v>25.577631</v>
      </c>
      <c r="Z32" s="873">
        <v>32.254081999999997</v>
      </c>
      <c r="AA32" s="517"/>
      <c r="AB32" s="874" t="s">
        <v>195</v>
      </c>
      <c r="AC32" s="864"/>
      <c r="AD32" s="865">
        <v>0.19476336433061459</v>
      </c>
      <c r="AE32" s="146">
        <f t="shared" si="6"/>
        <v>0.23496774775587534</v>
      </c>
      <c r="AF32" s="146">
        <f t="shared" si="7"/>
        <v>36.76050591595267</v>
      </c>
      <c r="AG32" s="146">
        <f t="shared" si="8"/>
        <v>4.0949033391915641</v>
      </c>
      <c r="AH32" s="146">
        <f t="shared" si="9"/>
        <v>8.6084905660377353E-2</v>
      </c>
      <c r="AI32" s="146">
        <f t="shared" si="10"/>
        <v>2.4541197600949358</v>
      </c>
      <c r="AJ32" s="146">
        <f t="shared" si="11"/>
        <v>2.5050844269283079</v>
      </c>
      <c r="AK32" s="166">
        <f t="shared" si="13"/>
        <v>5.0964666833372085E-2</v>
      </c>
    </row>
    <row r="33" spans="1:37">
      <c r="A33" s="866" t="s">
        <v>199</v>
      </c>
      <c r="B33" s="867" t="s">
        <v>67</v>
      </c>
      <c r="C33" s="867">
        <v>6</v>
      </c>
      <c r="D33" s="875">
        <v>2</v>
      </c>
      <c r="E33" s="868" t="s">
        <v>250</v>
      </c>
      <c r="F33" s="869">
        <v>519.24</v>
      </c>
      <c r="G33" s="449">
        <v>45.09</v>
      </c>
      <c r="H33" s="399">
        <v>45.227826086956526</v>
      </c>
      <c r="I33" s="858">
        <f t="shared" si="14"/>
        <v>45.495991506043779</v>
      </c>
      <c r="J33" s="858"/>
      <c r="K33" s="870">
        <v>12900000</v>
      </c>
      <c r="L33" s="871">
        <v>3140000</v>
      </c>
      <c r="M33" s="871">
        <v>3230000</v>
      </c>
      <c r="N33" s="871">
        <v>812000</v>
      </c>
      <c r="O33" s="871">
        <v>22000000</v>
      </c>
      <c r="P33" s="872">
        <v>2050000</v>
      </c>
      <c r="Q33" s="146">
        <f t="shared" si="15"/>
        <v>0.29230490347140398</v>
      </c>
      <c r="R33" s="146">
        <f t="shared" si="16"/>
        <v>7.1150185806217708E-2</v>
      </c>
      <c r="S33" s="146">
        <f t="shared" si="17"/>
        <v>7.3189522342064717E-2</v>
      </c>
      <c r="T33" s="146">
        <f t="shared" si="18"/>
        <v>1.8399347412308528E-2</v>
      </c>
      <c r="U33" s="146">
        <f t="shared" si="19"/>
        <v>0.49850448654037888</v>
      </c>
      <c r="V33" s="166">
        <f t="shared" si="20"/>
        <v>4.6451554427626211E-2</v>
      </c>
      <c r="W33" s="398">
        <f t="shared" si="12"/>
        <v>0.65987868284228768</v>
      </c>
      <c r="X33" s="341">
        <v>19.414741800000002</v>
      </c>
      <c r="Y33" s="163">
        <v>25.950733899999999</v>
      </c>
      <c r="Z33" s="873">
        <v>32.732415199999998</v>
      </c>
      <c r="AA33" s="517"/>
      <c r="AB33" s="874" t="s">
        <v>195</v>
      </c>
      <c r="AC33" s="864"/>
      <c r="AD33" s="865">
        <v>0.18911945744720063</v>
      </c>
      <c r="AE33" s="146">
        <f t="shared" si="6"/>
        <v>0.22995645491803282</v>
      </c>
      <c r="AF33" s="146">
        <f t="shared" si="7"/>
        <v>36.96275071633238</v>
      </c>
      <c r="AG33" s="146">
        <f t="shared" si="8"/>
        <v>3.9778325123152714</v>
      </c>
      <c r="AH33" s="146">
        <f t="shared" si="9"/>
        <v>8.523908523908523E-2</v>
      </c>
      <c r="AI33" s="146">
        <f t="shared" si="10"/>
        <v>2.4525514365992933</v>
      </c>
      <c r="AJ33" s="146">
        <f t="shared" si="11"/>
        <v>2.5275538027627511</v>
      </c>
      <c r="AK33" s="166">
        <f t="shared" si="13"/>
        <v>7.500236616345779E-2</v>
      </c>
    </row>
    <row r="34" spans="1:37">
      <c r="A34" s="866" t="s">
        <v>199</v>
      </c>
      <c r="B34" s="867" t="s">
        <v>67</v>
      </c>
      <c r="C34" s="867">
        <v>6</v>
      </c>
      <c r="D34" s="875">
        <v>3</v>
      </c>
      <c r="E34" s="868" t="s">
        <v>251</v>
      </c>
      <c r="F34" s="869">
        <v>519.91</v>
      </c>
      <c r="G34" s="449">
        <v>45.11</v>
      </c>
      <c r="H34" s="399">
        <v>45.286086956521743</v>
      </c>
      <c r="I34" s="858">
        <f t="shared" si="14"/>
        <v>45.517879777850375</v>
      </c>
      <c r="J34" s="858"/>
      <c r="K34" s="870">
        <v>5214510</v>
      </c>
      <c r="L34" s="871">
        <v>1315890</v>
      </c>
      <c r="M34" s="871">
        <v>1480820</v>
      </c>
      <c r="N34" s="871">
        <v>376629</v>
      </c>
      <c r="O34" s="871">
        <v>10362200</v>
      </c>
      <c r="P34" s="872">
        <v>1045540</v>
      </c>
      <c r="Q34" s="146">
        <f t="shared" si="15"/>
        <v>0.26341777453552911</v>
      </c>
      <c r="R34" s="146">
        <f t="shared" si="16"/>
        <v>6.6473899816772306E-2</v>
      </c>
      <c r="S34" s="146">
        <f t="shared" si="17"/>
        <v>7.4805553903953048E-2</v>
      </c>
      <c r="T34" s="146">
        <f t="shared" si="18"/>
        <v>1.9025905215550799E-2</v>
      </c>
      <c r="U34" s="146">
        <f t="shared" si="19"/>
        <v>0.52346004961004189</v>
      </c>
      <c r="V34" s="166">
        <f t="shared" si="20"/>
        <v>5.2816816918152827E-2</v>
      </c>
      <c r="W34" s="398">
        <f t="shared" si="12"/>
        <v>0.68809487069906483</v>
      </c>
      <c r="X34" s="341">
        <v>21.068087599999998</v>
      </c>
      <c r="Y34" s="163">
        <v>27.640657099999999</v>
      </c>
      <c r="Z34" s="873">
        <v>34.7283513</v>
      </c>
      <c r="AA34" s="517"/>
      <c r="AB34" s="874" t="s">
        <v>195</v>
      </c>
      <c r="AC34" s="864"/>
      <c r="AD34" s="865">
        <v>0.2279323642464629</v>
      </c>
      <c r="AE34" s="146">
        <f t="shared" si="6"/>
        <v>0.21763403106176163</v>
      </c>
      <c r="AF34" s="146">
        <f t="shared" si="7"/>
        <v>33.476324589724022</v>
      </c>
      <c r="AG34" s="146">
        <f t="shared" si="8"/>
        <v>3.9317737083442856</v>
      </c>
      <c r="AH34" s="146">
        <f t="shared" si="9"/>
        <v>9.1651808333640145E-2</v>
      </c>
      <c r="AI34" s="146">
        <f t="shared" si="10"/>
        <v>2.57827018938411</v>
      </c>
      <c r="AJ34" s="146">
        <f t="shared" si="11"/>
        <v>2.6321024591551643</v>
      </c>
      <c r="AK34" s="166">
        <f t="shared" si="13"/>
        <v>5.3832269771054264E-2</v>
      </c>
    </row>
    <row r="35" spans="1:37">
      <c r="A35" s="866" t="s">
        <v>199</v>
      </c>
      <c r="B35" s="867" t="s">
        <v>67</v>
      </c>
      <c r="C35" s="867">
        <v>6</v>
      </c>
      <c r="D35" s="875">
        <v>4</v>
      </c>
      <c r="E35" s="868" t="s">
        <v>241</v>
      </c>
      <c r="F35" s="869">
        <v>521.20000000000005</v>
      </c>
      <c r="G35" s="449">
        <v>45.16</v>
      </c>
      <c r="H35" s="399">
        <v>45.398260869565227</v>
      </c>
      <c r="I35" s="858">
        <f t="shared" si="14"/>
        <v>45.56002286834368</v>
      </c>
      <c r="J35" s="858"/>
      <c r="K35" s="870">
        <v>9880000</v>
      </c>
      <c r="L35" s="871">
        <v>2500000</v>
      </c>
      <c r="M35" s="871">
        <v>2860000</v>
      </c>
      <c r="N35" s="871">
        <v>823000</v>
      </c>
      <c r="O35" s="871">
        <v>19300000</v>
      </c>
      <c r="P35" s="872">
        <v>1930000</v>
      </c>
      <c r="Q35" s="146">
        <f t="shared" si="15"/>
        <v>0.26492907516155845</v>
      </c>
      <c r="R35" s="146">
        <f t="shared" si="16"/>
        <v>6.7036709302013789E-2</v>
      </c>
      <c r="S35" s="146">
        <f t="shared" si="17"/>
        <v>7.6689995441503761E-2</v>
      </c>
      <c r="T35" s="146">
        <f t="shared" si="18"/>
        <v>2.2068484702222939E-2</v>
      </c>
      <c r="U35" s="146">
        <f t="shared" si="19"/>
        <v>0.51752339581154638</v>
      </c>
      <c r="V35" s="166">
        <f t="shared" si="20"/>
        <v>5.175233958115464E-2</v>
      </c>
      <c r="W35" s="398">
        <f t="shared" si="12"/>
        <v>0.69185258227536051</v>
      </c>
      <c r="X35" s="341">
        <v>21.3668987</v>
      </c>
      <c r="Y35" s="163">
        <v>27.8801041</v>
      </c>
      <c r="Z35" s="873">
        <v>35.076786499999997</v>
      </c>
      <c r="AA35" s="517"/>
      <c r="AB35" s="874" t="s">
        <v>195</v>
      </c>
      <c r="AC35" s="864"/>
      <c r="AD35" s="865">
        <v>0.29858991132432039</v>
      </c>
      <c r="AE35" s="146">
        <f t="shared" si="6"/>
        <v>0.22554992157005802</v>
      </c>
      <c r="AF35" s="146">
        <f t="shared" si="7"/>
        <v>33.858807402330356</v>
      </c>
      <c r="AG35" s="146">
        <f t="shared" si="8"/>
        <v>3.4750911300121503</v>
      </c>
      <c r="AH35" s="146">
        <f t="shared" si="9"/>
        <v>9.0909090909090912E-2</v>
      </c>
      <c r="AI35" s="146">
        <f t="shared" si="10"/>
        <v>2.5637250958624946</v>
      </c>
      <c r="AJ35" s="146">
        <f t="shared" si="11"/>
        <v>2.6464246970435727</v>
      </c>
      <c r="AK35" s="166">
        <f t="shared" si="13"/>
        <v>8.2699601181078108E-2</v>
      </c>
    </row>
    <row r="36" spans="1:37">
      <c r="A36" s="866" t="s">
        <v>199</v>
      </c>
      <c r="B36" s="867" t="s">
        <v>67</v>
      </c>
      <c r="C36" s="867">
        <v>6</v>
      </c>
      <c r="D36" s="875">
        <v>4</v>
      </c>
      <c r="E36" s="868" t="s">
        <v>252</v>
      </c>
      <c r="F36" s="869">
        <v>522.45000000000005</v>
      </c>
      <c r="G36" s="449">
        <v>45.21</v>
      </c>
      <c r="H36" s="399">
        <v>45.506956521739141</v>
      </c>
      <c r="I36" s="858">
        <f t="shared" si="14"/>
        <v>45.600859196341069</v>
      </c>
      <c r="J36" s="858"/>
      <c r="K36" s="870">
        <v>8461870</v>
      </c>
      <c r="L36" s="871">
        <v>1989970</v>
      </c>
      <c r="M36" s="871">
        <v>2064300</v>
      </c>
      <c r="N36" s="871">
        <v>582459</v>
      </c>
      <c r="O36" s="871">
        <v>15203900</v>
      </c>
      <c r="P36" s="872">
        <v>1354530</v>
      </c>
      <c r="Q36" s="146">
        <f t="shared" si="15"/>
        <v>0.28532426494912894</v>
      </c>
      <c r="R36" s="146">
        <f t="shared" si="16"/>
        <v>6.709943871990684E-2</v>
      </c>
      <c r="S36" s="146">
        <f t="shared" si="17"/>
        <v>6.9605758553899652E-2</v>
      </c>
      <c r="T36" s="146">
        <f t="shared" si="18"/>
        <v>1.9639829734799125E-2</v>
      </c>
      <c r="U36" s="146">
        <f t="shared" si="19"/>
        <v>0.51265755581922923</v>
      </c>
      <c r="V36" s="166">
        <f t="shared" si="20"/>
        <v>4.567315222303623E-2</v>
      </c>
      <c r="W36" s="398">
        <f t="shared" si="12"/>
        <v>0.66785445262840415</v>
      </c>
      <c r="X36" s="341">
        <v>19.880005799999999</v>
      </c>
      <c r="Y36" s="163">
        <v>26.412328800000001</v>
      </c>
      <c r="Z36" s="342">
        <v>33.2984595</v>
      </c>
      <c r="AA36" s="517"/>
      <c r="AB36" s="874" t="s">
        <v>195</v>
      </c>
      <c r="AC36" s="864"/>
      <c r="AD36" s="865">
        <v>0.22235825756979424</v>
      </c>
      <c r="AE36" s="146">
        <f t="shared" si="6"/>
        <v>0.21876358653407599</v>
      </c>
      <c r="AF36" s="146">
        <f t="shared" si="7"/>
        <v>35.755734970803822</v>
      </c>
      <c r="AG36" s="146">
        <f t="shared" si="8"/>
        <v>3.5441121177627957</v>
      </c>
      <c r="AH36" s="146">
        <f t="shared" si="9"/>
        <v>8.1803045337027716E-2</v>
      </c>
      <c r="AI36" s="146">
        <f t="shared" si="10"/>
        <v>2.4985532772011654</v>
      </c>
      <c r="AJ36" s="146">
        <f t="shared" si="11"/>
        <v>2.5565702435294719</v>
      </c>
      <c r="AK36" s="166">
        <f t="shared" si="13"/>
        <v>5.8016966328306552E-2</v>
      </c>
    </row>
    <row r="37" spans="1:37">
      <c r="A37" s="866" t="s">
        <v>199</v>
      </c>
      <c r="B37" s="867" t="s">
        <v>67</v>
      </c>
      <c r="C37" s="867">
        <v>7</v>
      </c>
      <c r="D37" s="875">
        <v>1</v>
      </c>
      <c r="E37" s="868" t="s">
        <v>263</v>
      </c>
      <c r="F37" s="869">
        <v>526.69000000000005</v>
      </c>
      <c r="G37" s="449">
        <v>45.39</v>
      </c>
      <c r="H37" s="399">
        <v>45.875652173913053</v>
      </c>
      <c r="I37" s="858">
        <f>45.73+((F37-526.4)/8.4)</f>
        <v>45.764523809523816</v>
      </c>
      <c r="J37" s="858"/>
      <c r="K37" s="870">
        <v>7388080</v>
      </c>
      <c r="L37" s="871">
        <v>1724360</v>
      </c>
      <c r="M37" s="871">
        <v>1672210</v>
      </c>
      <c r="N37" s="871">
        <v>456184</v>
      </c>
      <c r="O37" s="871">
        <v>13350600</v>
      </c>
      <c r="P37" s="872">
        <v>1124530</v>
      </c>
      <c r="Q37" s="146">
        <f t="shared" si="15"/>
        <v>0.28729547140445522</v>
      </c>
      <c r="R37" s="146">
        <f t="shared" ref="R37:R68" si="21">L37/(SUM($K37:$P37))</f>
        <v>6.7054068048936447E-2</v>
      </c>
      <c r="S37" s="146">
        <f t="shared" si="17"/>
        <v>6.5026144849168396E-2</v>
      </c>
      <c r="T37" s="146">
        <f t="shared" si="18"/>
        <v>1.7739331101878975E-2</v>
      </c>
      <c r="U37" s="146">
        <f t="shared" si="19"/>
        <v>0.51915611641080228</v>
      </c>
      <c r="V37" s="166">
        <f t="shared" si="20"/>
        <v>4.3728868184758699E-2</v>
      </c>
      <c r="W37" s="398">
        <f t="shared" si="12"/>
        <v>0.65355402665389406</v>
      </c>
      <c r="X37" s="341">
        <v>19.0498257</v>
      </c>
      <c r="Y37" s="163">
        <v>25.557683300000001</v>
      </c>
      <c r="Z37" s="342">
        <v>32.221405300000001</v>
      </c>
      <c r="AA37" s="517"/>
      <c r="AB37" s="874" t="s">
        <v>195</v>
      </c>
      <c r="AC37" s="864"/>
      <c r="AD37" s="865">
        <v>0.19778259046532648</v>
      </c>
      <c r="AE37" s="146">
        <f t="shared" si="6"/>
        <v>0.21021270104066564</v>
      </c>
      <c r="AF37" s="146">
        <f t="shared" si="7"/>
        <v>35.62463956240223</v>
      </c>
      <c r="AG37" s="146">
        <f t="shared" si="8"/>
        <v>3.6656480718306641</v>
      </c>
      <c r="AH37" s="146">
        <f t="shared" si="9"/>
        <v>7.7687039770972688E-2</v>
      </c>
      <c r="AI37" s="146">
        <f t="shared" si="10"/>
        <v>2.5018642894351544</v>
      </c>
      <c r="AJ37" s="146">
        <f t="shared" si="11"/>
        <v>2.5048445137848243</v>
      </c>
      <c r="AK37" s="166">
        <f t="shared" si="13"/>
        <v>2.9802243496699354E-3</v>
      </c>
    </row>
    <row r="38" spans="1:37">
      <c r="A38" s="866" t="s">
        <v>199</v>
      </c>
      <c r="B38" s="867" t="s">
        <v>67</v>
      </c>
      <c r="C38" s="867">
        <v>7</v>
      </c>
      <c r="D38" s="875">
        <v>1</v>
      </c>
      <c r="E38" s="868" t="s">
        <v>264</v>
      </c>
      <c r="F38" s="869">
        <v>527.4</v>
      </c>
      <c r="G38" s="449">
        <v>45.49</v>
      </c>
      <c r="H38" s="399">
        <v>45.937391304347827</v>
      </c>
      <c r="I38" s="858">
        <f t="shared" ref="I38:I44" si="22">45.73+((F38-526.4)/8.4)</f>
        <v>45.849047619047617</v>
      </c>
      <c r="J38" s="858"/>
      <c r="K38" s="870">
        <v>19000000</v>
      </c>
      <c r="L38" s="871">
        <v>4680000</v>
      </c>
      <c r="M38" s="871">
        <v>5430000</v>
      </c>
      <c r="N38" s="871">
        <v>1620000</v>
      </c>
      <c r="O38" s="871">
        <v>34200000</v>
      </c>
      <c r="P38" s="872">
        <v>3550000</v>
      </c>
      <c r="Q38" s="146">
        <f t="shared" si="15"/>
        <v>0.27745327102803741</v>
      </c>
      <c r="R38" s="146">
        <f t="shared" si="21"/>
        <v>6.8341121495327103E-2</v>
      </c>
      <c r="S38" s="146">
        <f t="shared" si="17"/>
        <v>7.9293224299065421E-2</v>
      </c>
      <c r="T38" s="146">
        <f t="shared" si="18"/>
        <v>2.3656542056074766E-2</v>
      </c>
      <c r="U38" s="146">
        <f t="shared" si="19"/>
        <v>0.49941588785046731</v>
      </c>
      <c r="V38" s="166">
        <f t="shared" si="20"/>
        <v>5.1839953271028034E-2</v>
      </c>
      <c r="W38" s="398">
        <f t="shared" si="12"/>
        <v>0.69371727748691103</v>
      </c>
      <c r="X38" s="341">
        <v>21.438761599999999</v>
      </c>
      <c r="Y38" s="163">
        <v>27.9965957</v>
      </c>
      <c r="Z38" s="342">
        <v>35.143754800000004</v>
      </c>
      <c r="AA38" s="517"/>
      <c r="AB38" s="874" t="s">
        <v>195</v>
      </c>
      <c r="AC38" s="864"/>
      <c r="AD38" s="865">
        <v>0.24509977043969627</v>
      </c>
      <c r="AE38" s="146">
        <f t="shared" si="6"/>
        <v>0.23706548100242519</v>
      </c>
      <c r="AF38" s="146">
        <f t="shared" si="7"/>
        <v>35.714285714285715</v>
      </c>
      <c r="AG38" s="146">
        <f t="shared" si="8"/>
        <v>3.3518518518518521</v>
      </c>
      <c r="AH38" s="146">
        <f t="shared" si="9"/>
        <v>9.4039735099337732E-2</v>
      </c>
      <c r="AI38" s="146">
        <f t="shared" si="10"/>
        <v>2.5029205607476639</v>
      </c>
      <c r="AJ38" s="146">
        <f t="shared" si="11"/>
        <v>2.6535666511334668</v>
      </c>
      <c r="AK38" s="166">
        <f t="shared" si="13"/>
        <v>0.1506460903858029</v>
      </c>
    </row>
    <row r="39" spans="1:37">
      <c r="A39" s="866" t="s">
        <v>199</v>
      </c>
      <c r="B39" s="867" t="s">
        <v>67</v>
      </c>
      <c r="C39" s="867">
        <v>7</v>
      </c>
      <c r="D39" s="875">
        <v>3</v>
      </c>
      <c r="E39" s="868" t="s">
        <v>254</v>
      </c>
      <c r="F39" s="869">
        <v>529.29999999999995</v>
      </c>
      <c r="G39" s="449">
        <v>45.75</v>
      </c>
      <c r="H39" s="399">
        <v>46.102608695652172</v>
      </c>
      <c r="I39" s="858">
        <f t="shared" si="22"/>
        <v>46.075238095238092</v>
      </c>
      <c r="J39" s="858"/>
      <c r="K39" s="870">
        <v>5640000</v>
      </c>
      <c r="L39" s="871">
        <v>1390000</v>
      </c>
      <c r="M39" s="871">
        <v>1540000</v>
      </c>
      <c r="N39" s="871">
        <v>434000</v>
      </c>
      <c r="O39" s="871">
        <v>10400000</v>
      </c>
      <c r="P39" s="872">
        <v>1010000</v>
      </c>
      <c r="Q39" s="146">
        <f t="shared" si="15"/>
        <v>0.27628098363867931</v>
      </c>
      <c r="R39" s="146">
        <f t="shared" si="21"/>
        <v>6.8090526109532673E-2</v>
      </c>
      <c r="S39" s="146">
        <f t="shared" si="17"/>
        <v>7.5438424610561383E-2</v>
      </c>
      <c r="T39" s="146">
        <f t="shared" si="18"/>
        <v>2.1259919662976388E-2</v>
      </c>
      <c r="U39" s="146">
        <f t="shared" si="19"/>
        <v>0.50945429607132364</v>
      </c>
      <c r="V39" s="166">
        <f t="shared" si="20"/>
        <v>4.9475849906926619E-2</v>
      </c>
      <c r="W39" s="398">
        <f t="shared" si="12"/>
        <v>0.68221307727480573</v>
      </c>
      <c r="X39" s="341">
        <v>20.7640612</v>
      </c>
      <c r="Y39" s="163">
        <v>27.281853300000002</v>
      </c>
      <c r="Z39" s="342">
        <v>34.369255899999999</v>
      </c>
      <c r="AA39" s="517"/>
      <c r="AB39" s="874" t="s">
        <v>195</v>
      </c>
      <c r="AC39" s="864"/>
      <c r="AD39" s="865">
        <v>0.2715658532485361</v>
      </c>
      <c r="AE39" s="146">
        <f t="shared" si="6"/>
        <v>0.22769730607824554</v>
      </c>
      <c r="AF39" s="146">
        <f t="shared" si="7"/>
        <v>35.162094763092263</v>
      </c>
      <c r="AG39" s="146">
        <f t="shared" si="8"/>
        <v>3.5483870967741939</v>
      </c>
      <c r="AH39" s="146">
        <f t="shared" si="9"/>
        <v>8.8518843120070106E-2</v>
      </c>
      <c r="AI39" s="146">
        <f t="shared" si="10"/>
        <v>2.5184677182325856</v>
      </c>
      <c r="AJ39" s="146">
        <f t="shared" si="11"/>
        <v>2.6098726774102028</v>
      </c>
      <c r="AK39" s="166">
        <f t="shared" si="13"/>
        <v>9.1404959177617151E-2</v>
      </c>
    </row>
    <row r="40" spans="1:37">
      <c r="A40" s="866" t="s">
        <v>199</v>
      </c>
      <c r="B40" s="867" t="s">
        <v>67</v>
      </c>
      <c r="C40" s="867">
        <v>7</v>
      </c>
      <c r="D40" s="875">
        <v>3</v>
      </c>
      <c r="E40" s="868" t="s">
        <v>265</v>
      </c>
      <c r="F40" s="869">
        <v>530.26</v>
      </c>
      <c r="G40" s="449">
        <v>45.89</v>
      </c>
      <c r="H40" s="399">
        <v>46.186086956521741</v>
      </c>
      <c r="I40" s="858">
        <f t="shared" si="22"/>
        <v>46.189523809523806</v>
      </c>
      <c r="J40" s="858"/>
      <c r="K40" s="870">
        <v>8360000</v>
      </c>
      <c r="L40" s="871">
        <v>2090000</v>
      </c>
      <c r="M40" s="871">
        <v>2380000</v>
      </c>
      <c r="N40" s="871">
        <v>714000</v>
      </c>
      <c r="O40" s="871">
        <v>15000000</v>
      </c>
      <c r="P40" s="872">
        <v>1490000</v>
      </c>
      <c r="Q40" s="146">
        <f t="shared" si="15"/>
        <v>0.27835120197109942</v>
      </c>
      <c r="R40" s="146">
        <f t="shared" si="21"/>
        <v>6.9587800492774854E-2</v>
      </c>
      <c r="S40" s="146">
        <f t="shared" si="17"/>
        <v>7.9243524006126387E-2</v>
      </c>
      <c r="T40" s="146">
        <f t="shared" si="18"/>
        <v>2.3773057201837918E-2</v>
      </c>
      <c r="U40" s="146">
        <f t="shared" si="19"/>
        <v>0.49943397482852769</v>
      </c>
      <c r="V40" s="166">
        <f t="shared" si="20"/>
        <v>4.9610441499633749E-2</v>
      </c>
      <c r="W40" s="398">
        <f t="shared" si="12"/>
        <v>0.68684447108181002</v>
      </c>
      <c r="X40" s="341">
        <v>21.015412300000001</v>
      </c>
      <c r="Y40" s="163">
        <v>27.571079399999999</v>
      </c>
      <c r="Z40" s="342">
        <v>34.694496800000003</v>
      </c>
      <c r="AA40" s="517"/>
      <c r="AB40" s="874" t="s">
        <v>195</v>
      </c>
      <c r="AC40" s="864"/>
      <c r="AD40" s="865">
        <v>0.25134757436614097</v>
      </c>
      <c r="AE40" s="146">
        <f t="shared" si="6"/>
        <v>0.2391805850327581</v>
      </c>
      <c r="AF40" s="146">
        <f t="shared" si="7"/>
        <v>35.787671232876711</v>
      </c>
      <c r="AG40" s="146">
        <f t="shared" si="8"/>
        <v>3.333333333333333</v>
      </c>
      <c r="AH40" s="146">
        <f t="shared" si="9"/>
        <v>9.0357792601576711E-2</v>
      </c>
      <c r="AI40" s="146">
        <f t="shared" si="10"/>
        <v>2.4955716854231875</v>
      </c>
      <c r="AJ40" s="146">
        <f t="shared" si="11"/>
        <v>2.6273574444197685</v>
      </c>
      <c r="AK40" s="166">
        <f t="shared" si="13"/>
        <v>0.13178575899658096</v>
      </c>
    </row>
    <row r="41" spans="1:37">
      <c r="A41" s="866" t="s">
        <v>199</v>
      </c>
      <c r="B41" s="867" t="s">
        <v>67</v>
      </c>
      <c r="C41" s="867">
        <v>7</v>
      </c>
      <c r="D41" s="875">
        <v>5</v>
      </c>
      <c r="E41" s="868" t="s">
        <v>254</v>
      </c>
      <c r="F41" s="869">
        <v>532.20000000000005</v>
      </c>
      <c r="G41" s="449">
        <v>46.16</v>
      </c>
      <c r="H41" s="399">
        <v>46.354782608695665</v>
      </c>
      <c r="I41" s="858">
        <f t="shared" si="22"/>
        <v>46.420476190476194</v>
      </c>
      <c r="J41" s="858"/>
      <c r="K41" s="870">
        <v>9140000</v>
      </c>
      <c r="L41" s="871">
        <v>2580000</v>
      </c>
      <c r="M41" s="871">
        <v>3680000</v>
      </c>
      <c r="N41" s="871">
        <v>1150000</v>
      </c>
      <c r="O41" s="871">
        <v>22200000</v>
      </c>
      <c r="P41" s="872">
        <v>2580000</v>
      </c>
      <c r="Q41" s="146">
        <f t="shared" si="15"/>
        <v>0.22114686668279701</v>
      </c>
      <c r="R41" s="146">
        <f t="shared" si="21"/>
        <v>6.2424389063634164E-2</v>
      </c>
      <c r="S41" s="146">
        <f t="shared" si="17"/>
        <v>8.9039438664408416E-2</v>
      </c>
      <c r="T41" s="146">
        <f t="shared" si="18"/>
        <v>2.7824824582627632E-2</v>
      </c>
      <c r="U41" s="146">
        <f t="shared" si="19"/>
        <v>0.53714009194289858</v>
      </c>
      <c r="V41" s="166">
        <f t="shared" si="20"/>
        <v>6.2424389063634164E-2</v>
      </c>
      <c r="W41" s="398">
        <f t="shared" si="12"/>
        <v>0.74174174174174168</v>
      </c>
      <c r="X41" s="341">
        <v>24.1729144</v>
      </c>
      <c r="Y41" s="163">
        <v>30.903753500000001</v>
      </c>
      <c r="Z41" s="342">
        <v>38.924982200000002</v>
      </c>
      <c r="AA41" s="517"/>
      <c r="AB41" s="874" t="s">
        <v>195</v>
      </c>
      <c r="AC41" s="864"/>
      <c r="AD41" s="865">
        <v>0.26135418399600729</v>
      </c>
      <c r="AE41" s="146">
        <f t="shared" si="6"/>
        <v>0.23019571295433364</v>
      </c>
      <c r="AF41" s="146">
        <f t="shared" si="7"/>
        <v>29.164007657945117</v>
      </c>
      <c r="AG41" s="146">
        <f t="shared" si="8"/>
        <v>3.1999999999999997</v>
      </c>
      <c r="AH41" s="146">
        <f t="shared" si="9"/>
        <v>0.10411622276029057</v>
      </c>
      <c r="AI41" s="146">
        <f t="shared" si="10"/>
        <v>2.7222356641664653</v>
      </c>
      <c r="AJ41" s="146">
        <f t="shared" si="11"/>
        <v>2.8454591528465398</v>
      </c>
      <c r="AK41" s="166">
        <f t="shared" si="13"/>
        <v>0.12322348868007449</v>
      </c>
    </row>
    <row r="42" spans="1:37">
      <c r="A42" s="866" t="s">
        <v>199</v>
      </c>
      <c r="B42" s="867" t="s">
        <v>67</v>
      </c>
      <c r="C42" s="867">
        <v>7</v>
      </c>
      <c r="D42" s="875">
        <v>6</v>
      </c>
      <c r="E42" s="868" t="s">
        <v>252</v>
      </c>
      <c r="F42" s="869">
        <v>535.04999999999995</v>
      </c>
      <c r="G42" s="449">
        <v>46.55</v>
      </c>
      <c r="H42" s="399">
        <v>46.602608695652172</v>
      </c>
      <c r="I42" s="858">
        <f t="shared" si="22"/>
        <v>46.759761904761902</v>
      </c>
      <c r="J42" s="858"/>
      <c r="K42" s="870">
        <v>14700000</v>
      </c>
      <c r="L42" s="871">
        <v>3590000</v>
      </c>
      <c r="M42" s="871">
        <v>4300000</v>
      </c>
      <c r="N42" s="871">
        <v>1440000</v>
      </c>
      <c r="O42" s="871">
        <v>26200000</v>
      </c>
      <c r="P42" s="872">
        <v>2740000</v>
      </c>
      <c r="Q42" s="146">
        <f t="shared" si="15"/>
        <v>0.27751557485369077</v>
      </c>
      <c r="R42" s="146">
        <f t="shared" si="21"/>
        <v>6.7774211818010188E-2</v>
      </c>
      <c r="S42" s="146">
        <f t="shared" si="17"/>
        <v>8.1178025297338113E-2</v>
      </c>
      <c r="T42" s="146">
        <f t="shared" si="18"/>
        <v>2.7185199169341135E-2</v>
      </c>
      <c r="U42" s="146">
        <f t="shared" si="19"/>
        <v>0.49461959599773458</v>
      </c>
      <c r="V42" s="166">
        <f t="shared" si="20"/>
        <v>5.1727392863885217E-2</v>
      </c>
      <c r="W42" s="398">
        <f t="shared" si="12"/>
        <v>0.70256835128417561</v>
      </c>
      <c r="X42" s="341">
        <v>21.9471913</v>
      </c>
      <c r="Y42" s="163">
        <v>28.5163908</v>
      </c>
      <c r="Z42" s="342">
        <v>35.904337300000002</v>
      </c>
      <c r="AA42" s="517"/>
      <c r="AB42" s="874" t="s">
        <v>195</v>
      </c>
      <c r="AC42" s="864"/>
      <c r="AD42" s="865">
        <v>0.27143294124190093</v>
      </c>
      <c r="AE42" s="146">
        <f t="shared" si="6"/>
        <v>0.24379409459106352</v>
      </c>
      <c r="AF42" s="146">
        <f t="shared" si="7"/>
        <v>35.941320293398533</v>
      </c>
      <c r="AG42" s="146">
        <f t="shared" si="8"/>
        <v>2.9861111111111112</v>
      </c>
      <c r="AH42" s="146">
        <f t="shared" si="9"/>
        <v>9.4678645473393219E-2</v>
      </c>
      <c r="AI42" s="146">
        <f t="shared" si="10"/>
        <v>2.4970738153671896</v>
      </c>
      <c r="AJ42" s="146">
        <f t="shared" si="11"/>
        <v>2.6877819664220519</v>
      </c>
      <c r="AK42" s="166">
        <f t="shared" si="13"/>
        <v>0.19070815105486227</v>
      </c>
    </row>
    <row r="43" spans="1:37">
      <c r="A43" s="866" t="s">
        <v>199</v>
      </c>
      <c r="B43" s="867" t="s">
        <v>67</v>
      </c>
      <c r="C43" s="867">
        <v>8</v>
      </c>
      <c r="D43" s="875">
        <v>2</v>
      </c>
      <c r="E43" s="868" t="s">
        <v>241</v>
      </c>
      <c r="F43" s="869">
        <v>537.4</v>
      </c>
      <c r="G43" s="449">
        <v>46.88</v>
      </c>
      <c r="H43" s="399">
        <v>46.806956521739131</v>
      </c>
      <c r="I43" s="858">
        <f t="shared" si="22"/>
        <v>47.039523809523807</v>
      </c>
      <c r="J43" s="858"/>
      <c r="K43" s="870">
        <v>3100000</v>
      </c>
      <c r="L43" s="871">
        <v>919000</v>
      </c>
      <c r="M43" s="871">
        <v>1230000</v>
      </c>
      <c r="N43" s="871">
        <v>412000</v>
      </c>
      <c r="O43" s="871">
        <v>7460000</v>
      </c>
      <c r="P43" s="872">
        <v>824000</v>
      </c>
      <c r="Q43" s="146">
        <f t="shared" si="15"/>
        <v>0.22230190032269631</v>
      </c>
      <c r="R43" s="146">
        <f t="shared" si="21"/>
        <v>6.5901756902115458E-2</v>
      </c>
      <c r="S43" s="146">
        <f t="shared" si="17"/>
        <v>8.8203657224811757E-2</v>
      </c>
      <c r="T43" s="146">
        <f t="shared" si="18"/>
        <v>2.9544639655790607E-2</v>
      </c>
      <c r="U43" s="146">
        <f t="shared" si="19"/>
        <v>0.53495876658300467</v>
      </c>
      <c r="V43" s="166">
        <f t="shared" si="20"/>
        <v>5.9089279311581214E-2</v>
      </c>
      <c r="W43" s="398">
        <f t="shared" si="12"/>
        <v>0.72850812407680954</v>
      </c>
      <c r="X43" s="341">
        <v>23.4412536</v>
      </c>
      <c r="Y43" s="163">
        <v>30.083010300000002</v>
      </c>
      <c r="Z43" s="342">
        <v>37.785911200000001</v>
      </c>
      <c r="AA43" s="517"/>
      <c r="AB43" s="874" t="s">
        <v>195</v>
      </c>
      <c r="AC43" s="864"/>
      <c r="AD43" s="865">
        <v>0.29019980970504283</v>
      </c>
      <c r="AE43" s="146">
        <f t="shared" si="6"/>
        <v>0.23614568925772242</v>
      </c>
      <c r="AF43" s="146">
        <f t="shared" si="7"/>
        <v>29.356060606060609</v>
      </c>
      <c r="AG43" s="146">
        <f t="shared" si="8"/>
        <v>2.9854368932038833</v>
      </c>
      <c r="AH43" s="146">
        <f t="shared" si="9"/>
        <v>9.9468855625301777E-2</v>
      </c>
      <c r="AI43" s="146">
        <f t="shared" si="10"/>
        <v>2.7071351738974547</v>
      </c>
      <c r="AJ43" s="146">
        <f t="shared" si="11"/>
        <v>2.791052712789285</v>
      </c>
      <c r="AK43" s="166">
        <f t="shared" si="13"/>
        <v>8.391753889183029E-2</v>
      </c>
    </row>
    <row r="44" spans="1:37">
      <c r="A44" s="866" t="s">
        <v>199</v>
      </c>
      <c r="B44" s="867" t="s">
        <v>67</v>
      </c>
      <c r="C44" s="867">
        <v>8</v>
      </c>
      <c r="D44" s="875">
        <v>3</v>
      </c>
      <c r="E44" s="868" t="s">
        <v>266</v>
      </c>
      <c r="F44" s="869">
        <v>539.95000000000005</v>
      </c>
      <c r="G44" s="449">
        <v>47.23</v>
      </c>
      <c r="H44" s="399">
        <v>47.028695652173923</v>
      </c>
      <c r="I44" s="858">
        <f t="shared" si="22"/>
        <v>47.343095238095245</v>
      </c>
      <c r="J44" s="858"/>
      <c r="K44" s="870">
        <v>7480000</v>
      </c>
      <c r="L44" s="871">
        <v>1810000</v>
      </c>
      <c r="M44" s="871">
        <v>2220000</v>
      </c>
      <c r="N44" s="871">
        <v>705000</v>
      </c>
      <c r="O44" s="871">
        <v>13500000</v>
      </c>
      <c r="P44" s="872">
        <v>1400000</v>
      </c>
      <c r="Q44" s="146">
        <f t="shared" si="15"/>
        <v>0.27586206896551724</v>
      </c>
      <c r="R44" s="146">
        <f t="shared" si="21"/>
        <v>6.6752719896736118E-2</v>
      </c>
      <c r="S44" s="146">
        <f t="shared" si="17"/>
        <v>8.1873501751797903E-2</v>
      </c>
      <c r="T44" s="146">
        <f t="shared" si="18"/>
        <v>2.600036879955744E-2</v>
      </c>
      <c r="U44" s="146">
        <f t="shared" si="19"/>
        <v>0.49787940254471696</v>
      </c>
      <c r="V44" s="166">
        <f t="shared" si="20"/>
        <v>5.1631938041674347E-2</v>
      </c>
      <c r="W44" s="398">
        <f t="shared" si="12"/>
        <v>0.70497147514262437</v>
      </c>
      <c r="X44" s="341">
        <v>22.064170799999999</v>
      </c>
      <c r="Y44" s="163">
        <v>28.657512700000002</v>
      </c>
      <c r="Z44" s="342">
        <v>36.029387200000002</v>
      </c>
      <c r="AA44" s="517"/>
      <c r="AB44" s="874" t="s">
        <v>195</v>
      </c>
      <c r="AC44" s="864"/>
      <c r="AD44" s="865">
        <v>0.23474159774617229</v>
      </c>
      <c r="AE44" s="146">
        <f t="shared" si="6"/>
        <v>0.2411510058568882</v>
      </c>
      <c r="AF44" s="146">
        <f t="shared" si="7"/>
        <v>35.65300285986654</v>
      </c>
      <c r="AG44" s="146">
        <f t="shared" si="8"/>
        <v>3.1489361702127661</v>
      </c>
      <c r="AH44" s="146">
        <f t="shared" si="9"/>
        <v>9.3959731543624164E-2</v>
      </c>
      <c r="AI44" s="146">
        <f t="shared" si="10"/>
        <v>2.5065461921445693</v>
      </c>
      <c r="AJ44" s="146">
        <f t="shared" si="11"/>
        <v>2.6971614362792087</v>
      </c>
      <c r="AK44" s="166">
        <f t="shared" si="13"/>
        <v>0.19061524413463937</v>
      </c>
    </row>
    <row r="45" spans="1:37">
      <c r="A45" s="866" t="s">
        <v>199</v>
      </c>
      <c r="B45" s="867" t="s">
        <v>67</v>
      </c>
      <c r="C45" s="867">
        <v>8</v>
      </c>
      <c r="D45" s="875">
        <v>4</v>
      </c>
      <c r="E45" s="868" t="s">
        <v>254</v>
      </c>
      <c r="F45" s="869">
        <v>540.4</v>
      </c>
      <c r="G45" s="449">
        <v>47.27</v>
      </c>
      <c r="H45" s="399">
        <v>47.067826086956522</v>
      </c>
      <c r="I45" s="858">
        <f>47.35+((F45-540)/15.26)</f>
        <v>47.376212319790298</v>
      </c>
      <c r="J45" s="858"/>
      <c r="K45" s="870">
        <v>3870000</v>
      </c>
      <c r="L45" s="871">
        <v>1070000</v>
      </c>
      <c r="M45" s="871">
        <v>1570000</v>
      </c>
      <c r="N45" s="871">
        <v>483000</v>
      </c>
      <c r="O45" s="871">
        <v>9300000</v>
      </c>
      <c r="P45" s="872">
        <v>1100000</v>
      </c>
      <c r="Q45" s="146">
        <f t="shared" si="15"/>
        <v>0.22250330592767206</v>
      </c>
      <c r="R45" s="146">
        <f t="shared" si="21"/>
        <v>6.1519001897315011E-2</v>
      </c>
      <c r="S45" s="146">
        <f t="shared" si="17"/>
        <v>9.0266199045593049E-2</v>
      </c>
      <c r="T45" s="146">
        <f t="shared" si="18"/>
        <v>2.7769792445236589E-2</v>
      </c>
      <c r="U45" s="146">
        <f t="shared" si="19"/>
        <v>0.53469786695797161</v>
      </c>
      <c r="V45" s="166">
        <f t="shared" si="20"/>
        <v>6.3243833726211701E-2</v>
      </c>
      <c r="W45" s="398">
        <f t="shared" si="12"/>
        <v>0.74662562159602175</v>
      </c>
      <c r="X45" s="341">
        <v>24.470271100000001</v>
      </c>
      <c r="Y45" s="163">
        <v>31.1767036</v>
      </c>
      <c r="Z45" s="342">
        <v>39.259700700000003</v>
      </c>
      <c r="AA45" s="517"/>
      <c r="AB45" s="874" t="s">
        <v>195</v>
      </c>
      <c r="AC45" s="864"/>
      <c r="AD45" s="865">
        <v>0.22082492019739103</v>
      </c>
      <c r="AE45" s="146">
        <f t="shared" ref="AE45:AE76" si="23">(R45+S45+T45)/(R45+S45+T45+U45+V45)</f>
        <v>0.23093988020409673</v>
      </c>
      <c r="AF45" s="146">
        <f t="shared" ref="AF45:AF76" si="24">((Q45)/(Q45+U45))*100</f>
        <v>29.384965831435078</v>
      </c>
      <c r="AG45" s="146">
        <f t="shared" ref="AG45:AG76" si="25">S45/T45</f>
        <v>3.2505175983436851</v>
      </c>
      <c r="AH45" s="146">
        <f t="shared" ref="AH45:AH76" si="26">(V45/(V45+U45))</f>
        <v>0.10576923076923078</v>
      </c>
      <c r="AI45" s="146">
        <f t="shared" ref="AI45:AI76" si="27">(0*(Q45/(SUM(Q45:V45)))+(1*(R45/SUM(Q45:V45)))+(2*(S45/SUM(Q45:V45)))+(3*(T45/SUM(Q45:V45)))+(4*(U45/(SUM(Q45:V45)))+(4*(V45/(SUM(Q45:V45))))))</f>
        <v>2.7171275800609438</v>
      </c>
      <c r="AJ45" s="146">
        <f t="shared" ref="AJ45:AJ76" si="28">-0.77*W45+3.32*W45^2+1.59</f>
        <v>2.8658316698655675</v>
      </c>
      <c r="AK45" s="166">
        <f t="shared" si="13"/>
        <v>0.14870408980462368</v>
      </c>
    </row>
    <row r="46" spans="1:37">
      <c r="A46" s="866" t="s">
        <v>199</v>
      </c>
      <c r="B46" s="867" t="s">
        <v>67</v>
      </c>
      <c r="C46" s="867">
        <v>8</v>
      </c>
      <c r="D46" s="875">
        <v>5</v>
      </c>
      <c r="E46" s="868" t="s">
        <v>267</v>
      </c>
      <c r="F46" s="869">
        <v>542.84</v>
      </c>
      <c r="G46" s="449">
        <v>47.48</v>
      </c>
      <c r="H46" s="399">
        <v>47.280000000000008</v>
      </c>
      <c r="I46" s="858">
        <f t="shared" ref="I46:I55" si="29">47.35+((F46-540)/15.26)</f>
        <v>47.536107470511141</v>
      </c>
      <c r="J46" s="858"/>
      <c r="K46" s="870">
        <v>5610000</v>
      </c>
      <c r="L46" s="871">
        <v>1630000</v>
      </c>
      <c r="M46" s="871">
        <v>2240000</v>
      </c>
      <c r="N46" s="871">
        <v>737000</v>
      </c>
      <c r="O46" s="871">
        <v>13300000</v>
      </c>
      <c r="P46" s="872">
        <v>1560000</v>
      </c>
      <c r="Q46" s="146">
        <f t="shared" si="15"/>
        <v>0.22371097021174782</v>
      </c>
      <c r="R46" s="146">
        <f t="shared" si="21"/>
        <v>6.4999800614108552E-2</v>
      </c>
      <c r="S46" s="146">
        <f t="shared" si="17"/>
        <v>8.9324879371535673E-2</v>
      </c>
      <c r="T46" s="146">
        <f t="shared" si="18"/>
        <v>2.9389480400366871E-2</v>
      </c>
      <c r="U46" s="146">
        <f t="shared" si="19"/>
        <v>0.53036647126849301</v>
      </c>
      <c r="V46" s="166">
        <f t="shared" si="20"/>
        <v>6.2208398133748059E-2</v>
      </c>
      <c r="W46" s="398">
        <f t="shared" si="12"/>
        <v>0.73568996270471865</v>
      </c>
      <c r="X46" s="341">
        <v>23.862515200000001</v>
      </c>
      <c r="Y46" s="163">
        <v>30.5182842</v>
      </c>
      <c r="Z46" s="342">
        <v>38.387532399999998</v>
      </c>
      <c r="AA46" s="517"/>
      <c r="AB46" s="874" t="s">
        <v>195</v>
      </c>
      <c r="AC46" s="864"/>
      <c r="AD46" s="865">
        <v>0.25061978814514313</v>
      </c>
      <c r="AE46" s="146">
        <f t="shared" si="23"/>
        <v>0.23665690655981922</v>
      </c>
      <c r="AF46" s="146">
        <f t="shared" si="24"/>
        <v>29.66684294024326</v>
      </c>
      <c r="AG46" s="146">
        <f t="shared" si="25"/>
        <v>3.039348710990502</v>
      </c>
      <c r="AH46" s="146">
        <f t="shared" si="26"/>
        <v>0.1049798115746972</v>
      </c>
      <c r="AI46" s="146">
        <f t="shared" si="27"/>
        <v>2.7021174781672448</v>
      </c>
      <c r="AJ46" s="146">
        <f t="shared" si="28"/>
        <v>2.8204346031826075</v>
      </c>
      <c r="AK46" s="166">
        <f t="shared" si="13"/>
        <v>0.11831712501536273</v>
      </c>
    </row>
    <row r="47" spans="1:37">
      <c r="A47" s="866" t="s">
        <v>199</v>
      </c>
      <c r="B47" s="867" t="s">
        <v>67</v>
      </c>
      <c r="C47" s="867">
        <v>8</v>
      </c>
      <c r="D47" s="875">
        <v>6</v>
      </c>
      <c r="E47" s="868" t="s">
        <v>241</v>
      </c>
      <c r="F47" s="869">
        <v>543.29999999999995</v>
      </c>
      <c r="G47" s="449">
        <v>47.52</v>
      </c>
      <c r="H47" s="399">
        <v>47.32</v>
      </c>
      <c r="I47" s="858">
        <f t="shared" si="29"/>
        <v>47.566251638269982</v>
      </c>
      <c r="J47" s="858"/>
      <c r="K47" s="870">
        <v>20600000</v>
      </c>
      <c r="L47" s="871">
        <v>5760000</v>
      </c>
      <c r="M47" s="871">
        <v>7910000</v>
      </c>
      <c r="N47" s="871">
        <v>2620000</v>
      </c>
      <c r="O47" s="871">
        <v>46500000</v>
      </c>
      <c r="P47" s="872">
        <v>5320000</v>
      </c>
      <c r="Q47" s="146">
        <f t="shared" si="15"/>
        <v>0.23221733739150038</v>
      </c>
      <c r="R47" s="146">
        <f t="shared" si="21"/>
        <v>6.4930672979370982E-2</v>
      </c>
      <c r="S47" s="146">
        <f t="shared" si="17"/>
        <v>8.9166948483823699E-2</v>
      </c>
      <c r="T47" s="146">
        <f t="shared" si="18"/>
        <v>2.9534438056588886E-2</v>
      </c>
      <c r="U47" s="146">
        <f t="shared" si="19"/>
        <v>0.52417991207304704</v>
      </c>
      <c r="V47" s="166">
        <f t="shared" si="20"/>
        <v>5.9970691015669035E-2</v>
      </c>
      <c r="W47" s="398">
        <f t="shared" si="12"/>
        <v>0.73345673299398417</v>
      </c>
      <c r="X47" s="341">
        <v>23.776776900000002</v>
      </c>
      <c r="Y47" s="163">
        <v>30.396751699999999</v>
      </c>
      <c r="Z47" s="342">
        <v>38.178228900000001</v>
      </c>
      <c r="AA47" s="517"/>
      <c r="AB47" s="874" t="s">
        <v>195</v>
      </c>
      <c r="AC47" s="864"/>
      <c r="AD47" s="865">
        <v>0.26266550384523901</v>
      </c>
      <c r="AE47" s="146">
        <f t="shared" si="23"/>
        <v>0.23917192776391133</v>
      </c>
      <c r="AF47" s="146">
        <f t="shared" si="24"/>
        <v>30.700447093889714</v>
      </c>
      <c r="AG47" s="146">
        <f t="shared" si="25"/>
        <v>3.0190839694656488</v>
      </c>
      <c r="AH47" s="146">
        <f t="shared" si="26"/>
        <v>0.10266306445387882</v>
      </c>
      <c r="AI47" s="146">
        <f t="shared" si="27"/>
        <v>2.6684702964716491</v>
      </c>
      <c r="AJ47" s="146">
        <f t="shared" si="28"/>
        <v>2.8112614624530048</v>
      </c>
      <c r="AK47" s="166">
        <f t="shared" si="13"/>
        <v>0.14279116598135566</v>
      </c>
    </row>
    <row r="48" spans="1:37">
      <c r="A48" s="866" t="s">
        <v>199</v>
      </c>
      <c r="B48" s="867" t="s">
        <v>67</v>
      </c>
      <c r="C48" s="867">
        <v>9</v>
      </c>
      <c r="D48" s="875">
        <v>1</v>
      </c>
      <c r="E48" s="868" t="s">
        <v>268</v>
      </c>
      <c r="F48" s="869">
        <v>546.45000000000005</v>
      </c>
      <c r="G48" s="449">
        <v>47.79</v>
      </c>
      <c r="H48" s="399">
        <v>47.593913043478274</v>
      </c>
      <c r="I48" s="858">
        <f t="shared" si="29"/>
        <v>47.772673656618615</v>
      </c>
      <c r="J48" s="858"/>
      <c r="K48" s="870">
        <v>2780000</v>
      </c>
      <c r="L48" s="871">
        <v>691000</v>
      </c>
      <c r="M48" s="871">
        <v>943000</v>
      </c>
      <c r="N48" s="871">
        <v>325000</v>
      </c>
      <c r="O48" s="871">
        <v>5390000</v>
      </c>
      <c r="P48" s="872">
        <v>621000</v>
      </c>
      <c r="Q48" s="146">
        <f t="shared" si="15"/>
        <v>0.25860465116279069</v>
      </c>
      <c r="R48" s="146">
        <f t="shared" si="21"/>
        <v>6.4279069767441854E-2</v>
      </c>
      <c r="S48" s="146">
        <f t="shared" si="17"/>
        <v>8.7720930232558142E-2</v>
      </c>
      <c r="T48" s="146">
        <f t="shared" si="18"/>
        <v>3.0232558139534883E-2</v>
      </c>
      <c r="U48" s="146">
        <f t="shared" si="19"/>
        <v>0.50139534883720926</v>
      </c>
      <c r="V48" s="166">
        <f t="shared" si="20"/>
        <v>5.7767441860465119E-2</v>
      </c>
      <c r="W48" s="398">
        <f t="shared" si="12"/>
        <v>0.73217054263565895</v>
      </c>
      <c r="X48" s="341">
        <v>23.7163808</v>
      </c>
      <c r="Y48" s="163">
        <v>30.324566699999998</v>
      </c>
      <c r="Z48" s="342">
        <v>38.101627999999998</v>
      </c>
      <c r="AA48" s="517"/>
      <c r="AB48" s="874" t="s">
        <v>195</v>
      </c>
      <c r="AC48" s="864"/>
      <c r="AD48" s="865">
        <v>0.26520707800528942</v>
      </c>
      <c r="AE48" s="146">
        <f t="shared" si="23"/>
        <v>0.24579673776662483</v>
      </c>
      <c r="AF48" s="146">
        <f t="shared" si="24"/>
        <v>34.026927784577722</v>
      </c>
      <c r="AG48" s="146">
        <f t="shared" si="25"/>
        <v>2.9015384615384616</v>
      </c>
      <c r="AH48" s="146">
        <f t="shared" si="26"/>
        <v>0.10331059723839628</v>
      </c>
      <c r="AI48" s="146">
        <f t="shared" si="27"/>
        <v>2.5670697674418608</v>
      </c>
      <c r="AJ48" s="146">
        <f t="shared" si="28"/>
        <v>2.8059933778018147</v>
      </c>
      <c r="AK48" s="166">
        <f t="shared" si="13"/>
        <v>0.23892361035995391</v>
      </c>
    </row>
    <row r="49" spans="1:37">
      <c r="A49" s="866" t="s">
        <v>199</v>
      </c>
      <c r="B49" s="867" t="s">
        <v>67</v>
      </c>
      <c r="C49" s="867">
        <v>9</v>
      </c>
      <c r="D49" s="875">
        <v>2</v>
      </c>
      <c r="E49" s="868" t="s">
        <v>254</v>
      </c>
      <c r="F49" s="869">
        <v>547.45000000000005</v>
      </c>
      <c r="G49" s="449">
        <v>47.88</v>
      </c>
      <c r="H49" s="399">
        <v>47.680869565217399</v>
      </c>
      <c r="I49" s="858">
        <f t="shared" si="29"/>
        <v>47.838204456094367</v>
      </c>
      <c r="J49" s="858"/>
      <c r="K49" s="870">
        <v>2320000</v>
      </c>
      <c r="L49" s="871">
        <v>688000</v>
      </c>
      <c r="M49" s="871">
        <v>879000</v>
      </c>
      <c r="N49" s="871">
        <v>304000</v>
      </c>
      <c r="O49" s="871">
        <v>5260000</v>
      </c>
      <c r="P49" s="872">
        <v>590000</v>
      </c>
      <c r="Q49" s="146">
        <f t="shared" si="15"/>
        <v>0.23105268399561796</v>
      </c>
      <c r="R49" s="146">
        <f t="shared" si="21"/>
        <v>6.8519071805597048E-2</v>
      </c>
      <c r="S49" s="146">
        <f t="shared" si="17"/>
        <v>8.7541081565581116E-2</v>
      </c>
      <c r="T49" s="146">
        <f t="shared" si="18"/>
        <v>3.0275868937356835E-2</v>
      </c>
      <c r="U49" s="146">
        <f t="shared" si="19"/>
        <v>0.52385220595558213</v>
      </c>
      <c r="V49" s="166">
        <f t="shared" si="20"/>
        <v>5.8759087740264913E-2</v>
      </c>
      <c r="W49" s="398">
        <f t="shared" si="12"/>
        <v>0.72043884599756192</v>
      </c>
      <c r="X49" s="341">
        <v>22.976000500000001</v>
      </c>
      <c r="Y49" s="163">
        <v>29.616153300000001</v>
      </c>
      <c r="Z49" s="342">
        <v>37.2222133</v>
      </c>
      <c r="AA49" s="517"/>
      <c r="AB49" s="874" t="s">
        <v>195</v>
      </c>
      <c r="AC49" s="864"/>
      <c r="AD49" s="865">
        <v>0.29624575205373149</v>
      </c>
      <c r="AE49" s="146">
        <f t="shared" si="23"/>
        <v>0.24232612355912445</v>
      </c>
      <c r="AF49" s="146">
        <f t="shared" si="24"/>
        <v>30.606860158311346</v>
      </c>
      <c r="AG49" s="146">
        <f t="shared" si="25"/>
        <v>2.8914473684210527</v>
      </c>
      <c r="AH49" s="146">
        <f t="shared" si="26"/>
        <v>0.10085470085470084</v>
      </c>
      <c r="AI49" s="146">
        <f t="shared" si="27"/>
        <v>2.664874016532218</v>
      </c>
      <c r="AJ49" s="146">
        <f t="shared" si="28"/>
        <v>2.7584487629119092</v>
      </c>
      <c r="AK49" s="166">
        <f t="shared" si="13"/>
        <v>9.3574746379691209E-2</v>
      </c>
    </row>
    <row r="50" spans="1:37">
      <c r="A50" s="866" t="s">
        <v>199</v>
      </c>
      <c r="B50" s="867" t="s">
        <v>67</v>
      </c>
      <c r="C50" s="867">
        <v>9</v>
      </c>
      <c r="D50" s="875">
        <v>2</v>
      </c>
      <c r="E50" s="868" t="s">
        <v>257</v>
      </c>
      <c r="F50" s="869">
        <v>548</v>
      </c>
      <c r="G50" s="449">
        <v>47.92</v>
      </c>
      <c r="H50" s="399">
        <v>47.728695652173919</v>
      </c>
      <c r="I50" s="858">
        <f t="shared" si="29"/>
        <v>47.874246395806033</v>
      </c>
      <c r="J50" s="858"/>
      <c r="K50" s="870">
        <v>4390000</v>
      </c>
      <c r="L50" s="871">
        <v>1100000</v>
      </c>
      <c r="M50" s="871">
        <v>1370000</v>
      </c>
      <c r="N50" s="871">
        <v>485000</v>
      </c>
      <c r="O50" s="871">
        <v>7650000</v>
      </c>
      <c r="P50" s="872">
        <v>851000</v>
      </c>
      <c r="Q50" s="146">
        <f t="shared" si="15"/>
        <v>0.27704152467499682</v>
      </c>
      <c r="R50" s="146">
        <f t="shared" si="21"/>
        <v>6.9418149690773701E-2</v>
      </c>
      <c r="S50" s="146">
        <f t="shared" si="17"/>
        <v>8.6457150069418148E-2</v>
      </c>
      <c r="T50" s="146">
        <f t="shared" si="18"/>
        <v>3.060709327275022E-2</v>
      </c>
      <c r="U50" s="146">
        <f t="shared" si="19"/>
        <v>0.48277167739492616</v>
      </c>
      <c r="V50" s="166">
        <f t="shared" si="20"/>
        <v>5.3704404897134926E-2</v>
      </c>
      <c r="W50" s="398">
        <f t="shared" si="12"/>
        <v>0.71098265895953761</v>
      </c>
      <c r="X50" s="341">
        <v>22.4372772</v>
      </c>
      <c r="Y50" s="163">
        <v>29.0572987</v>
      </c>
      <c r="Z50" s="342">
        <v>36.502935399999998</v>
      </c>
      <c r="AA50" s="517"/>
      <c r="AB50" s="874" t="s">
        <v>195</v>
      </c>
      <c r="AC50" s="864"/>
      <c r="AD50" s="865">
        <v>0.29028666852212637</v>
      </c>
      <c r="AE50" s="146">
        <f t="shared" si="23"/>
        <v>0.25794343575418993</v>
      </c>
      <c r="AF50" s="146">
        <f t="shared" si="24"/>
        <v>36.461794019933549</v>
      </c>
      <c r="AG50" s="146">
        <f t="shared" si="25"/>
        <v>2.8247422680412373</v>
      </c>
      <c r="AH50" s="146">
        <f t="shared" si="26"/>
        <v>0.1001058698976591</v>
      </c>
      <c r="AI50" s="146">
        <f t="shared" si="27"/>
        <v>2.480058058816105</v>
      </c>
      <c r="AJ50" s="146">
        <f t="shared" si="28"/>
        <v>2.7207912058538541</v>
      </c>
      <c r="AK50" s="166">
        <f t="shared" si="13"/>
        <v>0.24073314703774917</v>
      </c>
    </row>
    <row r="51" spans="1:37">
      <c r="A51" s="866" t="s">
        <v>199</v>
      </c>
      <c r="B51" s="867" t="s">
        <v>67</v>
      </c>
      <c r="C51" s="867">
        <v>9</v>
      </c>
      <c r="D51" s="875">
        <v>3</v>
      </c>
      <c r="E51" s="868" t="s">
        <v>269</v>
      </c>
      <c r="F51" s="869">
        <v>549.52</v>
      </c>
      <c r="G51" s="449">
        <v>48.05</v>
      </c>
      <c r="H51" s="399">
        <v>47.860869565217392</v>
      </c>
      <c r="I51" s="858">
        <f t="shared" si="29"/>
        <v>47.973853211009171</v>
      </c>
      <c r="J51" s="858"/>
      <c r="K51" s="870">
        <v>5200000</v>
      </c>
      <c r="L51" s="871">
        <v>1470000</v>
      </c>
      <c r="M51" s="871">
        <v>2100000</v>
      </c>
      <c r="N51" s="871">
        <v>756000</v>
      </c>
      <c r="O51" s="871">
        <v>11600000</v>
      </c>
      <c r="P51" s="872">
        <v>1370000</v>
      </c>
      <c r="Q51" s="146">
        <f t="shared" si="15"/>
        <v>0.23115220483641535</v>
      </c>
      <c r="R51" s="146">
        <f t="shared" si="21"/>
        <v>6.5344950213371264E-2</v>
      </c>
      <c r="S51" s="146">
        <f t="shared" si="17"/>
        <v>9.3349928876244659E-2</v>
      </c>
      <c r="T51" s="146">
        <f t="shared" si="18"/>
        <v>3.3605974395448081E-2</v>
      </c>
      <c r="U51" s="146">
        <f t="shared" si="19"/>
        <v>0.51564722617354197</v>
      </c>
      <c r="V51" s="166">
        <f t="shared" si="20"/>
        <v>6.0899715504978663E-2</v>
      </c>
      <c r="W51" s="398">
        <f t="shared" si="12"/>
        <v>0.74192415730337069</v>
      </c>
      <c r="X51" s="341">
        <v>24.2458052</v>
      </c>
      <c r="Y51" s="163">
        <v>30.927599699999998</v>
      </c>
      <c r="Z51" s="342">
        <v>38.814414599999999</v>
      </c>
      <c r="AA51" s="517"/>
      <c r="AB51" s="874" t="s">
        <v>195</v>
      </c>
      <c r="AC51" s="864"/>
      <c r="AD51" s="865">
        <v>0.25197002721281453</v>
      </c>
      <c r="AE51" s="146">
        <f t="shared" si="23"/>
        <v>0.25011563367252543</v>
      </c>
      <c r="AF51" s="146">
        <f t="shared" si="24"/>
        <v>30.952380952380953</v>
      </c>
      <c r="AG51" s="146">
        <f t="shared" si="25"/>
        <v>2.7777777777777777</v>
      </c>
      <c r="AH51" s="146">
        <f t="shared" si="26"/>
        <v>0.10562837316885119</v>
      </c>
      <c r="AI51" s="146">
        <f t="shared" si="27"/>
        <v>2.6590504978662874</v>
      </c>
      <c r="AJ51" s="146">
        <f t="shared" si="28"/>
        <v>2.8462172301082562</v>
      </c>
      <c r="AK51" s="166">
        <f t="shared" si="13"/>
        <v>0.18716673224196878</v>
      </c>
    </row>
    <row r="52" spans="1:37">
      <c r="A52" s="866" t="s">
        <v>199</v>
      </c>
      <c r="B52" s="867" t="s">
        <v>67</v>
      </c>
      <c r="C52" s="867">
        <v>9</v>
      </c>
      <c r="D52" s="807">
        <v>4</v>
      </c>
      <c r="E52" s="868" t="s">
        <v>241</v>
      </c>
      <c r="F52" s="869">
        <v>550</v>
      </c>
      <c r="G52" s="449">
        <v>48.1</v>
      </c>
      <c r="H52" s="399">
        <v>47.902608695652177</v>
      </c>
      <c r="I52" s="858">
        <f t="shared" si="29"/>
        <v>48.005307994757537</v>
      </c>
      <c r="J52" s="858"/>
      <c r="K52" s="870">
        <v>11100000</v>
      </c>
      <c r="L52" s="871">
        <v>3160000</v>
      </c>
      <c r="M52" s="871">
        <v>4770000</v>
      </c>
      <c r="N52" s="871">
        <v>1730000</v>
      </c>
      <c r="O52" s="871">
        <v>26000000</v>
      </c>
      <c r="P52" s="872">
        <v>3190000</v>
      </c>
      <c r="Q52" s="146">
        <f t="shared" si="15"/>
        <v>0.22222222222222221</v>
      </c>
      <c r="R52" s="146">
        <f t="shared" si="21"/>
        <v>6.3263263263263259E-2</v>
      </c>
      <c r="S52" s="146">
        <f t="shared" si="17"/>
        <v>9.5495495495495492E-2</v>
      </c>
      <c r="T52" s="146">
        <f t="shared" si="18"/>
        <v>3.4634634634634634E-2</v>
      </c>
      <c r="U52" s="146">
        <f t="shared" si="19"/>
        <v>0.52052052052052056</v>
      </c>
      <c r="V52" s="166">
        <f t="shared" si="20"/>
        <v>6.3863863863863862E-2</v>
      </c>
      <c r="W52" s="398">
        <f t="shared" si="12"/>
        <v>0.75408560311284056</v>
      </c>
      <c r="X52" s="341">
        <v>24.8562619</v>
      </c>
      <c r="Y52" s="163">
        <v>31.642428899999999</v>
      </c>
      <c r="Z52" s="342">
        <v>39.732244100000003</v>
      </c>
      <c r="AA52" s="517"/>
      <c r="AB52" s="874" t="s">
        <v>195</v>
      </c>
      <c r="AC52" s="864"/>
      <c r="AD52" s="865">
        <v>0.29103154909606521</v>
      </c>
      <c r="AE52" s="146">
        <f t="shared" si="23"/>
        <v>0.24864864864864866</v>
      </c>
      <c r="AF52" s="146">
        <f t="shared" si="24"/>
        <v>29.919137466307276</v>
      </c>
      <c r="AG52" s="146">
        <f t="shared" si="25"/>
        <v>2.7572254335260116</v>
      </c>
      <c r="AH52" s="146">
        <f t="shared" si="26"/>
        <v>0.10928400137033228</v>
      </c>
      <c r="AI52" s="146">
        <f t="shared" si="27"/>
        <v>2.6956956956956959</v>
      </c>
      <c r="AJ52" s="146">
        <f t="shared" si="28"/>
        <v>2.8972558070523409</v>
      </c>
      <c r="AK52" s="166">
        <f t="shared" si="13"/>
        <v>0.20156011135664498</v>
      </c>
    </row>
    <row r="53" spans="1:37">
      <c r="A53" s="866" t="s">
        <v>199</v>
      </c>
      <c r="B53" s="867" t="s">
        <v>67</v>
      </c>
      <c r="C53" s="867">
        <v>9</v>
      </c>
      <c r="D53" s="875">
        <v>5</v>
      </c>
      <c r="E53" s="868" t="s">
        <v>259</v>
      </c>
      <c r="F53" s="869">
        <v>551.79999999999995</v>
      </c>
      <c r="G53" s="449">
        <v>48.25</v>
      </c>
      <c r="H53" s="399">
        <v>48.05913043478261</v>
      </c>
      <c r="I53" s="858">
        <f t="shared" si="29"/>
        <v>48.123263433813889</v>
      </c>
      <c r="J53" s="858"/>
      <c r="K53" s="870">
        <v>140000</v>
      </c>
      <c r="L53" s="871">
        <v>46200</v>
      </c>
      <c r="M53" s="871">
        <v>65500</v>
      </c>
      <c r="N53" s="871">
        <v>23400</v>
      </c>
      <c r="O53" s="871">
        <v>333000</v>
      </c>
      <c r="P53" s="872">
        <v>42800</v>
      </c>
      <c r="Q53" s="146">
        <f t="shared" si="15"/>
        <v>0.2150868028883085</v>
      </c>
      <c r="R53" s="146">
        <f t="shared" si="21"/>
        <v>7.0978644953141809E-2</v>
      </c>
      <c r="S53" s="146">
        <f t="shared" si="17"/>
        <v>0.10062989706560148</v>
      </c>
      <c r="T53" s="146">
        <f t="shared" si="18"/>
        <v>3.595022276847442E-2</v>
      </c>
      <c r="U53" s="146">
        <f t="shared" si="19"/>
        <v>0.5115993240129052</v>
      </c>
      <c r="V53" s="166">
        <f t="shared" si="20"/>
        <v>6.5755108311568597E-2</v>
      </c>
      <c r="W53" s="398">
        <f t="shared" si="12"/>
        <v>0.74030354131534559</v>
      </c>
      <c r="X53" s="341">
        <v>24.0878446</v>
      </c>
      <c r="Y53" s="163">
        <v>30.815019899999999</v>
      </c>
      <c r="Z53" s="342">
        <v>38.753531899999999</v>
      </c>
      <c r="AA53" s="517"/>
      <c r="AB53" s="874" t="s">
        <v>195</v>
      </c>
      <c r="AC53" s="864"/>
      <c r="AD53" s="865">
        <v>0.3191854759568204</v>
      </c>
      <c r="AE53" s="146">
        <f t="shared" si="23"/>
        <v>0.26443531023683697</v>
      </c>
      <c r="AF53" s="146">
        <f t="shared" si="24"/>
        <v>29.598308668076111</v>
      </c>
      <c r="AG53" s="146">
        <f t="shared" si="25"/>
        <v>2.7991452991452994</v>
      </c>
      <c r="AH53" s="146">
        <f t="shared" si="26"/>
        <v>0.11389036721660457</v>
      </c>
      <c r="AI53" s="146">
        <f t="shared" si="27"/>
        <v>2.6895068366876633</v>
      </c>
      <c r="AJ53" s="146">
        <f t="shared" si="28"/>
        <v>2.8394900596902017</v>
      </c>
      <c r="AK53" s="166">
        <f t="shared" si="13"/>
        <v>0.14998322300253841</v>
      </c>
    </row>
    <row r="54" spans="1:37">
      <c r="A54" s="866" t="s">
        <v>199</v>
      </c>
      <c r="B54" s="867" t="s">
        <v>67</v>
      </c>
      <c r="C54" s="867">
        <v>9</v>
      </c>
      <c r="D54" s="807">
        <v>6</v>
      </c>
      <c r="E54" s="868" t="s">
        <v>270</v>
      </c>
      <c r="F54" s="869">
        <v>553.5</v>
      </c>
      <c r="G54" s="449">
        <v>48.39</v>
      </c>
      <c r="H54" s="399">
        <v>48.206956521739137</v>
      </c>
      <c r="I54" s="858">
        <f t="shared" si="29"/>
        <v>48.234665792922677</v>
      </c>
      <c r="J54" s="858"/>
      <c r="K54" s="870">
        <v>3640000</v>
      </c>
      <c r="L54" s="871">
        <v>973000</v>
      </c>
      <c r="M54" s="871">
        <v>1280000</v>
      </c>
      <c r="N54" s="871">
        <v>496000</v>
      </c>
      <c r="O54" s="871">
        <v>7450000</v>
      </c>
      <c r="P54" s="872">
        <v>870000</v>
      </c>
      <c r="Q54" s="146">
        <f t="shared" si="15"/>
        <v>0.24746753688218098</v>
      </c>
      <c r="R54" s="146">
        <f t="shared" si="21"/>
        <v>6.6149976205044536E-2</v>
      </c>
      <c r="S54" s="146">
        <f t="shared" si="17"/>
        <v>8.7021551431096605E-2</v>
      </c>
      <c r="T54" s="146">
        <f t="shared" si="18"/>
        <v>3.3720851179549934E-2</v>
      </c>
      <c r="U54" s="146">
        <f t="shared" si="19"/>
        <v>0.50649262356380442</v>
      </c>
      <c r="V54" s="166">
        <f t="shared" si="20"/>
        <v>5.9147460738323478E-2</v>
      </c>
      <c r="W54" s="398">
        <f t="shared" si="12"/>
        <v>0.7311411992263056</v>
      </c>
      <c r="X54" s="341">
        <v>23.599510299999999</v>
      </c>
      <c r="Y54" s="163">
        <v>30.2643041</v>
      </c>
      <c r="Z54" s="342">
        <v>38.013531700000001</v>
      </c>
      <c r="AA54" s="517"/>
      <c r="AB54" s="874" t="s">
        <v>195</v>
      </c>
      <c r="AC54" s="864"/>
      <c r="AD54" s="865">
        <v>0.31245789381396677</v>
      </c>
      <c r="AE54" s="146">
        <f t="shared" si="23"/>
        <v>0.24835125124220797</v>
      </c>
      <c r="AF54" s="146">
        <f t="shared" si="24"/>
        <v>32.822362488728594</v>
      </c>
      <c r="AG54" s="146">
        <f t="shared" si="25"/>
        <v>2.5806451612903225</v>
      </c>
      <c r="AH54" s="146">
        <f t="shared" si="26"/>
        <v>0.10456730769230771</v>
      </c>
      <c r="AI54" s="146">
        <f t="shared" si="27"/>
        <v>2.6039159698143997</v>
      </c>
      <c r="AJ54" s="146">
        <f t="shared" si="28"/>
        <v>2.8017852212399315</v>
      </c>
      <c r="AK54" s="166">
        <f t="shared" si="13"/>
        <v>0.1978692514255318</v>
      </c>
    </row>
    <row r="55" spans="1:37">
      <c r="A55" s="866" t="s">
        <v>199</v>
      </c>
      <c r="B55" s="867" t="s">
        <v>67</v>
      </c>
      <c r="C55" s="867">
        <v>9</v>
      </c>
      <c r="D55" s="807">
        <v>7</v>
      </c>
      <c r="E55" s="868" t="s">
        <v>254</v>
      </c>
      <c r="F55" s="869">
        <v>554.5</v>
      </c>
      <c r="G55" s="449">
        <v>48.48</v>
      </c>
      <c r="H55" s="399">
        <v>48.29391304347827</v>
      </c>
      <c r="I55" s="858">
        <f t="shared" si="29"/>
        <v>48.300196592398429</v>
      </c>
      <c r="J55" s="858"/>
      <c r="K55" s="870">
        <v>4240000</v>
      </c>
      <c r="L55" s="871">
        <v>1190000</v>
      </c>
      <c r="M55" s="871">
        <v>1780000</v>
      </c>
      <c r="N55" s="871">
        <v>664000</v>
      </c>
      <c r="O55" s="871">
        <v>10100000</v>
      </c>
      <c r="P55" s="872">
        <v>1300000</v>
      </c>
      <c r="Q55" s="146">
        <f t="shared" si="15"/>
        <v>0.21998547265746601</v>
      </c>
      <c r="R55" s="146">
        <f t="shared" si="21"/>
        <v>6.1741205769430318E-2</v>
      </c>
      <c r="S55" s="146">
        <f t="shared" si="17"/>
        <v>9.2352391823181487E-2</v>
      </c>
      <c r="T55" s="146">
        <f t="shared" si="18"/>
        <v>3.445055515201826E-2</v>
      </c>
      <c r="U55" s="146">
        <f t="shared" si="19"/>
        <v>0.52402199854726572</v>
      </c>
      <c r="V55" s="166">
        <f t="shared" si="20"/>
        <v>6.7448376050638165E-2</v>
      </c>
      <c r="W55" s="398">
        <f t="shared" si="12"/>
        <v>0.75881637616538311</v>
      </c>
      <c r="X55" s="341">
        <v>25.165793499999999</v>
      </c>
      <c r="Y55" s="163">
        <v>31.9378384</v>
      </c>
      <c r="Z55" s="342">
        <v>40.2177699</v>
      </c>
      <c r="AA55" s="517"/>
      <c r="AB55" s="874" t="s">
        <v>195</v>
      </c>
      <c r="AC55" s="864"/>
      <c r="AD55" s="865">
        <v>0.32927355677599729</v>
      </c>
      <c r="AE55" s="146">
        <f t="shared" si="23"/>
        <v>0.24171877078621792</v>
      </c>
      <c r="AF55" s="146">
        <f t="shared" si="24"/>
        <v>29.567642956764296</v>
      </c>
      <c r="AG55" s="146">
        <f t="shared" si="25"/>
        <v>2.6807228915662651</v>
      </c>
      <c r="AH55" s="146">
        <f t="shared" si="26"/>
        <v>0.11403508771929825</v>
      </c>
      <c r="AI55" s="146">
        <f t="shared" si="27"/>
        <v>2.7156791532634634</v>
      </c>
      <c r="AJ55" s="146">
        <f t="shared" si="28"/>
        <v>2.9173750022387122</v>
      </c>
      <c r="AK55" s="166">
        <f t="shared" si="13"/>
        <v>0.20169584897524873</v>
      </c>
    </row>
    <row r="56" spans="1:37">
      <c r="A56" s="866" t="s">
        <v>199</v>
      </c>
      <c r="B56" s="867" t="s">
        <v>67</v>
      </c>
      <c r="C56" s="867">
        <v>10</v>
      </c>
      <c r="D56" s="875">
        <v>1</v>
      </c>
      <c r="E56" s="868" t="s">
        <v>271</v>
      </c>
      <c r="F56" s="869">
        <v>556.23</v>
      </c>
      <c r="G56" s="449">
        <v>48.62</v>
      </c>
      <c r="H56" s="399">
        <v>48.444347826086961</v>
      </c>
      <c r="I56" s="858">
        <f>48.32+((F56-554.8)/11.5)</f>
        <v>48.444347826086961</v>
      </c>
      <c r="J56" s="858"/>
      <c r="K56" s="870">
        <v>2710000</v>
      </c>
      <c r="L56" s="871">
        <v>765000</v>
      </c>
      <c r="M56" s="871">
        <v>1120000</v>
      </c>
      <c r="N56" s="871">
        <v>435000</v>
      </c>
      <c r="O56" s="871">
        <v>6170000</v>
      </c>
      <c r="P56" s="872">
        <v>781000</v>
      </c>
      <c r="Q56" s="146">
        <f t="shared" si="15"/>
        <v>0.22619146982722643</v>
      </c>
      <c r="R56" s="146">
        <f t="shared" si="21"/>
        <v>6.3851097571154328E-2</v>
      </c>
      <c r="S56" s="146">
        <f t="shared" si="17"/>
        <v>9.3481345463650778E-2</v>
      </c>
      <c r="T56" s="146">
        <f t="shared" si="18"/>
        <v>3.6307486854185791E-2</v>
      </c>
      <c r="U56" s="146">
        <f t="shared" si="19"/>
        <v>0.51498205492029048</v>
      </c>
      <c r="V56" s="166">
        <f t="shared" si="20"/>
        <v>6.5186545363492193E-2</v>
      </c>
      <c r="W56" s="398">
        <f t="shared" si="12"/>
        <v>0.75330538535956149</v>
      </c>
      <c r="X56" s="341">
        <v>24.8531452</v>
      </c>
      <c r="Y56" s="163">
        <v>31.576754399999999</v>
      </c>
      <c r="Z56" s="342">
        <v>39.750032300000001</v>
      </c>
      <c r="AA56" s="517"/>
      <c r="AB56" s="874" t="s">
        <v>195</v>
      </c>
      <c r="AC56" s="864"/>
      <c r="AD56" s="865">
        <v>0.31171424428008881</v>
      </c>
      <c r="AE56" s="146">
        <f t="shared" si="23"/>
        <v>0.25024269226620638</v>
      </c>
      <c r="AF56" s="146">
        <f t="shared" si="24"/>
        <v>30.518018018018019</v>
      </c>
      <c r="AG56" s="146">
        <f t="shared" si="25"/>
        <v>2.5747126436781609</v>
      </c>
      <c r="AH56" s="146">
        <f t="shared" si="26"/>
        <v>0.11235793411019995</v>
      </c>
      <c r="AI56" s="146">
        <f t="shared" si="27"/>
        <v>2.6804106501961442</v>
      </c>
      <c r="AJ56" s="146">
        <f t="shared" si="28"/>
        <v>2.8939519452640399</v>
      </c>
      <c r="AK56" s="166">
        <f t="shared" si="13"/>
        <v>0.21354129506789565</v>
      </c>
    </row>
    <row r="57" spans="1:37">
      <c r="A57" s="866" t="s">
        <v>199</v>
      </c>
      <c r="B57" s="867" t="s">
        <v>67</v>
      </c>
      <c r="C57" s="867">
        <v>10</v>
      </c>
      <c r="D57" s="807">
        <v>2</v>
      </c>
      <c r="E57" s="868" t="s">
        <v>254</v>
      </c>
      <c r="F57" s="869">
        <v>556.70000000000005</v>
      </c>
      <c r="G57" s="449">
        <v>48.65</v>
      </c>
      <c r="H57" s="399">
        <v>48.48521739130436</v>
      </c>
      <c r="I57" s="858">
        <f>49.32+((F57-566.3)/14.22)</f>
        <v>48.644894514767941</v>
      </c>
      <c r="J57" s="858"/>
      <c r="K57" s="870">
        <v>4370000</v>
      </c>
      <c r="L57" s="871">
        <v>1350000</v>
      </c>
      <c r="M57" s="871">
        <v>1880000</v>
      </c>
      <c r="N57" s="871">
        <v>726000</v>
      </c>
      <c r="O57" s="871">
        <v>10700000</v>
      </c>
      <c r="P57" s="872">
        <v>1290000</v>
      </c>
      <c r="Q57" s="146">
        <f t="shared" si="15"/>
        <v>0.215101397912975</v>
      </c>
      <c r="R57" s="146">
        <f t="shared" si="21"/>
        <v>6.645008860011814E-2</v>
      </c>
      <c r="S57" s="146">
        <f t="shared" si="17"/>
        <v>9.2537901161645994E-2</v>
      </c>
      <c r="T57" s="146">
        <f t="shared" si="18"/>
        <v>3.5735380980507971E-2</v>
      </c>
      <c r="U57" s="146">
        <f t="shared" si="19"/>
        <v>0.52667848001575113</v>
      </c>
      <c r="V57" s="166">
        <f t="shared" si="20"/>
        <v>6.3496751329001774E-2</v>
      </c>
      <c r="W57" s="398">
        <f t="shared" si="12"/>
        <v>0.74266107510484181</v>
      </c>
      <c r="X57" s="341">
        <v>24.202245099999999</v>
      </c>
      <c r="Y57" s="163">
        <v>30.9585513</v>
      </c>
      <c r="Z57" s="342">
        <v>38.923421599999998</v>
      </c>
      <c r="AA57" s="517"/>
      <c r="AB57" s="874" t="s">
        <v>195</v>
      </c>
      <c r="AC57" s="864"/>
      <c r="AD57" s="865">
        <v>0.34117357305584634</v>
      </c>
      <c r="AE57" s="146">
        <f t="shared" si="23"/>
        <v>0.24808729461934029</v>
      </c>
      <c r="AF57" s="146">
        <f t="shared" si="24"/>
        <v>28.998009289980093</v>
      </c>
      <c r="AG57" s="146">
        <f t="shared" si="25"/>
        <v>2.5895316804407718</v>
      </c>
      <c r="AH57" s="146">
        <f t="shared" si="26"/>
        <v>0.10758965804837364</v>
      </c>
      <c r="AI57" s="146">
        <f t="shared" si="27"/>
        <v>2.7194329592439459</v>
      </c>
      <c r="AJ57" s="146">
        <f t="shared" si="28"/>
        <v>2.8492819407891918</v>
      </c>
      <c r="AK57" s="166">
        <f t="shared" si="13"/>
        <v>0.12984898154524593</v>
      </c>
    </row>
    <row r="58" spans="1:37">
      <c r="A58" s="876" t="s">
        <v>199</v>
      </c>
      <c r="B58" s="877" t="s">
        <v>67</v>
      </c>
      <c r="C58" s="877">
        <v>10</v>
      </c>
      <c r="D58" s="878">
        <v>3</v>
      </c>
      <c r="E58" s="879" t="s">
        <v>209</v>
      </c>
      <c r="F58" s="880">
        <v>559.20000000000005</v>
      </c>
      <c r="G58" s="881">
        <v>48.79</v>
      </c>
      <c r="H58" s="724">
        <v>48.702608695652181</v>
      </c>
      <c r="I58" s="858">
        <f t="shared" ref="I58:I68" si="30">49.32+((F58-566.3)/14.22)</f>
        <v>48.820703234880455</v>
      </c>
      <c r="J58" s="858"/>
      <c r="K58" s="870">
        <v>3840000</v>
      </c>
      <c r="L58" s="871">
        <v>924000</v>
      </c>
      <c r="M58" s="871">
        <v>1300000</v>
      </c>
      <c r="N58" s="871">
        <v>511000</v>
      </c>
      <c r="O58" s="871">
        <v>7150000</v>
      </c>
      <c r="P58" s="872">
        <v>858000</v>
      </c>
      <c r="Q58" s="146">
        <f t="shared" si="15"/>
        <v>0.26332030446410204</v>
      </c>
      <c r="R58" s="146">
        <f t="shared" si="21"/>
        <v>6.3361448261674558E-2</v>
      </c>
      <c r="S58" s="146">
        <f t="shared" si="17"/>
        <v>8.9144894740451217E-2</v>
      </c>
      <c r="T58" s="146">
        <f t="shared" si="18"/>
        <v>3.5040800932592743E-2</v>
      </c>
      <c r="U58" s="146">
        <f t="shared" si="19"/>
        <v>0.49029692107248168</v>
      </c>
      <c r="V58" s="166">
        <f t="shared" si="20"/>
        <v>5.8835630528697801E-2</v>
      </c>
      <c r="W58" s="398">
        <f t="shared" si="12"/>
        <v>0.74283328694684103</v>
      </c>
      <c r="X58" s="341">
        <v>24.219736099999999</v>
      </c>
      <c r="Y58" s="163">
        <v>30.932098100000001</v>
      </c>
      <c r="Z58" s="342">
        <v>38.897010199999997</v>
      </c>
      <c r="AA58" s="517"/>
      <c r="AB58" s="874" t="s">
        <v>195</v>
      </c>
      <c r="AC58" s="864"/>
      <c r="AD58" s="865">
        <v>0.30548135484560318</v>
      </c>
      <c r="AE58" s="146">
        <f t="shared" si="23"/>
        <v>0.25458438052685473</v>
      </c>
      <c r="AF58" s="146">
        <f t="shared" si="24"/>
        <v>34.940855323020926</v>
      </c>
      <c r="AG58" s="146">
        <f t="shared" si="25"/>
        <v>2.5440313111545994</v>
      </c>
      <c r="AH58" s="146">
        <f t="shared" si="26"/>
        <v>0.10714285714285715</v>
      </c>
      <c r="AI58" s="146">
        <f t="shared" si="27"/>
        <v>2.5433038469450726</v>
      </c>
      <c r="AJ58" s="146">
        <f t="shared" si="28"/>
        <v>2.8499986591424751</v>
      </c>
      <c r="AK58" s="173">
        <f t="shared" si="13"/>
        <v>0.30669481219740247</v>
      </c>
    </row>
    <row r="59" spans="1:37">
      <c r="A59" s="866" t="s">
        <v>199</v>
      </c>
      <c r="B59" s="867" t="s">
        <v>67</v>
      </c>
      <c r="C59" s="867">
        <v>10</v>
      </c>
      <c r="D59" s="807">
        <v>4</v>
      </c>
      <c r="E59" s="868" t="s">
        <v>250</v>
      </c>
      <c r="F59" s="869">
        <v>560.74</v>
      </c>
      <c r="G59" s="449">
        <v>48.88</v>
      </c>
      <c r="H59" s="399">
        <v>48.83652173913044</v>
      </c>
      <c r="I59" s="858">
        <f t="shared" si="30"/>
        <v>48.929001406469766</v>
      </c>
      <c r="J59" s="858"/>
      <c r="K59" s="870">
        <v>7000000</v>
      </c>
      <c r="L59" s="871">
        <v>2080000</v>
      </c>
      <c r="M59" s="871">
        <v>3180000</v>
      </c>
      <c r="N59" s="871">
        <v>1170000</v>
      </c>
      <c r="O59" s="871">
        <v>17100000</v>
      </c>
      <c r="P59" s="872">
        <v>2180000</v>
      </c>
      <c r="Q59" s="146">
        <f t="shared" si="15"/>
        <v>0.21400183430143688</v>
      </c>
      <c r="R59" s="146">
        <f t="shared" si="21"/>
        <v>6.3589116478141236E-2</v>
      </c>
      <c r="S59" s="146">
        <f t="shared" si="17"/>
        <v>9.7217976154081315E-2</v>
      </c>
      <c r="T59" s="146">
        <f t="shared" si="18"/>
        <v>3.5768878018954446E-2</v>
      </c>
      <c r="U59" s="146">
        <f t="shared" si="19"/>
        <v>0.52277590950779573</v>
      </c>
      <c r="V59" s="166">
        <f t="shared" si="20"/>
        <v>6.6646285539590344E-2</v>
      </c>
      <c r="W59" s="398">
        <f t="shared" si="12"/>
        <v>0.75842044134727071</v>
      </c>
      <c r="X59" s="341">
        <v>25.104544300000001</v>
      </c>
      <c r="Y59" s="163">
        <v>31.890476199999998</v>
      </c>
      <c r="Z59" s="342">
        <v>40.093918199999997</v>
      </c>
      <c r="AA59" s="517"/>
      <c r="AB59" s="874" t="s">
        <v>195</v>
      </c>
      <c r="AC59" s="864"/>
      <c r="AD59" s="865">
        <v>0.29846153846153844</v>
      </c>
      <c r="AE59" s="146">
        <f t="shared" si="23"/>
        <v>0.25009723842862697</v>
      </c>
      <c r="AF59" s="146">
        <f t="shared" si="24"/>
        <v>29.045643153526974</v>
      </c>
      <c r="AG59" s="146">
        <f t="shared" si="25"/>
        <v>2.7179487179487181</v>
      </c>
      <c r="AH59" s="146">
        <f t="shared" si="26"/>
        <v>0.11307053941908714</v>
      </c>
      <c r="AI59" s="146">
        <f t="shared" si="27"/>
        <v>2.7230204830327116</v>
      </c>
      <c r="AJ59" s="146">
        <f t="shared" si="28"/>
        <v>2.9156854587958527</v>
      </c>
      <c r="AK59" s="166">
        <f t="shared" si="13"/>
        <v>0.19266497576314112</v>
      </c>
    </row>
    <row r="60" spans="1:37">
      <c r="A60" s="866" t="s">
        <v>199</v>
      </c>
      <c r="B60" s="867" t="s">
        <v>67</v>
      </c>
      <c r="C60" s="867">
        <v>10</v>
      </c>
      <c r="D60" s="875">
        <v>5</v>
      </c>
      <c r="E60" s="868" t="s">
        <v>261</v>
      </c>
      <c r="F60" s="869">
        <v>561.95000000000005</v>
      </c>
      <c r="G60" s="449">
        <v>48.96</v>
      </c>
      <c r="H60" s="399">
        <v>48.94173913043479</v>
      </c>
      <c r="I60" s="882">
        <f t="shared" si="30"/>
        <v>49.014092827004227</v>
      </c>
      <c r="J60" s="883" t="s">
        <v>36</v>
      </c>
      <c r="K60" s="870">
        <v>1610000</v>
      </c>
      <c r="L60" s="871">
        <v>485000</v>
      </c>
      <c r="M60" s="871">
        <v>794000</v>
      </c>
      <c r="N60" s="871">
        <v>287000</v>
      </c>
      <c r="O60" s="871">
        <v>4290000</v>
      </c>
      <c r="P60" s="872">
        <v>616000</v>
      </c>
      <c r="Q60" s="146">
        <f t="shared" si="15"/>
        <v>0.19920811680277159</v>
      </c>
      <c r="R60" s="146">
        <f t="shared" si="21"/>
        <v>6.0009898539965356E-2</v>
      </c>
      <c r="S60" s="146">
        <f t="shared" si="17"/>
        <v>9.8243009156149474E-2</v>
      </c>
      <c r="T60" s="146">
        <f t="shared" si="18"/>
        <v>3.5511012125711457E-2</v>
      </c>
      <c r="U60" s="146">
        <f t="shared" si="19"/>
        <v>0.53080920564216783</v>
      </c>
      <c r="V60" s="166">
        <f t="shared" si="20"/>
        <v>7.6218757733234346E-2</v>
      </c>
      <c r="W60" s="952">
        <f t="shared" si="12"/>
        <v>0.77772685609532533</v>
      </c>
      <c r="X60" s="982">
        <v>26.223413600000001</v>
      </c>
      <c r="Y60" s="983">
        <v>33.053073599999998</v>
      </c>
      <c r="Z60" s="984">
        <v>41.578108399999998</v>
      </c>
      <c r="AA60" s="517"/>
      <c r="AB60" s="874" t="s">
        <v>195</v>
      </c>
      <c r="AC60" s="864"/>
      <c r="AD60" s="865">
        <v>0.28987618353969408</v>
      </c>
      <c r="AE60" s="146">
        <f t="shared" si="23"/>
        <v>0.24196538936959205</v>
      </c>
      <c r="AF60" s="146">
        <f t="shared" si="24"/>
        <v>27.288135593220336</v>
      </c>
      <c r="AG60" s="146">
        <f t="shared" si="25"/>
        <v>2.766550522648084</v>
      </c>
      <c r="AH60" s="146">
        <f t="shared" si="26"/>
        <v>0.1255605381165919</v>
      </c>
      <c r="AI60" s="146">
        <f t="shared" si="27"/>
        <v>2.7911408067310077</v>
      </c>
      <c r="AJ60" s="146">
        <f t="shared" si="28"/>
        <v>2.9992824089437704</v>
      </c>
      <c r="AK60" s="166">
        <f t="shared" si="13"/>
        <v>0.20814160221276268</v>
      </c>
    </row>
    <row r="61" spans="1:37">
      <c r="A61" s="866" t="s">
        <v>199</v>
      </c>
      <c r="B61" s="867" t="s">
        <v>67</v>
      </c>
      <c r="C61" s="867">
        <v>10</v>
      </c>
      <c r="D61" s="807">
        <v>6</v>
      </c>
      <c r="E61" s="868" t="s">
        <v>254</v>
      </c>
      <c r="F61" s="869">
        <v>562.70000000000005</v>
      </c>
      <c r="G61" s="449">
        <v>49</v>
      </c>
      <c r="H61" s="399">
        <v>49.006956521739141</v>
      </c>
      <c r="I61" s="882">
        <f t="shared" si="30"/>
        <v>49.066835443037981</v>
      </c>
      <c r="J61" s="883" t="s">
        <v>36</v>
      </c>
      <c r="K61" s="870">
        <v>4980000</v>
      </c>
      <c r="L61" s="871">
        <v>1500000</v>
      </c>
      <c r="M61" s="871">
        <v>2420000</v>
      </c>
      <c r="N61" s="871">
        <v>937000</v>
      </c>
      <c r="O61" s="871">
        <v>13100000</v>
      </c>
      <c r="P61" s="872">
        <v>1720000</v>
      </c>
      <c r="Q61" s="146">
        <f t="shared" ref="Q61:Q89" si="31">K61/(SUM($K61:$P61))</f>
        <v>0.20197104270592531</v>
      </c>
      <c r="R61" s="146">
        <f t="shared" si="21"/>
        <v>6.0834651417447379E-2</v>
      </c>
      <c r="S61" s="146">
        <f t="shared" ref="S61:S89" si="32">M61/(SUM($K61:$P61))</f>
        <v>9.8146570953481768E-2</v>
      </c>
      <c r="T61" s="146">
        <f t="shared" ref="T61:T89" si="33">N61/(SUM($K61:$P61))</f>
        <v>3.8001378918765462E-2</v>
      </c>
      <c r="U61" s="146">
        <f t="shared" ref="U61:U89" si="34">O61/(SUM($K61:$P61))</f>
        <v>0.53128928904570705</v>
      </c>
      <c r="V61" s="166">
        <f t="shared" ref="V61:V89" si="35">P61/(SUM($K61:$P61))</f>
        <v>6.9757066958672995E-2</v>
      </c>
      <c r="W61" s="952">
        <f t="shared" si="12"/>
        <v>0.77193249201763725</v>
      </c>
      <c r="X61" s="982">
        <v>25.849642599999999</v>
      </c>
      <c r="Y61" s="983">
        <v>32.706572800000004</v>
      </c>
      <c r="Z61" s="984">
        <v>41.1612425</v>
      </c>
      <c r="AA61" s="517"/>
      <c r="AB61" s="874" t="s">
        <v>195</v>
      </c>
      <c r="AC61" s="864"/>
      <c r="AD61" s="865">
        <v>0.32964896121174908</v>
      </c>
      <c r="AE61" s="146">
        <f t="shared" si="23"/>
        <v>0.24683640798902273</v>
      </c>
      <c r="AF61" s="146">
        <f t="shared" si="24"/>
        <v>27.544247787610622</v>
      </c>
      <c r="AG61" s="146">
        <f t="shared" si="25"/>
        <v>2.5827107790821771</v>
      </c>
      <c r="AH61" s="146">
        <f t="shared" si="26"/>
        <v>0.11605937921727397</v>
      </c>
      <c r="AI61" s="146">
        <f t="shared" si="27"/>
        <v>2.7753173540982274</v>
      </c>
      <c r="AJ61" s="146">
        <f t="shared" si="28"/>
        <v>2.9739328249585171</v>
      </c>
      <c r="AK61" s="166">
        <f t="shared" si="13"/>
        <v>0.19861547086028963</v>
      </c>
    </row>
    <row r="62" spans="1:37">
      <c r="A62" s="866" t="s">
        <v>199</v>
      </c>
      <c r="B62" s="867" t="s">
        <v>67</v>
      </c>
      <c r="C62" s="867">
        <v>11</v>
      </c>
      <c r="D62" s="875">
        <v>1</v>
      </c>
      <c r="E62" s="868" t="s">
        <v>272</v>
      </c>
      <c r="F62" s="869">
        <v>565.83000000000004</v>
      </c>
      <c r="G62" s="449">
        <v>49.18</v>
      </c>
      <c r="H62" s="399">
        <v>49.279130434782616</v>
      </c>
      <c r="I62" s="882">
        <f t="shared" si="30"/>
        <v>49.286947960618853</v>
      </c>
      <c r="J62" s="883" t="s">
        <v>36</v>
      </c>
      <c r="K62" s="870">
        <v>1940000</v>
      </c>
      <c r="L62" s="871">
        <v>624000</v>
      </c>
      <c r="M62" s="871">
        <v>998000</v>
      </c>
      <c r="N62" s="871">
        <v>399000</v>
      </c>
      <c r="O62" s="871">
        <v>5310000</v>
      </c>
      <c r="P62" s="872">
        <v>747000</v>
      </c>
      <c r="Q62" s="146">
        <f t="shared" si="31"/>
        <v>0.19365142743062488</v>
      </c>
      <c r="R62" s="146">
        <f t="shared" si="21"/>
        <v>6.2287881812737075E-2</v>
      </c>
      <c r="S62" s="146">
        <f t="shared" si="32"/>
        <v>9.9620682771012173E-2</v>
      </c>
      <c r="T62" s="146">
        <f t="shared" si="33"/>
        <v>3.9828309043721304E-2</v>
      </c>
      <c r="U62" s="146">
        <f t="shared" si="34"/>
        <v>0.53004591734877216</v>
      </c>
      <c r="V62" s="166">
        <f t="shared" si="35"/>
        <v>7.456578159313236E-2</v>
      </c>
      <c r="W62" s="952">
        <f t="shared" si="12"/>
        <v>0.77456647398843925</v>
      </c>
      <c r="X62" s="982">
        <v>26.013848599999999</v>
      </c>
      <c r="Y62" s="983">
        <v>32.874767900000002</v>
      </c>
      <c r="Z62" s="984">
        <v>41.331206700000003</v>
      </c>
      <c r="AA62" s="517"/>
      <c r="AB62" s="874" t="s">
        <v>195</v>
      </c>
      <c r="AC62" s="864"/>
      <c r="AD62" s="865">
        <v>0.31600370981038745</v>
      </c>
      <c r="AE62" s="146">
        <f t="shared" si="23"/>
        <v>0.25018568952711073</v>
      </c>
      <c r="AF62" s="146">
        <f t="shared" si="24"/>
        <v>26.758620689655178</v>
      </c>
      <c r="AG62" s="146">
        <f t="shared" si="25"/>
        <v>2.5012531328320797</v>
      </c>
      <c r="AH62" s="146">
        <f t="shared" si="26"/>
        <v>0.12332838038632989</v>
      </c>
      <c r="AI62" s="146">
        <f t="shared" si="27"/>
        <v>2.7994609702535436</v>
      </c>
      <c r="AJ62" s="146">
        <f t="shared" si="28"/>
        <v>2.9854285141501551</v>
      </c>
      <c r="AK62" s="166">
        <f t="shared" si="13"/>
        <v>0.18596754389661152</v>
      </c>
    </row>
    <row r="63" spans="1:37">
      <c r="A63" s="866" t="s">
        <v>199</v>
      </c>
      <c r="B63" s="867" t="s">
        <v>67</v>
      </c>
      <c r="C63" s="867">
        <v>11</v>
      </c>
      <c r="D63" s="807">
        <v>3</v>
      </c>
      <c r="E63" s="868" t="s">
        <v>273</v>
      </c>
      <c r="F63" s="869">
        <v>568</v>
      </c>
      <c r="G63" s="449">
        <v>49.31</v>
      </c>
      <c r="H63" s="399">
        <v>49.435828092243192</v>
      </c>
      <c r="I63" s="882">
        <f t="shared" si="30"/>
        <v>49.439549929676517</v>
      </c>
      <c r="J63" s="883" t="s">
        <v>36</v>
      </c>
      <c r="K63" s="870">
        <v>1267260</v>
      </c>
      <c r="L63" s="871">
        <v>408540</v>
      </c>
      <c r="M63" s="871">
        <v>679048</v>
      </c>
      <c r="N63" s="871">
        <v>243481</v>
      </c>
      <c r="O63" s="871">
        <v>4065090</v>
      </c>
      <c r="P63" s="872">
        <v>578680</v>
      </c>
      <c r="Q63" s="146">
        <f t="shared" si="31"/>
        <v>0.17498518040142783</v>
      </c>
      <c r="R63" s="146">
        <f t="shared" si="21"/>
        <v>5.641182204220075E-2</v>
      </c>
      <c r="S63" s="146">
        <f t="shared" si="32"/>
        <v>9.3763976438322641E-2</v>
      </c>
      <c r="T63" s="146">
        <f t="shared" si="33"/>
        <v>3.362022529656112E-2</v>
      </c>
      <c r="U63" s="146">
        <f t="shared" si="34"/>
        <v>0.56131378485712502</v>
      </c>
      <c r="V63" s="166">
        <f t="shared" si="35"/>
        <v>7.9905010964362685E-2</v>
      </c>
      <c r="W63" s="952">
        <f t="shared" si="12"/>
        <v>0.78607659959502529</v>
      </c>
      <c r="X63" s="982">
        <v>26.6729044</v>
      </c>
      <c r="Y63" s="983">
        <v>33.5744209</v>
      </c>
      <c r="Z63" s="984">
        <v>42.329695299999997</v>
      </c>
      <c r="AA63" s="517"/>
      <c r="AB63" s="874" t="s">
        <v>195</v>
      </c>
      <c r="AC63" s="864"/>
      <c r="AD63" s="865">
        <v>0.29900994114676394</v>
      </c>
      <c r="AE63" s="146">
        <f t="shared" si="23"/>
        <v>0.22277905731016351</v>
      </c>
      <c r="AF63" s="146">
        <f t="shared" si="24"/>
        <v>23.765506765309851</v>
      </c>
      <c r="AG63" s="146">
        <f t="shared" si="25"/>
        <v>2.7889157675547578</v>
      </c>
      <c r="AH63" s="146">
        <f t="shared" si="26"/>
        <v>0.12461426814850865</v>
      </c>
      <c r="AI63" s="146">
        <f t="shared" si="27"/>
        <v>2.90967563409448</v>
      </c>
      <c r="AJ63" s="146">
        <f t="shared" si="28"/>
        <v>3.0362035341423441</v>
      </c>
      <c r="AK63" s="166">
        <f t="shared" si="13"/>
        <v>0.12652790004786407</v>
      </c>
    </row>
    <row r="64" spans="1:37">
      <c r="A64" s="866" t="s">
        <v>199</v>
      </c>
      <c r="B64" s="867" t="s">
        <v>67</v>
      </c>
      <c r="C64" s="867">
        <v>11</v>
      </c>
      <c r="D64" s="807">
        <v>3</v>
      </c>
      <c r="E64" s="868" t="s">
        <v>271</v>
      </c>
      <c r="F64" s="869">
        <v>568.83000000000004</v>
      </c>
      <c r="G64" s="449">
        <v>49.36</v>
      </c>
      <c r="H64" s="399">
        <v>49.507368972746328</v>
      </c>
      <c r="I64" s="882">
        <f t="shared" si="30"/>
        <v>49.497918424753877</v>
      </c>
      <c r="J64" s="883" t="s">
        <v>36</v>
      </c>
      <c r="K64" s="870">
        <v>3550000</v>
      </c>
      <c r="L64" s="871">
        <v>1040000</v>
      </c>
      <c r="M64" s="871">
        <v>979000</v>
      </c>
      <c r="N64" s="871">
        <v>382000</v>
      </c>
      <c r="O64" s="871">
        <v>5050000</v>
      </c>
      <c r="P64" s="872">
        <v>782000</v>
      </c>
      <c r="Q64" s="146">
        <f t="shared" si="31"/>
        <v>0.30128150725621661</v>
      </c>
      <c r="R64" s="146">
        <f t="shared" si="21"/>
        <v>8.8262751421539512E-2</v>
      </c>
      <c r="S64" s="146">
        <f t="shared" si="32"/>
        <v>8.3085801578545365E-2</v>
      </c>
      <c r="T64" s="146">
        <f t="shared" si="33"/>
        <v>3.2419587541373161E-2</v>
      </c>
      <c r="U64" s="146">
        <f t="shared" si="34"/>
        <v>0.42858355257574471</v>
      </c>
      <c r="V64" s="166">
        <f t="shared" si="35"/>
        <v>6.6366799626580666E-2</v>
      </c>
      <c r="W64" s="952">
        <f t="shared" si="12"/>
        <v>0.67326421614828769</v>
      </c>
      <c r="X64" s="982">
        <v>20.233279700000001</v>
      </c>
      <c r="Y64" s="983">
        <v>26.7746624</v>
      </c>
      <c r="Z64" s="984">
        <v>33.750452600000003</v>
      </c>
      <c r="AA64" s="517"/>
      <c r="AB64" s="874" t="s">
        <v>195</v>
      </c>
      <c r="AC64" s="864"/>
      <c r="AD64" s="865">
        <v>0.378813225742964</v>
      </c>
      <c r="AE64" s="146">
        <f t="shared" si="23"/>
        <v>0.29163124013117947</v>
      </c>
      <c r="AF64" s="146">
        <f t="shared" si="24"/>
        <v>41.279069767441861</v>
      </c>
      <c r="AG64" s="146">
        <f t="shared" si="25"/>
        <v>2.5628272251308903</v>
      </c>
      <c r="AH64" s="146">
        <f t="shared" si="26"/>
        <v>0.13408779149519892</v>
      </c>
      <c r="AI64" s="146">
        <f t="shared" si="27"/>
        <v>2.331494526012051</v>
      </c>
      <c r="AJ64" s="146">
        <f t="shared" si="28"/>
        <v>2.5764917733217692</v>
      </c>
      <c r="AK64" s="166">
        <f t="shared" si="13"/>
        <v>0.24499724730971817</v>
      </c>
    </row>
    <row r="65" spans="1:37">
      <c r="A65" s="876" t="s">
        <v>199</v>
      </c>
      <c r="B65" s="877" t="s">
        <v>67</v>
      </c>
      <c r="C65" s="877">
        <v>11</v>
      </c>
      <c r="D65" s="884">
        <v>3</v>
      </c>
      <c r="E65" s="879" t="s">
        <v>274</v>
      </c>
      <c r="F65" s="880">
        <v>569.04999999999995</v>
      </c>
      <c r="G65" s="881">
        <v>49.37</v>
      </c>
      <c r="H65" s="442">
        <v>49.524402515723267</v>
      </c>
      <c r="I65" s="882">
        <f t="shared" si="30"/>
        <v>49.513389592123772</v>
      </c>
      <c r="J65" s="883" t="s">
        <v>36</v>
      </c>
      <c r="K65" s="870">
        <v>2251630</v>
      </c>
      <c r="L65" s="871">
        <v>443786</v>
      </c>
      <c r="M65" s="871">
        <v>794478</v>
      </c>
      <c r="N65" s="871">
        <v>314423</v>
      </c>
      <c r="O65" s="871">
        <v>4595120</v>
      </c>
      <c r="P65" s="872">
        <v>697795</v>
      </c>
      <c r="Q65" s="146">
        <f t="shared" si="31"/>
        <v>0.24750715382437208</v>
      </c>
      <c r="R65" s="146">
        <f t="shared" si="21"/>
        <v>4.8782530774195934E-2</v>
      </c>
      <c r="S65" s="146">
        <f t="shared" si="32"/>
        <v>8.7331838959366984E-2</v>
      </c>
      <c r="T65" s="146">
        <f t="shared" si="33"/>
        <v>3.4562491096192777E-2</v>
      </c>
      <c r="U65" s="146">
        <f t="shared" si="34"/>
        <v>0.50511188458203549</v>
      </c>
      <c r="V65" s="166">
        <f t="shared" si="35"/>
        <v>7.6704100763836741E-2</v>
      </c>
      <c r="W65" s="952">
        <f t="shared" si="12"/>
        <v>0.80280402153849706</v>
      </c>
      <c r="X65" s="982">
        <v>27.536630500000001</v>
      </c>
      <c r="Y65" s="983">
        <v>34.610882500000002</v>
      </c>
      <c r="Z65" s="984">
        <v>43.515140299999999</v>
      </c>
      <c r="AA65" s="517"/>
      <c r="AB65" s="874" t="s">
        <v>195</v>
      </c>
      <c r="AC65" s="864"/>
      <c r="AD65" s="865">
        <v>0.29405088480460323</v>
      </c>
      <c r="AE65" s="146">
        <f t="shared" si="23"/>
        <v>0.22681526036716712</v>
      </c>
      <c r="AF65" s="146">
        <f t="shared" si="24"/>
        <v>32.886113849636686</v>
      </c>
      <c r="AG65" s="146">
        <f t="shared" si="25"/>
        <v>2.5267808016589117</v>
      </c>
      <c r="AH65" s="146">
        <f t="shared" si="26"/>
        <v>0.13183567089212656</v>
      </c>
      <c r="AI65" s="146">
        <f t="shared" si="27"/>
        <v>2.6543976233649973</v>
      </c>
      <c r="AJ65" s="146">
        <f t="shared" si="28"/>
        <v>3.1115619694499905</v>
      </c>
      <c r="AK65" s="173">
        <f t="shared" si="13"/>
        <v>0.45716434608499323</v>
      </c>
    </row>
    <row r="66" spans="1:37">
      <c r="A66" s="866" t="s">
        <v>199</v>
      </c>
      <c r="B66" s="867" t="s">
        <v>67</v>
      </c>
      <c r="C66" s="867">
        <v>11</v>
      </c>
      <c r="D66" s="807">
        <v>4</v>
      </c>
      <c r="E66" s="868" t="s">
        <v>241</v>
      </c>
      <c r="F66" s="869">
        <v>569.29999999999995</v>
      </c>
      <c r="G66" s="449">
        <v>49.39</v>
      </c>
      <c r="H66" s="442">
        <v>49.626603773584904</v>
      </c>
      <c r="I66" s="882">
        <f t="shared" si="30"/>
        <v>49.530970464135024</v>
      </c>
      <c r="J66" s="883" t="s">
        <v>36</v>
      </c>
      <c r="K66" s="870">
        <v>3240000</v>
      </c>
      <c r="L66" s="871">
        <v>1090000</v>
      </c>
      <c r="M66" s="871">
        <v>1740000</v>
      </c>
      <c r="N66" s="871">
        <v>679000</v>
      </c>
      <c r="O66" s="871">
        <v>9710000</v>
      </c>
      <c r="P66" s="872">
        <v>1270000</v>
      </c>
      <c r="Q66" s="146">
        <f t="shared" si="31"/>
        <v>0.18275142422020418</v>
      </c>
      <c r="R66" s="146">
        <f t="shared" si="21"/>
        <v>6.1481189012352645E-2</v>
      </c>
      <c r="S66" s="146">
        <f t="shared" si="32"/>
        <v>9.8144283377517058E-2</v>
      </c>
      <c r="T66" s="146">
        <f t="shared" si="33"/>
        <v>3.8298832421456368E-2</v>
      </c>
      <c r="U66" s="146">
        <f t="shared" si="34"/>
        <v>0.54769022505499465</v>
      </c>
      <c r="V66" s="166">
        <f t="shared" si="35"/>
        <v>7.1634045913475095E-2</v>
      </c>
      <c r="W66" s="952">
        <f t="shared" si="12"/>
        <v>0.77191881146683394</v>
      </c>
      <c r="X66" s="982">
        <v>25.850839199999999</v>
      </c>
      <c r="Y66" s="983">
        <v>32.734813799999998</v>
      </c>
      <c r="Z66" s="984">
        <v>41.087900099999999</v>
      </c>
      <c r="AA66" s="517"/>
      <c r="AB66" s="874" t="s">
        <v>195</v>
      </c>
      <c r="AC66" s="864"/>
      <c r="AD66" s="865">
        <v>0.30642361731155221</v>
      </c>
      <c r="AE66" s="146">
        <f t="shared" si="23"/>
        <v>0.24218372558492651</v>
      </c>
      <c r="AF66" s="146">
        <f t="shared" si="24"/>
        <v>25.019305019305023</v>
      </c>
      <c r="AG66" s="146">
        <f t="shared" si="25"/>
        <v>2.5625920471281298</v>
      </c>
      <c r="AH66" s="146">
        <f t="shared" si="26"/>
        <v>0.11566484517304189</v>
      </c>
      <c r="AI66" s="146">
        <f t="shared" si="27"/>
        <v>2.8499633369056347</v>
      </c>
      <c r="AJ66" s="146">
        <f t="shared" si="28"/>
        <v>2.9738732381384843</v>
      </c>
      <c r="AK66" s="166">
        <f t="shared" si="13"/>
        <v>0.12390990123284951</v>
      </c>
    </row>
    <row r="67" spans="1:37">
      <c r="A67" s="866" t="s">
        <v>199</v>
      </c>
      <c r="B67" s="867" t="s">
        <v>67</v>
      </c>
      <c r="C67" s="867">
        <v>11</v>
      </c>
      <c r="D67" s="807">
        <v>5</v>
      </c>
      <c r="E67" s="868" t="s">
        <v>196</v>
      </c>
      <c r="F67" s="869">
        <v>570.79999999999995</v>
      </c>
      <c r="G67" s="451">
        <v>49.52</v>
      </c>
      <c r="H67" s="442">
        <v>49.755036687631019</v>
      </c>
      <c r="I67" s="882">
        <f t="shared" si="30"/>
        <v>49.636455696202532</v>
      </c>
      <c r="J67" s="883" t="s">
        <v>36</v>
      </c>
      <c r="K67" s="870">
        <v>2470000</v>
      </c>
      <c r="L67" s="871">
        <v>892000</v>
      </c>
      <c r="M67" s="871">
        <v>1390000</v>
      </c>
      <c r="N67" s="871">
        <v>566000</v>
      </c>
      <c r="O67" s="871">
        <v>7370000</v>
      </c>
      <c r="P67" s="872">
        <v>1160000</v>
      </c>
      <c r="Q67" s="146">
        <f t="shared" si="31"/>
        <v>0.17836510687463894</v>
      </c>
      <c r="R67" s="146">
        <f t="shared" si="21"/>
        <v>6.4413633737723852E-2</v>
      </c>
      <c r="S67" s="146">
        <f t="shared" si="32"/>
        <v>0.10037550548815713</v>
      </c>
      <c r="T67" s="146">
        <f t="shared" si="33"/>
        <v>4.0872328134026574E-2</v>
      </c>
      <c r="U67" s="146">
        <f t="shared" si="34"/>
        <v>0.53220681686886195</v>
      </c>
      <c r="V67" s="166">
        <f t="shared" si="35"/>
        <v>8.3766608896591571E-2</v>
      </c>
      <c r="W67" s="952">
        <f t="shared" si="12"/>
        <v>0.77744510978043913</v>
      </c>
      <c r="X67" s="982">
        <v>26.194007899999999</v>
      </c>
      <c r="Y67" s="983">
        <v>33.058882799999999</v>
      </c>
      <c r="Z67" s="984">
        <v>41.582864999999998</v>
      </c>
      <c r="AA67" s="517"/>
      <c r="AB67" s="874" t="s">
        <v>195</v>
      </c>
      <c r="AC67" s="864"/>
      <c r="AD67" s="865">
        <v>0.37746017265555049</v>
      </c>
      <c r="AE67" s="146">
        <f t="shared" si="23"/>
        <v>0.25030761117946915</v>
      </c>
      <c r="AF67" s="146">
        <f t="shared" si="24"/>
        <v>25.101626016260166</v>
      </c>
      <c r="AG67" s="146">
        <f t="shared" si="25"/>
        <v>2.4558303886925792</v>
      </c>
      <c r="AH67" s="146">
        <f t="shared" si="26"/>
        <v>0.13599062133645956</v>
      </c>
      <c r="AI67" s="146">
        <f t="shared" si="27"/>
        <v>2.851675332177932</v>
      </c>
      <c r="AJ67" s="146">
        <f t="shared" si="28"/>
        <v>2.9980446492245054</v>
      </c>
      <c r="AK67" s="166">
        <f t="shared" si="13"/>
        <v>0.14636931704657341</v>
      </c>
    </row>
    <row r="68" spans="1:37">
      <c r="A68" s="866" t="s">
        <v>199</v>
      </c>
      <c r="B68" s="867" t="s">
        <v>67</v>
      </c>
      <c r="C68" s="867">
        <v>11</v>
      </c>
      <c r="D68" s="807">
        <v>6</v>
      </c>
      <c r="E68" s="868" t="s">
        <v>197</v>
      </c>
      <c r="F68" s="784">
        <v>572.68499999999995</v>
      </c>
      <c r="G68" s="451">
        <v>49.75</v>
      </c>
      <c r="H68" s="442">
        <v>50.017053231939165</v>
      </c>
      <c r="I68" s="882">
        <f t="shared" si="30"/>
        <v>49.769015471167371</v>
      </c>
      <c r="J68" s="883" t="s">
        <v>36</v>
      </c>
      <c r="K68" s="870">
        <v>6430000</v>
      </c>
      <c r="L68" s="871">
        <v>1960000</v>
      </c>
      <c r="M68" s="871">
        <v>2960000</v>
      </c>
      <c r="N68" s="871">
        <v>1180000</v>
      </c>
      <c r="O68" s="871">
        <v>15900000</v>
      </c>
      <c r="P68" s="872">
        <v>2090000</v>
      </c>
      <c r="Q68" s="146">
        <f t="shared" si="31"/>
        <v>0.21068152031454784</v>
      </c>
      <c r="R68" s="146">
        <f t="shared" si="21"/>
        <v>6.4220183486238536E-2</v>
      </c>
      <c r="S68" s="146">
        <f t="shared" si="32"/>
        <v>9.6985583224115338E-2</v>
      </c>
      <c r="T68" s="146">
        <f t="shared" si="33"/>
        <v>3.866317169069463E-2</v>
      </c>
      <c r="U68" s="146">
        <f t="shared" si="34"/>
        <v>0.5209698558322412</v>
      </c>
      <c r="V68" s="166">
        <f t="shared" si="35"/>
        <v>6.8479685452162514E-2</v>
      </c>
      <c r="W68" s="952">
        <f t="shared" si="12"/>
        <v>0.76068376068376065</v>
      </c>
      <c r="X68" s="982">
        <v>25.244852000000002</v>
      </c>
      <c r="Y68" s="983">
        <v>32.029102000000002</v>
      </c>
      <c r="Z68" s="984">
        <v>40.339161500000003</v>
      </c>
      <c r="AA68" s="517"/>
      <c r="AB68" s="874" t="s">
        <v>195</v>
      </c>
      <c r="AC68" s="864"/>
      <c r="AD68" s="865">
        <v>0.29599291565198138</v>
      </c>
      <c r="AE68" s="146">
        <f t="shared" si="23"/>
        <v>0.253217102532171</v>
      </c>
      <c r="AF68" s="146">
        <f t="shared" si="24"/>
        <v>28.795342588446033</v>
      </c>
      <c r="AG68" s="146">
        <f t="shared" si="25"/>
        <v>2.5084745762711864</v>
      </c>
      <c r="AH68" s="146">
        <f t="shared" si="26"/>
        <v>0.11617565314063366</v>
      </c>
      <c r="AI68" s="146">
        <f t="shared" si="27"/>
        <v>2.731979030144168</v>
      </c>
      <c r="AJ68" s="146">
        <f t="shared" si="28"/>
        <v>2.9253575863832273</v>
      </c>
      <c r="AK68" s="166">
        <f t="shared" si="13"/>
        <v>0.19337855623905931</v>
      </c>
    </row>
    <row r="69" spans="1:37">
      <c r="A69" s="866" t="s">
        <v>199</v>
      </c>
      <c r="B69" s="867" t="s">
        <v>67</v>
      </c>
      <c r="C69" s="867">
        <v>12</v>
      </c>
      <c r="D69" s="807">
        <v>2</v>
      </c>
      <c r="E69" s="868" t="s">
        <v>253</v>
      </c>
      <c r="F69" s="869">
        <v>576.44000000000005</v>
      </c>
      <c r="G69" s="451">
        <v>50.19</v>
      </c>
      <c r="H69" s="442">
        <v>50.065674904942959</v>
      </c>
      <c r="I69" s="882">
        <f>49.97+((F69-575.54)/8.4)</f>
        <v>50.077142857142867</v>
      </c>
      <c r="J69" s="883" t="s">
        <v>36</v>
      </c>
      <c r="K69" s="870">
        <v>2060000</v>
      </c>
      <c r="L69" s="871">
        <v>614000</v>
      </c>
      <c r="M69" s="871">
        <v>1070000</v>
      </c>
      <c r="N69" s="871">
        <v>418000</v>
      </c>
      <c r="O69" s="871">
        <v>6500000</v>
      </c>
      <c r="P69" s="872">
        <v>1010000</v>
      </c>
      <c r="Q69" s="146">
        <f t="shared" si="31"/>
        <v>0.17649074708704593</v>
      </c>
      <c r="R69" s="146">
        <f t="shared" ref="R69:R89" si="36">L69/(SUM($K69:$P69))</f>
        <v>5.2604523646333105E-2</v>
      </c>
      <c r="S69" s="146">
        <f t="shared" si="32"/>
        <v>9.1672378341329672E-2</v>
      </c>
      <c r="T69" s="146">
        <f t="shared" si="33"/>
        <v>3.581220013708019E-2</v>
      </c>
      <c r="U69" s="146">
        <f t="shared" si="34"/>
        <v>0.55688827964359155</v>
      </c>
      <c r="V69" s="166">
        <f t="shared" si="35"/>
        <v>8.6531871144619604E-2</v>
      </c>
      <c r="W69" s="952">
        <f t="shared" si="12"/>
        <v>0.8026992287917738</v>
      </c>
      <c r="X69" s="982">
        <v>27.598039400000001</v>
      </c>
      <c r="Y69" s="983">
        <v>34.590404200000002</v>
      </c>
      <c r="Z69" s="984">
        <v>43.580466399999999</v>
      </c>
      <c r="AA69" s="517"/>
      <c r="AB69" s="874" t="s">
        <v>195</v>
      </c>
      <c r="AC69" s="864"/>
      <c r="AD69" s="865">
        <v>0.28863790574999454</v>
      </c>
      <c r="AE69" s="146">
        <f t="shared" si="23"/>
        <v>0.2186849771119434</v>
      </c>
      <c r="AF69" s="146">
        <f t="shared" si="24"/>
        <v>24.065420560747665</v>
      </c>
      <c r="AG69" s="146">
        <f t="shared" si="25"/>
        <v>2.5598086124401913</v>
      </c>
      <c r="AH69" s="146">
        <f t="shared" si="26"/>
        <v>0.13448735019973368</v>
      </c>
      <c r="AI69" s="146">
        <f t="shared" si="27"/>
        <v>2.9170664838930769</v>
      </c>
      <c r="AJ69" s="146">
        <f t="shared" si="28"/>
        <v>3.11108408614799</v>
      </c>
      <c r="AK69" s="166">
        <f t="shared" si="13"/>
        <v>0.19401760225491316</v>
      </c>
    </row>
    <row r="70" spans="1:37">
      <c r="A70" s="876" t="s">
        <v>199</v>
      </c>
      <c r="B70" s="877" t="s">
        <v>67</v>
      </c>
      <c r="C70" s="877">
        <v>12</v>
      </c>
      <c r="D70" s="884">
        <v>3</v>
      </c>
      <c r="E70" s="879" t="s">
        <v>241</v>
      </c>
      <c r="F70" s="880">
        <v>577.05999999999995</v>
      </c>
      <c r="G70" s="451">
        <v>50.26</v>
      </c>
      <c r="H70" s="442">
        <v>50.181739543726231</v>
      </c>
      <c r="I70" s="882">
        <f t="shared" ref="I70:I74" si="37">49.97+((F70-575.54)/8.4)</f>
        <v>50.150952380952376</v>
      </c>
      <c r="J70" s="883" t="s">
        <v>36</v>
      </c>
      <c r="K70" s="870">
        <v>5240000</v>
      </c>
      <c r="L70" s="871">
        <v>1360000</v>
      </c>
      <c r="M70" s="871">
        <v>2290000</v>
      </c>
      <c r="N70" s="871">
        <v>1010000</v>
      </c>
      <c r="O70" s="871">
        <v>11700000</v>
      </c>
      <c r="P70" s="872">
        <v>1610000</v>
      </c>
      <c r="Q70" s="146">
        <f t="shared" si="31"/>
        <v>0.22576475657044379</v>
      </c>
      <c r="R70" s="146">
        <f t="shared" si="36"/>
        <v>5.8595433003015944E-2</v>
      </c>
      <c r="S70" s="146">
        <f t="shared" si="32"/>
        <v>9.8664368806548899E-2</v>
      </c>
      <c r="T70" s="146">
        <f t="shared" si="33"/>
        <v>4.3515725980180955E-2</v>
      </c>
      <c r="U70" s="146">
        <f t="shared" si="34"/>
        <v>0.50409306333476944</v>
      </c>
      <c r="V70" s="166">
        <f t="shared" si="35"/>
        <v>6.9366652305040924E-2</v>
      </c>
      <c r="W70" s="952">
        <f t="shared" si="12"/>
        <v>0.78309409888357273</v>
      </c>
      <c r="X70" s="982">
        <v>26.5021196</v>
      </c>
      <c r="Y70" s="983">
        <v>33.380404200000001</v>
      </c>
      <c r="Z70" s="984">
        <v>42.115074999999997</v>
      </c>
      <c r="AA70" s="517"/>
      <c r="AB70" s="874" t="s">
        <v>195</v>
      </c>
      <c r="AC70" s="864"/>
      <c r="AD70" s="865">
        <v>0.34866113678116128</v>
      </c>
      <c r="AE70" s="146">
        <f t="shared" si="23"/>
        <v>0.25932109070673348</v>
      </c>
      <c r="AF70" s="146">
        <f t="shared" si="24"/>
        <v>30.93270365997639</v>
      </c>
      <c r="AG70" s="146">
        <f t="shared" si="25"/>
        <v>2.2673267326732671</v>
      </c>
      <c r="AH70" s="146">
        <f t="shared" si="26"/>
        <v>0.12096168294515403</v>
      </c>
      <c r="AI70" s="146">
        <f t="shared" si="27"/>
        <v>2.6803102111158985</v>
      </c>
      <c r="AJ70" s="146">
        <f t="shared" si="28"/>
        <v>3.022962284644481</v>
      </c>
      <c r="AK70" s="173">
        <f t="shared" si="13"/>
        <v>0.34265207352858251</v>
      </c>
    </row>
    <row r="71" spans="1:37">
      <c r="A71" s="866" t="s">
        <v>199</v>
      </c>
      <c r="B71" s="867" t="s">
        <v>67</v>
      </c>
      <c r="C71" s="867">
        <v>12</v>
      </c>
      <c r="D71" s="807">
        <v>4</v>
      </c>
      <c r="E71" s="868" t="s">
        <v>254</v>
      </c>
      <c r="F71" s="784">
        <v>578.54</v>
      </c>
      <c r="G71" s="451">
        <v>50.44</v>
      </c>
      <c r="H71" s="442">
        <v>50.377794676806076</v>
      </c>
      <c r="I71" s="882">
        <f t="shared" si="37"/>
        <v>50.327142857142853</v>
      </c>
      <c r="J71" s="883" t="s">
        <v>36</v>
      </c>
      <c r="K71" s="870">
        <v>2190000</v>
      </c>
      <c r="L71" s="871">
        <v>632000</v>
      </c>
      <c r="M71" s="871">
        <v>1010000</v>
      </c>
      <c r="N71" s="871">
        <v>376000</v>
      </c>
      <c r="O71" s="871">
        <v>5970000</v>
      </c>
      <c r="P71" s="872">
        <v>777000</v>
      </c>
      <c r="Q71" s="146">
        <f t="shared" si="31"/>
        <v>0.19990871748060246</v>
      </c>
      <c r="R71" s="146">
        <f t="shared" si="36"/>
        <v>5.7690552259242356E-2</v>
      </c>
      <c r="S71" s="146">
        <f t="shared" si="32"/>
        <v>9.2195344591510728E-2</v>
      </c>
      <c r="T71" s="146">
        <f t="shared" si="33"/>
        <v>3.4322227293473298E-2</v>
      </c>
      <c r="U71" s="146">
        <f t="shared" si="34"/>
        <v>0.54495664080328621</v>
      </c>
      <c r="V71" s="166">
        <f t="shared" si="35"/>
        <v>7.0926517571884978E-2</v>
      </c>
      <c r="W71" s="952">
        <f t="shared" si="12"/>
        <v>0.77388193202146693</v>
      </c>
      <c r="X71" s="982">
        <v>26.0067901</v>
      </c>
      <c r="Y71" s="983">
        <v>32.850012</v>
      </c>
      <c r="Z71" s="984">
        <v>41.376524799999999</v>
      </c>
      <c r="AA71" s="517"/>
      <c r="AB71" s="874" t="s">
        <v>195</v>
      </c>
      <c r="AC71" s="864"/>
      <c r="AD71" s="865">
        <v>0.31473829201101927</v>
      </c>
      <c r="AE71" s="146">
        <f t="shared" si="23"/>
        <v>0.23023388476896747</v>
      </c>
      <c r="AF71" s="146">
        <f t="shared" si="24"/>
        <v>26.838235294117645</v>
      </c>
      <c r="AG71" s="146">
        <f t="shared" si="25"/>
        <v>2.6861702127659575</v>
      </c>
      <c r="AH71" s="146">
        <f t="shared" si="26"/>
        <v>0.11516229435304579</v>
      </c>
      <c r="AI71" s="146">
        <f t="shared" si="27"/>
        <v>2.8085805568233684</v>
      </c>
      <c r="AJ71" s="146">
        <f t="shared" si="28"/>
        <v>2.9824364847782743</v>
      </c>
      <c r="AK71" s="166">
        <f t="shared" si="13"/>
        <v>0.1738559279549059</v>
      </c>
    </row>
    <row r="72" spans="1:37">
      <c r="A72" s="866" t="s">
        <v>199</v>
      </c>
      <c r="B72" s="867" t="s">
        <v>67</v>
      </c>
      <c r="C72" s="867">
        <v>12</v>
      </c>
      <c r="D72" s="807">
        <v>5</v>
      </c>
      <c r="E72" s="868" t="s">
        <v>209</v>
      </c>
      <c r="F72" s="869">
        <v>581.04</v>
      </c>
      <c r="G72" s="451">
        <v>50.74</v>
      </c>
      <c r="H72" s="442">
        <v>50.417005703422042</v>
      </c>
      <c r="I72" s="882">
        <f t="shared" si="37"/>
        <v>50.624761904761904</v>
      </c>
      <c r="J72" s="883" t="s">
        <v>36</v>
      </c>
      <c r="K72" s="870">
        <v>544000</v>
      </c>
      <c r="L72" s="871">
        <v>175000</v>
      </c>
      <c r="M72" s="871">
        <v>288000</v>
      </c>
      <c r="N72" s="871">
        <v>119000</v>
      </c>
      <c r="O72" s="871">
        <v>1480000</v>
      </c>
      <c r="P72" s="872">
        <v>224000</v>
      </c>
      <c r="Q72" s="146">
        <f t="shared" si="31"/>
        <v>0.19222614840989399</v>
      </c>
      <c r="R72" s="146">
        <f t="shared" si="36"/>
        <v>6.1837455830388695E-2</v>
      </c>
      <c r="S72" s="146">
        <f t="shared" si="32"/>
        <v>0.10176678445229682</v>
      </c>
      <c r="T72" s="146">
        <f t="shared" si="33"/>
        <v>4.2049469964664313E-2</v>
      </c>
      <c r="U72" s="146">
        <f t="shared" si="34"/>
        <v>0.52296819787985871</v>
      </c>
      <c r="V72" s="166">
        <f t="shared" si="35"/>
        <v>7.9151943462897528E-2</v>
      </c>
      <c r="W72" s="952">
        <f t="shared" si="12"/>
        <v>0.78287841191066998</v>
      </c>
      <c r="X72" s="982">
        <v>26.509479899999999</v>
      </c>
      <c r="Y72" s="983">
        <v>33.400289100000002</v>
      </c>
      <c r="Z72" s="984">
        <v>41.968148900000003</v>
      </c>
      <c r="AA72" s="517"/>
      <c r="AB72" s="874" t="s">
        <v>195</v>
      </c>
      <c r="AC72" s="864"/>
      <c r="AD72" s="865">
        <v>0.40059130857397435</v>
      </c>
      <c r="AE72" s="146">
        <f t="shared" si="23"/>
        <v>0.25459317585301838</v>
      </c>
      <c r="AF72" s="146">
        <f t="shared" si="24"/>
        <v>26.877470355731219</v>
      </c>
      <c r="AG72" s="146">
        <f t="shared" si="25"/>
        <v>2.4201680672268906</v>
      </c>
      <c r="AH72" s="146">
        <f t="shared" si="26"/>
        <v>0.13145539906103285</v>
      </c>
      <c r="AI72" s="146">
        <f t="shared" si="27"/>
        <v>2.8000000000000003</v>
      </c>
      <c r="AJ72" s="146">
        <f t="shared" si="28"/>
        <v>3.0220070008435496</v>
      </c>
      <c r="AK72" s="166">
        <f t="shared" si="13"/>
        <v>0.2220070008435493</v>
      </c>
    </row>
    <row r="73" spans="1:37">
      <c r="A73" s="876" t="s">
        <v>199</v>
      </c>
      <c r="B73" s="877" t="s">
        <v>67</v>
      </c>
      <c r="C73" s="877">
        <v>12</v>
      </c>
      <c r="D73" s="884">
        <v>6</v>
      </c>
      <c r="E73" s="879" t="s">
        <v>254</v>
      </c>
      <c r="F73" s="885">
        <v>581.54</v>
      </c>
      <c r="G73" s="451">
        <v>50.89</v>
      </c>
      <c r="H73" s="442">
        <v>50.579339353612163</v>
      </c>
      <c r="I73" s="882">
        <f t="shared" si="37"/>
        <v>50.684285714285714</v>
      </c>
      <c r="J73" s="883" t="s">
        <v>36</v>
      </c>
      <c r="K73" s="870">
        <v>3870000</v>
      </c>
      <c r="L73" s="871">
        <v>836000</v>
      </c>
      <c r="M73" s="871">
        <v>1330000</v>
      </c>
      <c r="N73" s="871">
        <v>601000</v>
      </c>
      <c r="O73" s="871">
        <v>7540000</v>
      </c>
      <c r="P73" s="872">
        <v>1020000</v>
      </c>
      <c r="Q73" s="146">
        <f t="shared" si="31"/>
        <v>0.25465552411660197</v>
      </c>
      <c r="R73" s="146">
        <f t="shared" si="36"/>
        <v>5.5010857406066989E-2</v>
      </c>
      <c r="S73" s="146">
        <f t="shared" si="32"/>
        <v>8.7517273146015664E-2</v>
      </c>
      <c r="T73" s="146">
        <f t="shared" si="33"/>
        <v>3.954727906823715E-2</v>
      </c>
      <c r="U73" s="146">
        <f t="shared" si="34"/>
        <v>0.49615055603079555</v>
      </c>
      <c r="V73" s="166">
        <f t="shared" si="35"/>
        <v>6.7118510232282685E-2</v>
      </c>
      <c r="W73" s="952">
        <f t="shared" si="12"/>
        <v>0.7792447847900712</v>
      </c>
      <c r="X73" s="982">
        <v>26.283087500000001</v>
      </c>
      <c r="Y73" s="983">
        <v>33.165192699999999</v>
      </c>
      <c r="Z73" s="984">
        <v>41.732224700000003</v>
      </c>
      <c r="AA73" s="517"/>
      <c r="AB73" s="874" t="s">
        <v>195</v>
      </c>
      <c r="AC73" s="864"/>
      <c r="AD73" s="865">
        <v>0.33802161526237695</v>
      </c>
      <c r="AE73" s="146">
        <f t="shared" si="23"/>
        <v>0.24428357023042291</v>
      </c>
      <c r="AF73" s="146">
        <f t="shared" si="24"/>
        <v>33.917616126205083</v>
      </c>
      <c r="AG73" s="146">
        <f t="shared" si="25"/>
        <v>2.2129783693843597</v>
      </c>
      <c r="AH73" s="146">
        <f t="shared" si="26"/>
        <v>0.11915887850467288</v>
      </c>
      <c r="AI73" s="146">
        <f t="shared" si="27"/>
        <v>2.6017635059551227</v>
      </c>
      <c r="AJ73" s="146">
        <f t="shared" si="28"/>
        <v>3.005959998658426</v>
      </c>
      <c r="AK73" s="173">
        <f t="shared" si="13"/>
        <v>0.40419649270330327</v>
      </c>
    </row>
    <row r="74" spans="1:37" ht="13.5" thickBot="1">
      <c r="A74" s="876" t="s">
        <v>199</v>
      </c>
      <c r="B74" s="877" t="s">
        <v>67</v>
      </c>
      <c r="C74" s="877">
        <v>12</v>
      </c>
      <c r="D74" s="884">
        <v>7</v>
      </c>
      <c r="E74" s="879" t="s">
        <v>255</v>
      </c>
      <c r="F74" s="880">
        <v>583.61</v>
      </c>
      <c r="G74" s="730">
        <v>51.49</v>
      </c>
      <c r="H74" s="725">
        <v>50.755004752851704</v>
      </c>
      <c r="I74" s="886">
        <f t="shared" si="37"/>
        <v>50.930714285714288</v>
      </c>
      <c r="J74" s="883" t="s">
        <v>36</v>
      </c>
      <c r="K74" s="870">
        <v>4190000</v>
      </c>
      <c r="L74" s="871">
        <v>1060000</v>
      </c>
      <c r="M74" s="871">
        <v>1620000</v>
      </c>
      <c r="N74" s="871">
        <v>753000</v>
      </c>
      <c r="O74" s="871">
        <v>8560000</v>
      </c>
      <c r="P74" s="872">
        <v>1160000</v>
      </c>
      <c r="Q74" s="146">
        <f t="shared" si="31"/>
        <v>0.24159603298160642</v>
      </c>
      <c r="R74" s="146">
        <f t="shared" si="36"/>
        <v>6.1119760133771552E-2</v>
      </c>
      <c r="S74" s="146">
        <f t="shared" si="32"/>
        <v>9.3409444732745206E-2</v>
      </c>
      <c r="T74" s="146">
        <f t="shared" si="33"/>
        <v>4.3418093755405639E-2</v>
      </c>
      <c r="U74" s="146">
        <f t="shared" si="34"/>
        <v>0.49357089315574004</v>
      </c>
      <c r="V74" s="166">
        <f t="shared" si="35"/>
        <v>6.6885775240731124E-2</v>
      </c>
      <c r="W74" s="979">
        <f t="shared" si="12"/>
        <v>0.76921402133681682</v>
      </c>
      <c r="X74" s="985">
        <v>25.754458799999998</v>
      </c>
      <c r="Y74" s="986">
        <v>32.550316199999997</v>
      </c>
      <c r="Z74" s="987">
        <v>40.942259200000002</v>
      </c>
      <c r="AA74" s="517"/>
      <c r="AB74" s="874" t="s">
        <v>195</v>
      </c>
      <c r="AC74" s="864"/>
      <c r="AD74" s="865">
        <v>0.35687453042824946</v>
      </c>
      <c r="AE74" s="146">
        <f t="shared" si="23"/>
        <v>0.26100509389492893</v>
      </c>
      <c r="AF74" s="146">
        <f t="shared" si="24"/>
        <v>32.86274509803922</v>
      </c>
      <c r="AG74" s="146">
        <f t="shared" si="25"/>
        <v>2.1513944223107573</v>
      </c>
      <c r="AH74" s="146">
        <f t="shared" si="26"/>
        <v>0.11934156378600823</v>
      </c>
      <c r="AI74" s="146">
        <f t="shared" si="27"/>
        <v>2.6200196044513633</v>
      </c>
      <c r="AJ74" s="146">
        <f t="shared" si="28"/>
        <v>2.9621167028328919</v>
      </c>
      <c r="AK74" s="173">
        <f t="shared" si="13"/>
        <v>0.34209709838152857</v>
      </c>
    </row>
    <row r="75" spans="1:37">
      <c r="A75" s="866" t="s">
        <v>199</v>
      </c>
      <c r="B75" s="867" t="s">
        <v>67</v>
      </c>
      <c r="C75" s="867">
        <v>13</v>
      </c>
      <c r="D75" s="875">
        <v>1</v>
      </c>
      <c r="E75" s="868" t="s">
        <v>241</v>
      </c>
      <c r="F75" s="869">
        <v>585.85</v>
      </c>
      <c r="G75" s="451">
        <v>52.8</v>
      </c>
      <c r="H75" s="399">
        <v>54.466386554621849</v>
      </c>
      <c r="I75" s="858">
        <f t="shared" ref="I75:I94" si="38">52.95+((F75-585)/8.97)</f>
        <v>53.044760312151624</v>
      </c>
      <c r="J75" s="858"/>
      <c r="K75" s="870">
        <v>1470000</v>
      </c>
      <c r="L75" s="871">
        <v>487000</v>
      </c>
      <c r="M75" s="871">
        <v>639000</v>
      </c>
      <c r="N75" s="871">
        <v>279000</v>
      </c>
      <c r="O75" s="871">
        <v>2960000</v>
      </c>
      <c r="P75" s="872">
        <v>398000</v>
      </c>
      <c r="Q75" s="146">
        <f t="shared" si="31"/>
        <v>0.2358414888496711</v>
      </c>
      <c r="R75" s="146">
        <f t="shared" si="36"/>
        <v>7.8132520455639343E-2</v>
      </c>
      <c r="S75" s="146">
        <f t="shared" si="32"/>
        <v>0.10251885127546928</v>
      </c>
      <c r="T75" s="146">
        <f t="shared" si="33"/>
        <v>4.4761751965345743E-2</v>
      </c>
      <c r="U75" s="146">
        <f t="shared" si="34"/>
        <v>0.4748917054387935</v>
      </c>
      <c r="V75" s="166">
        <f t="shared" si="35"/>
        <v>6.3853682015081015E-2</v>
      </c>
      <c r="W75" s="398">
        <f t="shared" si="12"/>
        <v>0.72989462007764827</v>
      </c>
      <c r="X75" s="341">
        <v>23.527576400000001</v>
      </c>
      <c r="Y75" s="163">
        <v>30.170939400000002</v>
      </c>
      <c r="Z75" s="342">
        <v>37.953756300000002</v>
      </c>
      <c r="AA75" s="517"/>
      <c r="AB75" s="874" t="s">
        <v>195</v>
      </c>
      <c r="AC75" s="864"/>
      <c r="AD75" s="865">
        <v>0.44960952026775752</v>
      </c>
      <c r="AE75" s="146">
        <f t="shared" si="23"/>
        <v>0.29498215410455597</v>
      </c>
      <c r="AF75" s="146">
        <f t="shared" si="24"/>
        <v>33.182844243792324</v>
      </c>
      <c r="AG75" s="146">
        <f t="shared" si="25"/>
        <v>2.290322580645161</v>
      </c>
      <c r="AH75" s="146">
        <f t="shared" si="26"/>
        <v>0.11852293031566406</v>
      </c>
      <c r="AI75" s="146">
        <f t="shared" si="27"/>
        <v>2.5724370287181135</v>
      </c>
      <c r="AJ75" s="146">
        <f t="shared" si="28"/>
        <v>2.7966983818489481</v>
      </c>
      <c r="AK75" s="166">
        <f t="shared" si="13"/>
        <v>0.22426135313083462</v>
      </c>
    </row>
    <row r="76" spans="1:37">
      <c r="A76" s="866" t="s">
        <v>199</v>
      </c>
      <c r="B76" s="867" t="s">
        <v>67</v>
      </c>
      <c r="C76" s="867">
        <v>13</v>
      </c>
      <c r="D76" s="875">
        <v>2</v>
      </c>
      <c r="E76" s="868" t="s">
        <v>245</v>
      </c>
      <c r="F76" s="869">
        <v>588.15</v>
      </c>
      <c r="G76" s="451">
        <v>53</v>
      </c>
      <c r="H76" s="399">
        <v>54.511635423400136</v>
      </c>
      <c r="I76" s="858">
        <f t="shared" si="38"/>
        <v>53.301170568561872</v>
      </c>
      <c r="J76" s="858"/>
      <c r="K76" s="870">
        <v>1520000</v>
      </c>
      <c r="L76" s="871">
        <v>535000</v>
      </c>
      <c r="M76" s="871">
        <v>865000</v>
      </c>
      <c r="N76" s="871">
        <v>426000</v>
      </c>
      <c r="O76" s="871">
        <v>4460000</v>
      </c>
      <c r="P76" s="872">
        <v>631000</v>
      </c>
      <c r="Q76" s="146">
        <f t="shared" si="31"/>
        <v>0.18015882422662083</v>
      </c>
      <c r="R76" s="146">
        <f t="shared" si="36"/>
        <v>6.3411165106080358E-2</v>
      </c>
      <c r="S76" s="146">
        <f t="shared" si="32"/>
        <v>0.10252459405001778</v>
      </c>
      <c r="T76" s="146">
        <f t="shared" si="33"/>
        <v>5.0491881000355579E-2</v>
      </c>
      <c r="U76" s="146">
        <f t="shared" si="34"/>
        <v>0.52862391845442691</v>
      </c>
      <c r="V76" s="166">
        <f t="shared" si="35"/>
        <v>7.4789617162498517E-2</v>
      </c>
      <c r="W76" s="398">
        <f t="shared" si="12"/>
        <v>0.78225478225478229</v>
      </c>
      <c r="X76" s="341">
        <v>26.462652200000001</v>
      </c>
      <c r="Y76" s="163">
        <v>33.352206000000002</v>
      </c>
      <c r="Z76" s="342">
        <v>41.880269200000001</v>
      </c>
      <c r="AA76" s="517"/>
      <c r="AB76" s="874" t="s">
        <v>195</v>
      </c>
      <c r="AC76" s="864"/>
      <c r="AD76" s="865">
        <v>0.36548584435908382</v>
      </c>
      <c r="AE76" s="146">
        <f t="shared" si="23"/>
        <v>0.26398727772155561</v>
      </c>
      <c r="AF76" s="146">
        <f t="shared" si="24"/>
        <v>25.418060200668897</v>
      </c>
      <c r="AG76" s="146">
        <f t="shared" si="25"/>
        <v>2.0305164319248825</v>
      </c>
      <c r="AH76" s="146">
        <f t="shared" si="26"/>
        <v>0.12394421528186997</v>
      </c>
      <c r="AI76" s="146">
        <f t="shared" si="27"/>
        <v>2.8335901386748845</v>
      </c>
      <c r="AJ76" s="146">
        <f t="shared" si="28"/>
        <v>3.0192466649406011</v>
      </c>
      <c r="AK76" s="166">
        <f t="shared" si="13"/>
        <v>0.1856565262657166</v>
      </c>
    </row>
    <row r="77" spans="1:37">
      <c r="A77" s="876" t="s">
        <v>199</v>
      </c>
      <c r="B77" s="877" t="s">
        <v>67</v>
      </c>
      <c r="C77" s="877">
        <v>13</v>
      </c>
      <c r="D77" s="878">
        <v>3</v>
      </c>
      <c r="E77" s="879" t="s">
        <v>254</v>
      </c>
      <c r="F77" s="880">
        <v>588.85</v>
      </c>
      <c r="G77" s="451">
        <v>53.06</v>
      </c>
      <c r="H77" s="724">
        <v>54.660310277957343</v>
      </c>
      <c r="I77" s="858">
        <f t="shared" si="38"/>
        <v>53.379208472686742</v>
      </c>
      <c r="J77" s="858"/>
      <c r="K77" s="870">
        <v>342000</v>
      </c>
      <c r="L77" s="871">
        <v>741000</v>
      </c>
      <c r="M77" s="871">
        <v>1180000</v>
      </c>
      <c r="N77" s="871">
        <v>537000</v>
      </c>
      <c r="O77" s="871">
        <v>5860000</v>
      </c>
      <c r="P77" s="872">
        <v>804000</v>
      </c>
      <c r="Q77" s="146">
        <f t="shared" si="31"/>
        <v>3.6136939983093828E-2</v>
      </c>
      <c r="R77" s="146">
        <f t="shared" si="36"/>
        <v>7.8296703296703296E-2</v>
      </c>
      <c r="S77" s="146">
        <f t="shared" si="32"/>
        <v>0.12468300929839392</v>
      </c>
      <c r="T77" s="146">
        <f t="shared" si="33"/>
        <v>5.6741335587489436E-2</v>
      </c>
      <c r="U77" s="146">
        <f t="shared" si="34"/>
        <v>0.61918850380388846</v>
      </c>
      <c r="V77" s="166">
        <f t="shared" si="35"/>
        <v>8.4953508030431113E-2</v>
      </c>
      <c r="W77" s="398">
        <f t="shared" si="12"/>
        <v>0.77283874923359885</v>
      </c>
      <c r="X77" s="341">
        <v>25.923971099999999</v>
      </c>
      <c r="Y77" s="163">
        <v>32.779902499999999</v>
      </c>
      <c r="Z77" s="342">
        <v>41.226727799999999</v>
      </c>
      <c r="AA77" s="517"/>
      <c r="AB77" s="874" t="s">
        <v>195</v>
      </c>
      <c r="AC77" s="864"/>
      <c r="AD77" s="865">
        <v>0.37797214673913043</v>
      </c>
      <c r="AE77" s="146">
        <f t="shared" ref="AE77:AE108" si="39">(R77+S77+T77)/(R77+S77+T77+U77+V77)</f>
        <v>0.26945845209383906</v>
      </c>
      <c r="AF77" s="146">
        <f t="shared" ref="AF77:AF108" si="40">((Q77)/(Q77+U77))*100</f>
        <v>5.5143502096098018</v>
      </c>
      <c r="AG77" s="146">
        <f t="shared" ref="AG77:AG108" si="41">S77/T77</f>
        <v>2.197392923649907</v>
      </c>
      <c r="AH77" s="146">
        <f t="shared" ref="AH77:AH108" si="42">(V77/(V77+U77))</f>
        <v>0.12064825930372149</v>
      </c>
      <c r="AI77" s="146">
        <f t="shared" ref="AI77:AI108" si="43">(0*(Q77/(SUM(Q77:V77)))+(1*(R77/SUM(Q77:V77)))+(2*(S77/SUM(Q77:V77)))+(3*(T77/SUM(Q77:V77)))+(4*(U77/(SUM(Q77:V77)))+(4*(V77/(SUM(Q77:V77))))))</f>
        <v>3.3144547759932377</v>
      </c>
      <c r="AJ77" s="146">
        <f t="shared" ref="AJ77:AJ108" si="44">-0.77*W77+3.32*W77^2+1.59</f>
        <v>2.9778828743824146</v>
      </c>
      <c r="AK77" s="173">
        <f t="shared" si="13"/>
        <v>-0.33657190161082307</v>
      </c>
    </row>
    <row r="78" spans="1:37">
      <c r="A78" s="866" t="s">
        <v>199</v>
      </c>
      <c r="B78" s="867" t="s">
        <v>67</v>
      </c>
      <c r="C78" s="867">
        <v>13</v>
      </c>
      <c r="D78" s="875">
        <v>4</v>
      </c>
      <c r="E78" s="868" t="s">
        <v>256</v>
      </c>
      <c r="F78" s="869">
        <v>591.15</v>
      </c>
      <c r="G78" s="451">
        <v>53.26</v>
      </c>
      <c r="H78" s="399">
        <v>54.705559146735624</v>
      </c>
      <c r="I78" s="858">
        <f t="shared" si="38"/>
        <v>53.63561872909699</v>
      </c>
      <c r="J78" s="858"/>
      <c r="K78" s="870">
        <v>6190000</v>
      </c>
      <c r="L78" s="871">
        <v>1790000</v>
      </c>
      <c r="M78" s="871">
        <v>2450000</v>
      </c>
      <c r="N78" s="871">
        <v>915000</v>
      </c>
      <c r="O78" s="871">
        <v>14800000</v>
      </c>
      <c r="P78" s="872">
        <v>1570000</v>
      </c>
      <c r="Q78" s="146">
        <f t="shared" si="31"/>
        <v>0.22334475915569185</v>
      </c>
      <c r="R78" s="146">
        <f t="shared" si="36"/>
        <v>6.4585964279271157E-2</v>
      </c>
      <c r="S78" s="146">
        <f t="shared" si="32"/>
        <v>8.8399783510734256E-2</v>
      </c>
      <c r="T78" s="146">
        <f t="shared" si="33"/>
        <v>3.3014613025437491E-2</v>
      </c>
      <c r="U78" s="146">
        <f t="shared" si="34"/>
        <v>0.53400685549341509</v>
      </c>
      <c r="V78" s="166">
        <f t="shared" si="35"/>
        <v>5.664802453545012E-2</v>
      </c>
      <c r="W78" s="398">
        <f t="shared" ref="W78:W89" si="45">(S78+T78+V78)/(R78+S78+T78+V78)</f>
        <v>0.73382899628252796</v>
      </c>
      <c r="X78" s="341">
        <v>23.7438474</v>
      </c>
      <c r="Y78" s="163">
        <v>30.408774999999999</v>
      </c>
      <c r="Z78" s="342">
        <v>38.279874100000001</v>
      </c>
      <c r="AA78" s="517"/>
      <c r="AB78" s="874" t="s">
        <v>195</v>
      </c>
      <c r="AC78" s="864"/>
      <c r="AD78" s="865">
        <v>0.27003699136868065</v>
      </c>
      <c r="AE78" s="146">
        <f t="shared" si="39"/>
        <v>0.23948896631823458</v>
      </c>
      <c r="AF78" s="146">
        <f t="shared" si="40"/>
        <v>29.490233444497381</v>
      </c>
      <c r="AG78" s="146">
        <f t="shared" si="41"/>
        <v>2.6775956284153004</v>
      </c>
      <c r="AH78" s="146">
        <f t="shared" si="42"/>
        <v>9.590714722052536E-2</v>
      </c>
      <c r="AI78" s="146">
        <f t="shared" si="43"/>
        <v>2.703048890492513</v>
      </c>
      <c r="AJ78" s="146">
        <f t="shared" si="44"/>
        <v>2.8127882588687276</v>
      </c>
      <c r="AK78" s="166">
        <f t="shared" ref="AK78:AK141" si="46">AJ78-AI78</f>
        <v>0.10973936837621467</v>
      </c>
    </row>
    <row r="79" spans="1:37">
      <c r="A79" s="866" t="s">
        <v>199</v>
      </c>
      <c r="B79" s="867" t="s">
        <v>67</v>
      </c>
      <c r="C79" s="867">
        <v>13</v>
      </c>
      <c r="D79" s="875">
        <v>5</v>
      </c>
      <c r="E79" s="868" t="s">
        <v>254</v>
      </c>
      <c r="F79" s="869">
        <v>591.85</v>
      </c>
      <c r="G79" s="449">
        <v>53.33</v>
      </c>
      <c r="H79" s="399">
        <v>54.867162249515196</v>
      </c>
      <c r="I79" s="858">
        <f t="shared" si="38"/>
        <v>53.713656633221859</v>
      </c>
      <c r="J79" s="858"/>
      <c r="K79" s="870">
        <v>4880000</v>
      </c>
      <c r="L79" s="871">
        <v>1540000</v>
      </c>
      <c r="M79" s="871">
        <v>2540000</v>
      </c>
      <c r="N79" s="871">
        <v>1170000</v>
      </c>
      <c r="O79" s="871">
        <v>13800000</v>
      </c>
      <c r="P79" s="872">
        <v>1710000</v>
      </c>
      <c r="Q79" s="146">
        <f t="shared" si="31"/>
        <v>0.19032761310452417</v>
      </c>
      <c r="R79" s="146">
        <f t="shared" si="36"/>
        <v>6.0062402496099843E-2</v>
      </c>
      <c r="S79" s="146">
        <f t="shared" si="32"/>
        <v>9.9063962558502347E-2</v>
      </c>
      <c r="T79" s="146">
        <f t="shared" si="33"/>
        <v>4.563182527301092E-2</v>
      </c>
      <c r="U79" s="146">
        <f t="shared" si="34"/>
        <v>0.53822152886115449</v>
      </c>
      <c r="V79" s="166">
        <f t="shared" si="35"/>
        <v>6.6692667706708272E-2</v>
      </c>
      <c r="W79" s="398">
        <f t="shared" si="45"/>
        <v>0.77873563218390807</v>
      </c>
      <c r="X79" s="341">
        <v>26.238920100000001</v>
      </c>
      <c r="Y79" s="163">
        <v>33.117287400000002</v>
      </c>
      <c r="Z79" s="342">
        <v>41.678777099999998</v>
      </c>
      <c r="AA79" s="517"/>
      <c r="AB79" s="874" t="s">
        <v>195</v>
      </c>
      <c r="AC79" s="864"/>
      <c r="AD79" s="865">
        <v>0.32999951449240178</v>
      </c>
      <c r="AE79" s="146">
        <f t="shared" si="39"/>
        <v>0.25289017341040465</v>
      </c>
      <c r="AF79" s="146">
        <f t="shared" si="40"/>
        <v>26.124197002141326</v>
      </c>
      <c r="AG79" s="146">
        <f t="shared" si="41"/>
        <v>2.1709401709401712</v>
      </c>
      <c r="AH79" s="146">
        <f t="shared" si="42"/>
        <v>0.1102514506769826</v>
      </c>
      <c r="AI79" s="146">
        <f t="shared" si="43"/>
        <v>2.814742589703588</v>
      </c>
      <c r="AJ79" s="146">
        <f t="shared" si="44"/>
        <v>3.0037184568635222</v>
      </c>
      <c r="AK79" s="166">
        <f t="shared" si="46"/>
        <v>0.1889758671599342</v>
      </c>
    </row>
    <row r="80" spans="1:37">
      <c r="A80" s="866" t="s">
        <v>199</v>
      </c>
      <c r="B80" s="867" t="s">
        <v>67</v>
      </c>
      <c r="C80" s="867">
        <v>13</v>
      </c>
      <c r="D80" s="875">
        <v>6</v>
      </c>
      <c r="E80" s="868" t="s">
        <v>257</v>
      </c>
      <c r="F80" s="869">
        <v>594.35</v>
      </c>
      <c r="G80" s="449">
        <v>53.54</v>
      </c>
      <c r="H80" s="399">
        <v>54.923400129282491</v>
      </c>
      <c r="I80" s="858">
        <f t="shared" si="38"/>
        <v>53.992363433667784</v>
      </c>
      <c r="J80" s="858"/>
      <c r="K80" s="870">
        <v>2480000</v>
      </c>
      <c r="L80" s="871">
        <v>758000</v>
      </c>
      <c r="M80" s="871">
        <v>1080000</v>
      </c>
      <c r="N80" s="871">
        <v>486000</v>
      </c>
      <c r="O80" s="871">
        <v>6080000</v>
      </c>
      <c r="P80" s="872">
        <v>704000</v>
      </c>
      <c r="Q80" s="146">
        <f t="shared" si="31"/>
        <v>0.21401449775629963</v>
      </c>
      <c r="R80" s="146">
        <f t="shared" si="36"/>
        <v>6.5412495685191571E-2</v>
      </c>
      <c r="S80" s="146">
        <f t="shared" si="32"/>
        <v>9.3199861926130487E-2</v>
      </c>
      <c r="T80" s="146">
        <f t="shared" si="33"/>
        <v>4.1939937866758717E-2</v>
      </c>
      <c r="U80" s="146">
        <f t="shared" si="34"/>
        <v>0.52468070417673451</v>
      </c>
      <c r="V80" s="166">
        <f t="shared" si="35"/>
        <v>6.0752502588885052E-2</v>
      </c>
      <c r="W80" s="398">
        <f t="shared" si="45"/>
        <v>0.74966974900924699</v>
      </c>
      <c r="X80" s="341">
        <v>24.673374500000001</v>
      </c>
      <c r="Y80" s="163">
        <v>31.3915799</v>
      </c>
      <c r="Z80" s="342">
        <v>39.418145600000003</v>
      </c>
      <c r="AA80" s="517"/>
      <c r="AB80" s="874" t="s">
        <v>195</v>
      </c>
      <c r="AC80" s="864"/>
      <c r="AD80" s="865">
        <v>0.32900719551494284</v>
      </c>
      <c r="AE80" s="146">
        <f t="shared" si="39"/>
        <v>0.25516029863855955</v>
      </c>
      <c r="AF80" s="146">
        <f t="shared" si="40"/>
        <v>28.971962616822434</v>
      </c>
      <c r="AG80" s="146">
        <f t="shared" si="41"/>
        <v>2.2222222222222223</v>
      </c>
      <c r="AH80" s="146">
        <f t="shared" si="42"/>
        <v>0.10377358490566037</v>
      </c>
      <c r="AI80" s="146">
        <f t="shared" si="43"/>
        <v>2.7193648602002072</v>
      </c>
      <c r="AJ80" s="146">
        <f t="shared" si="44"/>
        <v>2.87861000542711</v>
      </c>
      <c r="AK80" s="166">
        <f t="shared" si="46"/>
        <v>0.15924514522690281</v>
      </c>
    </row>
    <row r="81" spans="1:37">
      <c r="A81" s="866" t="s">
        <v>199</v>
      </c>
      <c r="B81" s="867" t="s">
        <v>67</v>
      </c>
      <c r="C81" s="867">
        <v>13</v>
      </c>
      <c r="D81" s="875">
        <v>7</v>
      </c>
      <c r="E81" s="868" t="s">
        <v>258</v>
      </c>
      <c r="F81" s="869">
        <v>595.22</v>
      </c>
      <c r="G81" s="449">
        <v>53.61</v>
      </c>
      <c r="H81" s="399">
        <v>55.002262443438923</v>
      </c>
      <c r="I81" s="858">
        <f t="shared" si="38"/>
        <v>54.089353400222969</v>
      </c>
      <c r="J81" s="858"/>
      <c r="K81" s="870">
        <v>2480000</v>
      </c>
      <c r="L81" s="871">
        <v>759000</v>
      </c>
      <c r="M81" s="871">
        <v>1030000</v>
      </c>
      <c r="N81" s="871">
        <v>396000</v>
      </c>
      <c r="O81" s="871">
        <v>5960000</v>
      </c>
      <c r="P81" s="872">
        <v>627000</v>
      </c>
      <c r="Q81" s="146">
        <f t="shared" si="31"/>
        <v>0.22040526128688234</v>
      </c>
      <c r="R81" s="146">
        <f t="shared" si="36"/>
        <v>6.745467472449343E-2</v>
      </c>
      <c r="S81" s="146">
        <f t="shared" si="32"/>
        <v>9.1539281905439029E-2</v>
      </c>
      <c r="T81" s="146">
        <f t="shared" si="33"/>
        <v>3.5193743334518308E-2</v>
      </c>
      <c r="U81" s="146">
        <f t="shared" si="34"/>
        <v>0.52968361180234624</v>
      </c>
      <c r="V81" s="166">
        <f t="shared" si="35"/>
        <v>5.5723426946320653E-2</v>
      </c>
      <c r="W81" s="398">
        <f t="shared" si="45"/>
        <v>0.73008534850640106</v>
      </c>
      <c r="X81" s="341">
        <v>23.5444095</v>
      </c>
      <c r="Y81" s="163">
        <v>30.184861099999999</v>
      </c>
      <c r="Z81" s="342">
        <v>37.938172899999998</v>
      </c>
      <c r="AA81" s="517"/>
      <c r="AB81" s="874" t="s">
        <v>195</v>
      </c>
      <c r="AC81" s="864"/>
      <c r="AD81" s="865">
        <v>0.30624265210862656</v>
      </c>
      <c r="AE81" s="146">
        <f t="shared" si="39"/>
        <v>0.24908800729594163</v>
      </c>
      <c r="AF81" s="146">
        <f t="shared" si="40"/>
        <v>29.383886255924175</v>
      </c>
      <c r="AG81" s="146">
        <f t="shared" si="41"/>
        <v>2.6010101010101008</v>
      </c>
      <c r="AH81" s="146">
        <f t="shared" si="42"/>
        <v>9.5187490511613779E-2</v>
      </c>
      <c r="AI81" s="146">
        <f t="shared" si="43"/>
        <v>2.6977426235335944</v>
      </c>
      <c r="AJ81" s="146">
        <f t="shared" si="44"/>
        <v>2.7974760071143985</v>
      </c>
      <c r="AK81" s="166">
        <f t="shared" si="46"/>
        <v>9.973338358080408E-2</v>
      </c>
    </row>
    <row r="82" spans="1:37">
      <c r="A82" s="866" t="s">
        <v>199</v>
      </c>
      <c r="B82" s="867" t="s">
        <v>67</v>
      </c>
      <c r="C82" s="867">
        <v>14</v>
      </c>
      <c r="D82" s="875">
        <v>1</v>
      </c>
      <c r="E82" s="868" t="s">
        <v>254</v>
      </c>
      <c r="F82" s="869">
        <v>596.44000000000005</v>
      </c>
      <c r="G82" s="449">
        <v>53.71</v>
      </c>
      <c r="H82" s="399">
        <v>55.099224305106667</v>
      </c>
      <c r="I82" s="858">
        <f t="shared" si="38"/>
        <v>54.225362318840588</v>
      </c>
      <c r="J82" s="858"/>
      <c r="K82" s="870">
        <v>2480000</v>
      </c>
      <c r="L82" s="871">
        <v>660000</v>
      </c>
      <c r="M82" s="871">
        <v>794000</v>
      </c>
      <c r="N82" s="871">
        <v>257000</v>
      </c>
      <c r="O82" s="871">
        <v>5750000</v>
      </c>
      <c r="P82" s="872">
        <v>546000</v>
      </c>
      <c r="Q82" s="146">
        <f t="shared" si="31"/>
        <v>0.23648326499475542</v>
      </c>
      <c r="R82" s="146">
        <f t="shared" si="36"/>
        <v>6.2935062458281676E-2</v>
      </c>
      <c r="S82" s="146">
        <f t="shared" si="32"/>
        <v>7.5712787260417663E-2</v>
      </c>
      <c r="T82" s="146">
        <f t="shared" si="33"/>
        <v>2.4506531896633928E-2</v>
      </c>
      <c r="U82" s="146">
        <f t="shared" si="34"/>
        <v>0.54829789262896922</v>
      </c>
      <c r="V82" s="166">
        <f t="shared" si="35"/>
        <v>5.2064460760942122E-2</v>
      </c>
      <c r="W82" s="398">
        <f t="shared" si="45"/>
        <v>0.70757642888790429</v>
      </c>
      <c r="X82" s="341">
        <v>22.2214527</v>
      </c>
      <c r="Y82" s="163">
        <v>28.8221618</v>
      </c>
      <c r="Z82" s="342">
        <v>36.236837899999998</v>
      </c>
      <c r="AA82" s="517"/>
      <c r="AB82" s="874" t="s">
        <v>195</v>
      </c>
      <c r="AC82" s="864"/>
      <c r="AD82" s="865">
        <v>0.21710123221458233</v>
      </c>
      <c r="AE82" s="146">
        <f t="shared" si="39"/>
        <v>0.21368802297989262</v>
      </c>
      <c r="AF82" s="146">
        <f t="shared" si="40"/>
        <v>30.133657351154309</v>
      </c>
      <c r="AG82" s="146">
        <f t="shared" si="41"/>
        <v>3.0894941634241246</v>
      </c>
      <c r="AH82" s="146">
        <f t="shared" si="42"/>
        <v>8.6721728081321461E-2</v>
      </c>
      <c r="AI82" s="146">
        <f t="shared" si="43"/>
        <v>2.6893296462286642</v>
      </c>
      <c r="AJ82" s="146">
        <f t="shared" si="44"/>
        <v>2.7073719667792755</v>
      </c>
      <c r="AK82" s="166">
        <f t="shared" si="46"/>
        <v>1.8042320550611279E-2</v>
      </c>
    </row>
    <row r="83" spans="1:37">
      <c r="A83" s="866" t="s">
        <v>199</v>
      </c>
      <c r="B83" s="867" t="s">
        <v>67</v>
      </c>
      <c r="C83" s="867">
        <v>14</v>
      </c>
      <c r="D83" s="807">
        <v>2</v>
      </c>
      <c r="E83" s="868" t="s">
        <v>254</v>
      </c>
      <c r="F83" s="869">
        <v>597.94000000000005</v>
      </c>
      <c r="G83" s="449">
        <v>53.83</v>
      </c>
      <c r="H83" s="399">
        <v>55.215578539107952</v>
      </c>
      <c r="I83" s="858">
        <f t="shared" si="38"/>
        <v>54.392586399108147</v>
      </c>
      <c r="J83" s="858"/>
      <c r="K83" s="870">
        <v>1110000</v>
      </c>
      <c r="L83" s="871">
        <v>333000</v>
      </c>
      <c r="M83" s="871">
        <v>425000</v>
      </c>
      <c r="N83" s="871">
        <v>142000</v>
      </c>
      <c r="O83" s="871">
        <v>2870000</v>
      </c>
      <c r="P83" s="872">
        <v>311000</v>
      </c>
      <c r="Q83" s="146">
        <f t="shared" si="31"/>
        <v>0.21383163167019842</v>
      </c>
      <c r="R83" s="146">
        <f t="shared" si="36"/>
        <v>6.4149489501059531E-2</v>
      </c>
      <c r="S83" s="146">
        <f t="shared" si="32"/>
        <v>8.1872471585436327E-2</v>
      </c>
      <c r="T83" s="146">
        <f t="shared" si="33"/>
        <v>2.7355037565016376E-2</v>
      </c>
      <c r="U83" s="146">
        <f t="shared" si="34"/>
        <v>0.55287998458871124</v>
      </c>
      <c r="V83" s="166">
        <f t="shared" si="35"/>
        <v>5.9911385089578113E-2</v>
      </c>
      <c r="W83" s="398">
        <f t="shared" si="45"/>
        <v>0.7250206440957887</v>
      </c>
      <c r="X83" s="341">
        <v>23.229852300000001</v>
      </c>
      <c r="Y83" s="163">
        <v>29.890263399999998</v>
      </c>
      <c r="Z83" s="342">
        <v>37.570654699999999</v>
      </c>
      <c r="AA83" s="517"/>
      <c r="AB83" s="874" t="s">
        <v>195</v>
      </c>
      <c r="AC83" s="864"/>
      <c r="AD83" s="865">
        <v>0.25246789779386869</v>
      </c>
      <c r="AE83" s="146">
        <f t="shared" si="39"/>
        <v>0.2205341827983337</v>
      </c>
      <c r="AF83" s="146">
        <f t="shared" si="40"/>
        <v>27.88944723618091</v>
      </c>
      <c r="AG83" s="146">
        <f t="shared" si="41"/>
        <v>2.992957746478873</v>
      </c>
      <c r="AH83" s="146">
        <f t="shared" si="42"/>
        <v>9.7767997485067579E-2</v>
      </c>
      <c r="AI83" s="146">
        <f t="shared" si="43"/>
        <v>2.761125024080139</v>
      </c>
      <c r="AJ83" s="146">
        <f t="shared" si="44"/>
        <v>2.7769084861382822</v>
      </c>
      <c r="AK83" s="166">
        <f t="shared" si="46"/>
        <v>1.5783462058143183E-2</v>
      </c>
    </row>
    <row r="84" spans="1:37">
      <c r="A84" s="866" t="s">
        <v>199</v>
      </c>
      <c r="B84" s="867" t="s">
        <v>67</v>
      </c>
      <c r="C84" s="867">
        <v>14</v>
      </c>
      <c r="D84" s="875">
        <v>3</v>
      </c>
      <c r="E84" s="868" t="s">
        <v>259</v>
      </c>
      <c r="F84" s="784">
        <v>599.74</v>
      </c>
      <c r="G84" s="449">
        <v>53.97</v>
      </c>
      <c r="H84" s="399">
        <v>55.35908209437622</v>
      </c>
      <c r="I84" s="858">
        <f t="shared" si="38"/>
        <v>54.593255295429209</v>
      </c>
      <c r="J84" s="858"/>
      <c r="K84" s="870">
        <v>2320000</v>
      </c>
      <c r="L84" s="871">
        <v>623000</v>
      </c>
      <c r="M84" s="871">
        <v>692000</v>
      </c>
      <c r="N84" s="871">
        <v>214000</v>
      </c>
      <c r="O84" s="871">
        <v>3930000</v>
      </c>
      <c r="P84" s="872">
        <v>432000</v>
      </c>
      <c r="Q84" s="146">
        <f t="shared" si="31"/>
        <v>0.28254780172938743</v>
      </c>
      <c r="R84" s="146">
        <f t="shared" si="36"/>
        <v>7.5873827791986356E-2</v>
      </c>
      <c r="S84" s="146">
        <f t="shared" si="32"/>
        <v>8.4277189136524169E-2</v>
      </c>
      <c r="T84" s="146">
        <f t="shared" si="33"/>
        <v>2.6062598952624527E-2</v>
      </c>
      <c r="U84" s="146">
        <f t="shared" si="34"/>
        <v>0.47862623310193642</v>
      </c>
      <c r="V84" s="166">
        <f t="shared" si="35"/>
        <v>5.2612349287541105E-2</v>
      </c>
      <c r="W84" s="398">
        <f t="shared" si="45"/>
        <v>0.68230494645588979</v>
      </c>
      <c r="X84" s="341">
        <v>20.750264300000001</v>
      </c>
      <c r="Y84" s="163">
        <v>27.2952449</v>
      </c>
      <c r="Z84" s="342">
        <v>34.3762835</v>
      </c>
      <c r="AA84" s="517"/>
      <c r="AB84" s="874" t="s">
        <v>195</v>
      </c>
      <c r="AC84" s="864"/>
      <c r="AD84" s="865">
        <v>0.28542856103858322</v>
      </c>
      <c r="AE84" s="146">
        <f t="shared" si="39"/>
        <v>0.25954846375827534</v>
      </c>
      <c r="AF84" s="146">
        <f t="shared" si="40"/>
        <v>37.120000000000005</v>
      </c>
      <c r="AG84" s="146">
        <f t="shared" si="41"/>
        <v>3.2336448598130838</v>
      </c>
      <c r="AH84" s="146">
        <f t="shared" si="42"/>
        <v>9.9037138927097659E-2</v>
      </c>
      <c r="AI84" s="146">
        <f t="shared" si="43"/>
        <v>2.4475703324808182</v>
      </c>
      <c r="AJ84" s="146">
        <f t="shared" si="44"/>
        <v>2.610218123890105</v>
      </c>
      <c r="AK84" s="166">
        <f t="shared" si="46"/>
        <v>0.16264779140928676</v>
      </c>
    </row>
    <row r="85" spans="1:37">
      <c r="A85" s="866" t="s">
        <v>199</v>
      </c>
      <c r="B85" s="867" t="s">
        <v>67</v>
      </c>
      <c r="C85" s="867">
        <v>14</v>
      </c>
      <c r="D85" s="807">
        <v>4</v>
      </c>
      <c r="E85" s="868" t="s">
        <v>209</v>
      </c>
      <c r="F85" s="869">
        <v>601.96</v>
      </c>
      <c r="G85" s="449">
        <v>54.15</v>
      </c>
      <c r="H85" s="399">
        <v>55.471557853910802</v>
      </c>
      <c r="I85" s="858">
        <f t="shared" si="38"/>
        <v>54.840746934225201</v>
      </c>
      <c r="J85" s="858"/>
      <c r="K85" s="870">
        <v>3880000</v>
      </c>
      <c r="L85" s="871">
        <v>862000</v>
      </c>
      <c r="M85" s="871">
        <v>976000</v>
      </c>
      <c r="N85" s="871">
        <v>271000</v>
      </c>
      <c r="O85" s="871">
        <v>6930000</v>
      </c>
      <c r="P85" s="872">
        <v>632000</v>
      </c>
      <c r="Q85" s="146">
        <f t="shared" si="31"/>
        <v>0.28632573241827169</v>
      </c>
      <c r="R85" s="146">
        <f t="shared" si="36"/>
        <v>6.3611541583646958E-2</v>
      </c>
      <c r="S85" s="146">
        <f t="shared" si="32"/>
        <v>7.2024204855730203E-2</v>
      </c>
      <c r="T85" s="146">
        <f t="shared" si="33"/>
        <v>1.9998524094162792E-2</v>
      </c>
      <c r="U85" s="146">
        <f t="shared" si="34"/>
        <v>0.51140137259242857</v>
      </c>
      <c r="V85" s="166">
        <f t="shared" si="35"/>
        <v>4.6638624455759725E-2</v>
      </c>
      <c r="W85" s="398">
        <f t="shared" si="45"/>
        <v>0.68551623495074787</v>
      </c>
      <c r="X85" s="341">
        <v>20.929114500000001</v>
      </c>
      <c r="Y85" s="163">
        <v>27.497465200000001</v>
      </c>
      <c r="Z85" s="342">
        <v>34.574526900000002</v>
      </c>
      <c r="AA85" s="517"/>
      <c r="AB85" s="874" t="s">
        <v>195</v>
      </c>
      <c r="AC85" s="864"/>
      <c r="AD85" s="865">
        <v>0.15410436374732989</v>
      </c>
      <c r="AE85" s="146">
        <f t="shared" si="39"/>
        <v>0.21807465618860511</v>
      </c>
      <c r="AF85" s="146">
        <f t="shared" si="40"/>
        <v>35.892691951896396</v>
      </c>
      <c r="AG85" s="146">
        <f t="shared" si="41"/>
        <v>3.6014760147601477</v>
      </c>
      <c r="AH85" s="146">
        <f t="shared" si="42"/>
        <v>8.3575773604866441E-2</v>
      </c>
      <c r="AI85" s="146">
        <f t="shared" si="43"/>
        <v>2.4998155117703491</v>
      </c>
      <c r="AJ85" s="146">
        <f t="shared" si="44"/>
        <v>2.6223284269130067</v>
      </c>
      <c r="AK85" s="166">
        <f t="shared" si="46"/>
        <v>0.12251291514265761</v>
      </c>
    </row>
    <row r="86" spans="1:37">
      <c r="A86" s="866" t="s">
        <v>199</v>
      </c>
      <c r="B86" s="867" t="s">
        <v>67</v>
      </c>
      <c r="C86" s="867">
        <v>14</v>
      </c>
      <c r="D86" s="875">
        <v>5</v>
      </c>
      <c r="E86" s="868" t="s">
        <v>260</v>
      </c>
      <c r="F86" s="869">
        <v>603.70000000000005</v>
      </c>
      <c r="G86" s="449">
        <v>54.29</v>
      </c>
      <c r="H86" s="399">
        <v>55.548480930833875</v>
      </c>
      <c r="I86" s="858">
        <f t="shared" si="38"/>
        <v>55.034726867335571</v>
      </c>
      <c r="J86" s="858"/>
      <c r="K86" s="870">
        <v>3730000</v>
      </c>
      <c r="L86" s="871">
        <v>861000</v>
      </c>
      <c r="M86" s="871">
        <v>816000</v>
      </c>
      <c r="N86" s="871">
        <v>229000</v>
      </c>
      <c r="O86" s="871">
        <v>6650000</v>
      </c>
      <c r="P86" s="872">
        <v>496000</v>
      </c>
      <c r="Q86" s="146">
        <f t="shared" si="31"/>
        <v>0.29181661711782192</v>
      </c>
      <c r="R86" s="146">
        <f t="shared" si="36"/>
        <v>6.7360350492880611E-2</v>
      </c>
      <c r="S86" s="146">
        <f t="shared" si="32"/>
        <v>6.3839774683148179E-2</v>
      </c>
      <c r="T86" s="146">
        <f t="shared" si="33"/>
        <v>1.7915819120638398E-2</v>
      </c>
      <c r="U86" s="146">
        <f t="shared" si="34"/>
        <v>0.52026286966045998</v>
      </c>
      <c r="V86" s="166">
        <f t="shared" si="35"/>
        <v>3.8804568925050853E-2</v>
      </c>
      <c r="W86" s="398">
        <f t="shared" si="45"/>
        <v>0.64154870940882602</v>
      </c>
      <c r="X86" s="341">
        <v>18.327227000000001</v>
      </c>
      <c r="Y86" s="163">
        <v>24.835186799999999</v>
      </c>
      <c r="Z86" s="342">
        <v>31.363875</v>
      </c>
      <c r="AA86" s="517"/>
      <c r="AB86" s="874" t="s">
        <v>195</v>
      </c>
      <c r="AC86" s="864"/>
      <c r="AD86" s="865">
        <v>0.16266888276105215</v>
      </c>
      <c r="AE86" s="146">
        <f t="shared" si="39"/>
        <v>0.21056120194432174</v>
      </c>
      <c r="AF86" s="146">
        <f t="shared" si="40"/>
        <v>35.934489402697494</v>
      </c>
      <c r="AG86" s="146">
        <f t="shared" si="41"/>
        <v>3.5633187772925763</v>
      </c>
      <c r="AH86" s="146">
        <f t="shared" si="42"/>
        <v>6.9409459837671439E-2</v>
      </c>
      <c r="AI86" s="146">
        <f t="shared" si="43"/>
        <v>2.4850571115631355</v>
      </c>
      <c r="AJ86" s="146">
        <f t="shared" si="44"/>
        <v>2.4624688522817166</v>
      </c>
      <c r="AK86" s="166">
        <f t="shared" si="46"/>
        <v>-2.2588259281418832E-2</v>
      </c>
    </row>
    <row r="87" spans="1:37">
      <c r="A87" s="866" t="s">
        <v>199</v>
      </c>
      <c r="B87" s="867" t="s">
        <v>67</v>
      </c>
      <c r="C87" s="867">
        <v>14</v>
      </c>
      <c r="D87" s="807">
        <v>6</v>
      </c>
      <c r="E87" s="868" t="s">
        <v>261</v>
      </c>
      <c r="F87" s="869">
        <v>604.89</v>
      </c>
      <c r="G87" s="449">
        <v>54.38</v>
      </c>
      <c r="H87" s="399">
        <v>55.633160956690375</v>
      </c>
      <c r="I87" s="858">
        <f t="shared" si="38"/>
        <v>55.167391304347831</v>
      </c>
      <c r="J87" s="858"/>
      <c r="K87" s="870">
        <v>1640000</v>
      </c>
      <c r="L87" s="871">
        <v>414000</v>
      </c>
      <c r="M87" s="871">
        <v>426000</v>
      </c>
      <c r="N87" s="871">
        <v>122000</v>
      </c>
      <c r="O87" s="871">
        <v>3180000</v>
      </c>
      <c r="P87" s="872">
        <v>262000</v>
      </c>
      <c r="Q87" s="146">
        <f t="shared" si="31"/>
        <v>0.27134348113831902</v>
      </c>
      <c r="R87" s="146">
        <f t="shared" si="36"/>
        <v>6.8497683653209795E-2</v>
      </c>
      <c r="S87" s="146">
        <f t="shared" si="32"/>
        <v>7.048312375909993E-2</v>
      </c>
      <c r="T87" s="146">
        <f t="shared" si="33"/>
        <v>2.0185307743216412E-2</v>
      </c>
      <c r="U87" s="146">
        <f t="shared" si="34"/>
        <v>0.52614162806088682</v>
      </c>
      <c r="V87" s="166">
        <f t="shared" si="35"/>
        <v>4.3348775645268033E-2</v>
      </c>
      <c r="W87" s="398">
        <f t="shared" si="45"/>
        <v>0.66176470588235292</v>
      </c>
      <c r="X87" s="341">
        <v>19.510891900000001</v>
      </c>
      <c r="Y87" s="163">
        <v>26.035539799999999</v>
      </c>
      <c r="Z87" s="342">
        <v>32.831998800000001</v>
      </c>
      <c r="AA87" s="517"/>
      <c r="AB87" s="874" t="s">
        <v>195</v>
      </c>
      <c r="AC87" s="864"/>
      <c r="AD87" s="865">
        <v>0.19571045576407506</v>
      </c>
      <c r="AE87" s="146">
        <f t="shared" si="39"/>
        <v>0.21843778383287921</v>
      </c>
      <c r="AF87" s="146">
        <f t="shared" si="40"/>
        <v>34.024896265560166</v>
      </c>
      <c r="AG87" s="146">
        <f t="shared" si="41"/>
        <v>3.4918032786885247</v>
      </c>
      <c r="AH87" s="146">
        <f t="shared" si="42"/>
        <v>7.6118535735037768E-2</v>
      </c>
      <c r="AI87" s="146">
        <f t="shared" si="43"/>
        <v>2.5479814692256784</v>
      </c>
      <c r="AJ87" s="146">
        <f t="shared" si="44"/>
        <v>2.5343771626297578</v>
      </c>
      <c r="AK87" s="166">
        <f t="shared" si="46"/>
        <v>-1.3604306595920601E-2</v>
      </c>
    </row>
    <row r="88" spans="1:37">
      <c r="A88" s="866" t="s">
        <v>199</v>
      </c>
      <c r="B88" s="867" t="s">
        <v>67</v>
      </c>
      <c r="C88" s="867">
        <v>15</v>
      </c>
      <c r="D88" s="807">
        <v>1</v>
      </c>
      <c r="E88" s="868" t="s">
        <v>244</v>
      </c>
      <c r="F88" s="869">
        <v>606.20000000000005</v>
      </c>
      <c r="G88" s="449">
        <v>54.48</v>
      </c>
      <c r="H88" s="399">
        <v>55.730122818358119</v>
      </c>
      <c r="I88" s="858">
        <f t="shared" si="38"/>
        <v>55.313433667781503</v>
      </c>
      <c r="J88" s="858"/>
      <c r="K88" s="870">
        <v>4070000</v>
      </c>
      <c r="L88" s="871">
        <v>881000</v>
      </c>
      <c r="M88" s="871">
        <v>801000</v>
      </c>
      <c r="N88" s="871">
        <v>210000</v>
      </c>
      <c r="O88" s="871">
        <v>6230000</v>
      </c>
      <c r="P88" s="872">
        <v>447000</v>
      </c>
      <c r="Q88" s="146">
        <f t="shared" si="31"/>
        <v>0.32201914708442125</v>
      </c>
      <c r="R88" s="146">
        <f t="shared" si="36"/>
        <v>6.9704881715325573E-2</v>
      </c>
      <c r="S88" s="146">
        <f t="shared" si="32"/>
        <v>6.3375267030619506E-2</v>
      </c>
      <c r="T88" s="146">
        <f t="shared" si="33"/>
        <v>1.6615238547353431E-2</v>
      </c>
      <c r="U88" s="146">
        <f t="shared" si="34"/>
        <v>0.49291874357148507</v>
      </c>
      <c r="V88" s="166">
        <f t="shared" si="35"/>
        <v>3.5366722050795156E-2</v>
      </c>
      <c r="W88" s="398">
        <f t="shared" si="45"/>
        <v>0.62334330910645575</v>
      </c>
      <c r="X88" s="341">
        <v>17.2210769</v>
      </c>
      <c r="Y88" s="163">
        <v>23.7245393</v>
      </c>
      <c r="Z88" s="342">
        <v>30.017517699999999</v>
      </c>
      <c r="AA88" s="517"/>
      <c r="AB88" s="874" t="s">
        <v>195</v>
      </c>
      <c r="AC88" s="864"/>
      <c r="AD88" s="865">
        <v>0.14057111325700097</v>
      </c>
      <c r="AE88" s="146">
        <f t="shared" si="39"/>
        <v>0.220795892169448</v>
      </c>
      <c r="AF88" s="146">
        <f t="shared" si="40"/>
        <v>39.514563106796111</v>
      </c>
      <c r="AG88" s="146">
        <f t="shared" si="41"/>
        <v>3.8142857142857136</v>
      </c>
      <c r="AH88" s="146">
        <f t="shared" si="42"/>
        <v>6.6946233338325598E-2</v>
      </c>
      <c r="AI88" s="146">
        <f t="shared" si="43"/>
        <v>2.3594429939077455</v>
      </c>
      <c r="AJ88" s="146">
        <f t="shared" si="44"/>
        <v>2.40003449693388</v>
      </c>
      <c r="AK88" s="166">
        <f t="shared" si="46"/>
        <v>4.0591503026134568E-2</v>
      </c>
    </row>
    <row r="89" spans="1:37">
      <c r="A89" s="866" t="s">
        <v>199</v>
      </c>
      <c r="B89" s="867" t="s">
        <v>67</v>
      </c>
      <c r="C89" s="867">
        <v>15</v>
      </c>
      <c r="D89" s="875">
        <v>2</v>
      </c>
      <c r="E89" s="868" t="s">
        <v>262</v>
      </c>
      <c r="F89" s="869">
        <v>607.70000000000005</v>
      </c>
      <c r="G89" s="449">
        <v>54.6</v>
      </c>
      <c r="H89" s="399">
        <v>55.87944408532644</v>
      </c>
      <c r="I89" s="858">
        <f t="shared" si="38"/>
        <v>55.480657748049062</v>
      </c>
      <c r="J89" s="858"/>
      <c r="K89" s="870">
        <v>3850000</v>
      </c>
      <c r="L89" s="871">
        <v>969000</v>
      </c>
      <c r="M89" s="871">
        <v>1020000</v>
      </c>
      <c r="N89" s="871">
        <v>326000</v>
      </c>
      <c r="O89" s="871">
        <v>7450000</v>
      </c>
      <c r="P89" s="872">
        <v>672000</v>
      </c>
      <c r="Q89" s="146">
        <f t="shared" si="31"/>
        <v>0.26947574718275358</v>
      </c>
      <c r="R89" s="146">
        <f t="shared" si="36"/>
        <v>6.7823895849373553E-2</v>
      </c>
      <c r="S89" s="146">
        <f t="shared" si="32"/>
        <v>7.139357457828796E-2</v>
      </c>
      <c r="T89" s="146">
        <f t="shared" si="33"/>
        <v>2.2817946384825365E-2</v>
      </c>
      <c r="U89" s="146">
        <f t="shared" si="34"/>
        <v>0.52145306922376988</v>
      </c>
      <c r="V89" s="166">
        <f t="shared" si="35"/>
        <v>4.703576678098971E-2</v>
      </c>
      <c r="W89" s="398">
        <f t="shared" si="45"/>
        <v>0.67559424171409455</v>
      </c>
      <c r="X89" s="341">
        <v>20.324787100000002</v>
      </c>
      <c r="Y89" s="163">
        <v>26.900892800000001</v>
      </c>
      <c r="Z89" s="342">
        <v>33.853194100000003</v>
      </c>
      <c r="AA89" s="517"/>
      <c r="AB89" s="874" t="s">
        <v>195</v>
      </c>
      <c r="AC89" s="864"/>
      <c r="AD89" s="865">
        <v>0.19797610076434494</v>
      </c>
      <c r="AE89" s="146">
        <f t="shared" si="39"/>
        <v>0.22180703267222382</v>
      </c>
      <c r="AF89" s="146">
        <f t="shared" si="40"/>
        <v>34.070796460176993</v>
      </c>
      <c r="AG89" s="146">
        <f t="shared" si="41"/>
        <v>3.1288343558282214</v>
      </c>
      <c r="AH89" s="146">
        <f t="shared" si="42"/>
        <v>8.2738241812361474E-2</v>
      </c>
      <c r="AI89" s="146">
        <f t="shared" si="43"/>
        <v>2.5530202281794638</v>
      </c>
      <c r="AJ89" s="146">
        <f t="shared" si="44"/>
        <v>2.5851319976117919</v>
      </c>
      <c r="AK89" s="166">
        <f t="shared" si="46"/>
        <v>3.2111769432328074E-2</v>
      </c>
    </row>
    <row r="90" spans="1:37">
      <c r="A90" s="866" t="s">
        <v>199</v>
      </c>
      <c r="B90" s="887" t="s">
        <v>67</v>
      </c>
      <c r="C90" s="887">
        <v>15</v>
      </c>
      <c r="D90" s="887">
        <v>4</v>
      </c>
      <c r="E90" s="888" t="s">
        <v>201</v>
      </c>
      <c r="F90" s="889">
        <v>610.01</v>
      </c>
      <c r="G90" s="449" t="s">
        <v>19</v>
      </c>
      <c r="H90" s="399">
        <v>55.892372333548806</v>
      </c>
      <c r="I90" s="858">
        <f t="shared" si="38"/>
        <v>55.738182831661092</v>
      </c>
      <c r="J90" s="858"/>
      <c r="K90" s="870"/>
      <c r="L90" s="871"/>
      <c r="M90" s="871"/>
      <c r="N90" s="871"/>
      <c r="O90" s="871"/>
      <c r="P90" s="872"/>
      <c r="Q90" s="146"/>
      <c r="R90" s="146"/>
      <c r="S90" s="146"/>
      <c r="T90" s="146"/>
      <c r="U90" s="146"/>
      <c r="V90" s="166"/>
      <c r="W90" s="890">
        <v>0.65154109589041098</v>
      </c>
      <c r="X90" s="341">
        <v>18.940937999999999</v>
      </c>
      <c r="Y90" s="163">
        <v>25.425333800000001</v>
      </c>
      <c r="Z90" s="342">
        <v>32.042564599999999</v>
      </c>
      <c r="AA90" s="517"/>
      <c r="AB90" s="874" t="s">
        <v>200</v>
      </c>
      <c r="AC90" s="864"/>
      <c r="AD90" s="891">
        <v>0.14364715041206946</v>
      </c>
      <c r="AE90" s="146" t="e">
        <f t="shared" si="39"/>
        <v>#DIV/0!</v>
      </c>
      <c r="AF90" s="146" t="e">
        <f t="shared" si="40"/>
        <v>#DIV/0!</v>
      </c>
      <c r="AG90" s="146" t="e">
        <f t="shared" si="41"/>
        <v>#DIV/0!</v>
      </c>
      <c r="AH90" s="146" t="e">
        <f t="shared" si="42"/>
        <v>#DIV/0!</v>
      </c>
      <c r="AI90" s="146" t="e">
        <f t="shared" si="43"/>
        <v>#DIV/0!</v>
      </c>
      <c r="AJ90" s="146">
        <f t="shared" si="44"/>
        <v>2.4976726109495218</v>
      </c>
      <c r="AK90" s="166" t="e">
        <f t="shared" si="46"/>
        <v>#DIV/0!</v>
      </c>
    </row>
    <row r="91" spans="1:37">
      <c r="A91" s="866" t="s">
        <v>199</v>
      </c>
      <c r="B91" s="887" t="s">
        <v>67</v>
      </c>
      <c r="C91" s="887">
        <v>15</v>
      </c>
      <c r="D91" s="887">
        <v>4</v>
      </c>
      <c r="E91" s="888" t="s">
        <v>202</v>
      </c>
      <c r="F91" s="889">
        <v>610.21</v>
      </c>
      <c r="G91" s="449" t="s">
        <v>19</v>
      </c>
      <c r="H91" s="399">
        <v>55.904977375565615</v>
      </c>
      <c r="I91" s="858">
        <f t="shared" si="38"/>
        <v>55.760479375696775</v>
      </c>
      <c r="J91" s="858"/>
      <c r="K91" s="870"/>
      <c r="L91" s="871"/>
      <c r="M91" s="871"/>
      <c r="N91" s="871"/>
      <c r="O91" s="871"/>
      <c r="P91" s="872"/>
      <c r="Q91" s="146"/>
      <c r="R91" s="146"/>
      <c r="S91" s="146"/>
      <c r="T91" s="146"/>
      <c r="U91" s="146"/>
      <c r="V91" s="166"/>
      <c r="W91" s="890">
        <v>0.64927048260381592</v>
      </c>
      <c r="X91" s="341">
        <v>18.790571100000001</v>
      </c>
      <c r="Y91" s="163">
        <v>25.287770099999999</v>
      </c>
      <c r="Z91" s="342">
        <v>31.940340200000001</v>
      </c>
      <c r="AA91" s="517"/>
      <c r="AB91" s="874" t="s">
        <v>200</v>
      </c>
      <c r="AC91" s="864"/>
      <c r="AD91" s="891">
        <v>0.12449473108220217</v>
      </c>
      <c r="AE91" s="146" t="e">
        <f t="shared" si="39"/>
        <v>#DIV/0!</v>
      </c>
      <c r="AF91" s="146" t="e">
        <f t="shared" si="40"/>
        <v>#DIV/0!</v>
      </c>
      <c r="AG91" s="146" t="e">
        <f t="shared" si="41"/>
        <v>#DIV/0!</v>
      </c>
      <c r="AH91" s="146" t="e">
        <f t="shared" si="42"/>
        <v>#DIV/0!</v>
      </c>
      <c r="AI91" s="146" t="e">
        <f t="shared" si="43"/>
        <v>#DIV/0!</v>
      </c>
      <c r="AJ91" s="146">
        <f t="shared" si="44"/>
        <v>2.4896148982026274</v>
      </c>
      <c r="AK91" s="166" t="e">
        <f t="shared" si="46"/>
        <v>#DIV/0!</v>
      </c>
    </row>
    <row r="92" spans="1:37">
      <c r="A92" s="866" t="s">
        <v>199</v>
      </c>
      <c r="B92" s="887" t="s">
        <v>67</v>
      </c>
      <c r="C92" s="887">
        <v>15</v>
      </c>
      <c r="D92" s="887">
        <v>4</v>
      </c>
      <c r="E92" s="888" t="s">
        <v>203</v>
      </c>
      <c r="F92" s="889">
        <v>610.40499999999997</v>
      </c>
      <c r="G92" s="449" t="s">
        <v>19</v>
      </c>
      <c r="H92" s="399">
        <v>55.918228829993538</v>
      </c>
      <c r="I92" s="858">
        <f t="shared" si="38"/>
        <v>55.782218506131549</v>
      </c>
      <c r="J92" s="858"/>
      <c r="K92" s="870"/>
      <c r="L92" s="871"/>
      <c r="M92" s="871"/>
      <c r="N92" s="871"/>
      <c r="O92" s="871"/>
      <c r="P92" s="872"/>
      <c r="Q92" s="146"/>
      <c r="R92" s="146"/>
      <c r="S92" s="146"/>
      <c r="T92" s="146"/>
      <c r="U92" s="146"/>
      <c r="V92" s="166"/>
      <c r="W92" s="890">
        <v>0.6496881496881497</v>
      </c>
      <c r="X92" s="341">
        <v>18.829444899999999</v>
      </c>
      <c r="Y92" s="163">
        <v>25.3113998</v>
      </c>
      <c r="Z92" s="342">
        <v>31.9482876</v>
      </c>
      <c r="AA92" s="517"/>
      <c r="AB92" s="874" t="s">
        <v>200</v>
      </c>
      <c r="AC92" s="864"/>
      <c r="AD92" s="891">
        <v>0.14732658033081164</v>
      </c>
      <c r="AE92" s="146" t="e">
        <f t="shared" si="39"/>
        <v>#DIV/0!</v>
      </c>
      <c r="AF92" s="146" t="e">
        <f t="shared" si="40"/>
        <v>#DIV/0!</v>
      </c>
      <c r="AG92" s="146" t="e">
        <f t="shared" si="41"/>
        <v>#DIV/0!</v>
      </c>
      <c r="AH92" s="146" t="e">
        <f t="shared" si="42"/>
        <v>#DIV/0!</v>
      </c>
      <c r="AI92" s="146" t="e">
        <f t="shared" si="43"/>
        <v>#DIV/0!</v>
      </c>
      <c r="AJ92" s="146">
        <f t="shared" si="44"/>
        <v>2.4910945016662271</v>
      </c>
      <c r="AK92" s="166" t="e">
        <f t="shared" si="46"/>
        <v>#DIV/0!</v>
      </c>
    </row>
    <row r="93" spans="1:37">
      <c r="A93" s="866" t="s">
        <v>199</v>
      </c>
      <c r="B93" s="887" t="s">
        <v>67</v>
      </c>
      <c r="C93" s="887">
        <v>15</v>
      </c>
      <c r="D93" s="887">
        <v>4</v>
      </c>
      <c r="E93" s="888" t="s">
        <v>204</v>
      </c>
      <c r="F93" s="889">
        <v>610.61</v>
      </c>
      <c r="G93" s="449" t="s">
        <v>19</v>
      </c>
      <c r="H93" s="399">
        <v>55.924692954104721</v>
      </c>
      <c r="I93" s="858">
        <f t="shared" si="38"/>
        <v>55.80507246376812</v>
      </c>
      <c r="J93" s="858"/>
      <c r="K93" s="870"/>
      <c r="L93" s="871"/>
      <c r="M93" s="871"/>
      <c r="N93" s="871"/>
      <c r="O93" s="871"/>
      <c r="P93" s="872"/>
      <c r="Q93" s="146"/>
      <c r="R93" s="146"/>
      <c r="S93" s="146"/>
      <c r="T93" s="146"/>
      <c r="U93" s="146"/>
      <c r="V93" s="166"/>
      <c r="W93" s="890">
        <v>0.63892288861689106</v>
      </c>
      <c r="X93" s="341">
        <v>18.174333900000001</v>
      </c>
      <c r="Y93" s="163">
        <v>24.663136399999999</v>
      </c>
      <c r="Z93" s="342">
        <v>31.1239892</v>
      </c>
      <c r="AA93" s="517"/>
      <c r="AB93" s="874" t="s">
        <v>200</v>
      </c>
      <c r="AC93" s="864"/>
      <c r="AD93" s="891">
        <v>0.11911443716869348</v>
      </c>
      <c r="AE93" s="146" t="e">
        <f t="shared" si="39"/>
        <v>#DIV/0!</v>
      </c>
      <c r="AF93" s="146" t="e">
        <f t="shared" si="40"/>
        <v>#DIV/0!</v>
      </c>
      <c r="AG93" s="146" t="e">
        <f t="shared" si="41"/>
        <v>#DIV/0!</v>
      </c>
      <c r="AH93" s="146" t="e">
        <f t="shared" si="42"/>
        <v>#DIV/0!</v>
      </c>
      <c r="AI93" s="146" t="e">
        <f t="shared" si="43"/>
        <v>#DIV/0!</v>
      </c>
      <c r="AJ93" s="146">
        <f t="shared" si="44"/>
        <v>2.453327934992187</v>
      </c>
      <c r="AK93" s="166" t="e">
        <f t="shared" si="46"/>
        <v>#DIV/0!</v>
      </c>
    </row>
    <row r="94" spans="1:37">
      <c r="A94" s="866" t="s">
        <v>199</v>
      </c>
      <c r="B94" s="887" t="s">
        <v>67</v>
      </c>
      <c r="C94" s="887">
        <v>15</v>
      </c>
      <c r="D94" s="887">
        <v>4</v>
      </c>
      <c r="E94" s="888" t="s">
        <v>205</v>
      </c>
      <c r="F94" s="889">
        <v>610.71</v>
      </c>
      <c r="G94" s="449" t="s">
        <v>19</v>
      </c>
      <c r="H94" s="399">
        <v>55.931803490627026</v>
      </c>
      <c r="I94" s="858">
        <f t="shared" si="38"/>
        <v>55.816220735785961</v>
      </c>
      <c r="J94" s="858"/>
      <c r="K94" s="870"/>
      <c r="L94" s="871"/>
      <c r="M94" s="871"/>
      <c r="N94" s="871"/>
      <c r="O94" s="871"/>
      <c r="P94" s="872"/>
      <c r="Q94" s="146"/>
      <c r="R94" s="146"/>
      <c r="S94" s="146"/>
      <c r="T94" s="146"/>
      <c r="U94" s="146"/>
      <c r="V94" s="166"/>
      <c r="W94" s="890">
        <v>0.65347509352234689</v>
      </c>
      <c r="X94" s="341">
        <v>19.0151185</v>
      </c>
      <c r="Y94" s="163">
        <v>25.548995600000001</v>
      </c>
      <c r="Z94" s="342">
        <v>32.258508200000001</v>
      </c>
      <c r="AA94" s="517"/>
      <c r="AB94" s="874" t="s">
        <v>200</v>
      </c>
      <c r="AC94" s="864"/>
      <c r="AD94" s="891">
        <v>0.11606456571867795</v>
      </c>
      <c r="AE94" s="146" t="e">
        <f t="shared" si="39"/>
        <v>#DIV/0!</v>
      </c>
      <c r="AF94" s="146" t="e">
        <f t="shared" si="40"/>
        <v>#DIV/0!</v>
      </c>
      <c r="AG94" s="146" t="e">
        <f t="shared" si="41"/>
        <v>#DIV/0!</v>
      </c>
      <c r="AH94" s="146" t="e">
        <f t="shared" si="42"/>
        <v>#DIV/0!</v>
      </c>
      <c r="AI94" s="146" t="e">
        <f t="shared" si="43"/>
        <v>#DIV/0!</v>
      </c>
      <c r="AJ94" s="146">
        <f t="shared" si="44"/>
        <v>2.5045627748632056</v>
      </c>
      <c r="AK94" s="166" t="e">
        <f t="shared" si="46"/>
        <v>#DIV/0!</v>
      </c>
    </row>
    <row r="95" spans="1:37">
      <c r="A95" s="866" t="s">
        <v>199</v>
      </c>
      <c r="B95" s="887" t="s">
        <v>67</v>
      </c>
      <c r="C95" s="887">
        <v>15</v>
      </c>
      <c r="D95" s="887">
        <v>4</v>
      </c>
      <c r="E95" s="888" t="s">
        <v>206</v>
      </c>
      <c r="F95" s="889">
        <v>610.82000000000005</v>
      </c>
      <c r="G95" s="449" t="s">
        <v>19</v>
      </c>
      <c r="H95" s="399">
        <v>55.936974789915965</v>
      </c>
      <c r="I95" s="858">
        <f>55.83+((F95-610.8)/5.88)</f>
        <v>55.833401360544229</v>
      </c>
      <c r="J95" s="858"/>
      <c r="K95" s="870"/>
      <c r="L95" s="871"/>
      <c r="M95" s="871"/>
      <c r="N95" s="871"/>
      <c r="O95" s="871"/>
      <c r="P95" s="872"/>
      <c r="Q95" s="146"/>
      <c r="R95" s="146"/>
      <c r="S95" s="146"/>
      <c r="T95" s="146"/>
      <c r="U95" s="146"/>
      <c r="V95" s="166"/>
      <c r="W95" s="890">
        <v>0.66333252012686017</v>
      </c>
      <c r="X95" s="341">
        <v>19.606012400000001</v>
      </c>
      <c r="Y95" s="163">
        <v>26.1498627</v>
      </c>
      <c r="Z95" s="342">
        <v>32.9864003</v>
      </c>
      <c r="AA95" s="517"/>
      <c r="AB95" s="874" t="s">
        <v>200</v>
      </c>
      <c r="AC95" s="864"/>
      <c r="AD95" s="891">
        <v>0.10434573058076954</v>
      </c>
      <c r="AE95" s="146" t="e">
        <f t="shared" si="39"/>
        <v>#DIV/0!</v>
      </c>
      <c r="AF95" s="146" t="e">
        <f t="shared" si="40"/>
        <v>#DIV/0!</v>
      </c>
      <c r="AG95" s="146" t="e">
        <f t="shared" si="41"/>
        <v>#DIV/0!</v>
      </c>
      <c r="AH95" s="146" t="e">
        <f t="shared" si="42"/>
        <v>#DIV/0!</v>
      </c>
      <c r="AI95" s="146" t="e">
        <f t="shared" si="43"/>
        <v>#DIV/0!</v>
      </c>
      <c r="AJ95" s="146">
        <f t="shared" si="44"/>
        <v>2.5400672665983839</v>
      </c>
      <c r="AK95" s="166" t="e">
        <f t="shared" si="46"/>
        <v>#DIV/0!</v>
      </c>
    </row>
    <row r="96" spans="1:37">
      <c r="A96" s="866" t="s">
        <v>199</v>
      </c>
      <c r="B96" s="887" t="s">
        <v>67</v>
      </c>
      <c r="C96" s="887">
        <v>15</v>
      </c>
      <c r="D96" s="887">
        <v>4</v>
      </c>
      <c r="E96" s="888" t="s">
        <v>207</v>
      </c>
      <c r="F96" s="889">
        <v>610.9</v>
      </c>
      <c r="G96" s="449" t="s">
        <v>19</v>
      </c>
      <c r="H96" s="399">
        <v>55.943438914027155</v>
      </c>
      <c r="I96" s="858">
        <f t="shared" ref="I96:I108" si="47">55.83+((F96-610.8)/5.88)</f>
        <v>55.84700680272109</v>
      </c>
      <c r="J96" s="858"/>
      <c r="K96" s="870"/>
      <c r="L96" s="871"/>
      <c r="M96" s="871"/>
      <c r="N96" s="871"/>
      <c r="O96" s="871"/>
      <c r="P96" s="872"/>
      <c r="Q96" s="146"/>
      <c r="R96" s="146"/>
      <c r="S96" s="146"/>
      <c r="T96" s="146"/>
      <c r="U96" s="146"/>
      <c r="V96" s="166"/>
      <c r="W96" s="890">
        <v>0.64206349206349211</v>
      </c>
      <c r="X96" s="341">
        <v>18.370132000000002</v>
      </c>
      <c r="Y96" s="163">
        <v>24.854361999999998</v>
      </c>
      <c r="Z96" s="342">
        <v>31.362673399999998</v>
      </c>
      <c r="AA96" s="517"/>
      <c r="AB96" s="874" t="s">
        <v>200</v>
      </c>
      <c r="AC96" s="864"/>
      <c r="AD96" s="891">
        <v>7.7893077630369109E-2</v>
      </c>
      <c r="AE96" s="146" t="e">
        <f t="shared" si="39"/>
        <v>#DIV/0!</v>
      </c>
      <c r="AF96" s="146" t="e">
        <f t="shared" si="40"/>
        <v>#DIV/0!</v>
      </c>
      <c r="AG96" s="146" t="e">
        <f t="shared" si="41"/>
        <v>#DIV/0!</v>
      </c>
      <c r="AH96" s="146" t="e">
        <f t="shared" si="42"/>
        <v>#DIV/0!</v>
      </c>
      <c r="AI96" s="146" t="e">
        <f t="shared" si="43"/>
        <v>#DIV/0!</v>
      </c>
      <c r="AJ96" s="146">
        <f t="shared" si="44"/>
        <v>2.4642662635424539</v>
      </c>
      <c r="AK96" s="166" t="e">
        <f t="shared" si="46"/>
        <v>#DIV/0!</v>
      </c>
    </row>
    <row r="97" spans="1:37">
      <c r="A97" s="866" t="s">
        <v>199</v>
      </c>
      <c r="B97" s="887" t="s">
        <v>67</v>
      </c>
      <c r="C97" s="887">
        <v>15</v>
      </c>
      <c r="D97" s="887">
        <v>4</v>
      </c>
      <c r="E97" s="888" t="s">
        <v>208</v>
      </c>
      <c r="F97" s="889">
        <v>611</v>
      </c>
      <c r="G97" s="449" t="s">
        <v>19</v>
      </c>
      <c r="H97" s="399">
        <v>55.95087265675501</v>
      </c>
      <c r="I97" s="858">
        <f t="shared" si="47"/>
        <v>55.864013605442182</v>
      </c>
      <c r="J97" s="858"/>
      <c r="K97" s="870"/>
      <c r="L97" s="871"/>
      <c r="M97" s="871"/>
      <c r="N97" s="871"/>
      <c r="O97" s="871"/>
      <c r="P97" s="872"/>
      <c r="Q97" s="146"/>
      <c r="R97" s="146"/>
      <c r="S97" s="146"/>
      <c r="T97" s="146"/>
      <c r="U97" s="146"/>
      <c r="V97" s="166"/>
      <c r="W97" s="890">
        <v>0.62727344872715807</v>
      </c>
      <c r="X97" s="341">
        <v>17.439356499999999</v>
      </c>
      <c r="Y97" s="163">
        <v>23.937142300000001</v>
      </c>
      <c r="Z97" s="342">
        <v>30.350901799999999</v>
      </c>
      <c r="AA97" s="517"/>
      <c r="AB97" s="874" t="s">
        <v>200</v>
      </c>
      <c r="AC97" s="864"/>
      <c r="AD97" s="891">
        <v>6.6771385346508935E-2</v>
      </c>
      <c r="AE97" s="146" t="e">
        <f t="shared" si="39"/>
        <v>#DIV/0!</v>
      </c>
      <c r="AF97" s="146" t="e">
        <f t="shared" si="40"/>
        <v>#DIV/0!</v>
      </c>
      <c r="AG97" s="146" t="e">
        <f t="shared" si="41"/>
        <v>#DIV/0!</v>
      </c>
      <c r="AH97" s="146" t="e">
        <f t="shared" si="42"/>
        <v>#DIV/0!</v>
      </c>
      <c r="AI97" s="146" t="e">
        <f t="shared" si="43"/>
        <v>#DIV/0!</v>
      </c>
      <c r="AJ97" s="146">
        <f t="shared" si="44"/>
        <v>2.4133264163472559</v>
      </c>
      <c r="AK97" s="166" t="e">
        <f t="shared" si="46"/>
        <v>#DIV/0!</v>
      </c>
    </row>
    <row r="98" spans="1:37">
      <c r="A98" s="866" t="s">
        <v>199</v>
      </c>
      <c r="B98" s="887" t="s">
        <v>67</v>
      </c>
      <c r="C98" s="887">
        <v>15</v>
      </c>
      <c r="D98" s="887">
        <v>4</v>
      </c>
      <c r="E98" s="888" t="s">
        <v>209</v>
      </c>
      <c r="F98" s="889">
        <v>611.11500000000001</v>
      </c>
      <c r="G98" s="892" t="s">
        <v>31</v>
      </c>
      <c r="H98" s="889">
        <v>55.956043956043963</v>
      </c>
      <c r="I98" s="858">
        <f t="shared" si="47"/>
        <v>55.883571428571436</v>
      </c>
      <c r="J98" s="858"/>
      <c r="K98" s="870"/>
      <c r="L98" s="871"/>
      <c r="M98" s="871"/>
      <c r="N98" s="871"/>
      <c r="O98" s="871"/>
      <c r="P98" s="872"/>
      <c r="Q98" s="146"/>
      <c r="R98" s="146"/>
      <c r="S98" s="146"/>
      <c r="T98" s="146"/>
      <c r="U98" s="146"/>
      <c r="V98" s="166"/>
      <c r="W98" s="890">
        <v>0.67478197674418605</v>
      </c>
      <c r="X98" s="341">
        <v>20.313704099999999</v>
      </c>
      <c r="Y98" s="163">
        <v>26.832645299999999</v>
      </c>
      <c r="Z98" s="342">
        <v>33.790894600000001</v>
      </c>
      <c r="AA98" s="517"/>
      <c r="AB98" s="874" t="s">
        <v>200</v>
      </c>
      <c r="AC98" s="864"/>
      <c r="AD98" s="891">
        <v>9.0909090909090912E-2</v>
      </c>
      <c r="AE98" s="146" t="e">
        <f t="shared" si="39"/>
        <v>#DIV/0!</v>
      </c>
      <c r="AF98" s="146" t="e">
        <f t="shared" si="40"/>
        <v>#DIV/0!</v>
      </c>
      <c r="AG98" s="146" t="e">
        <f t="shared" si="41"/>
        <v>#DIV/0!</v>
      </c>
      <c r="AH98" s="146" t="e">
        <f t="shared" si="42"/>
        <v>#DIV/0!</v>
      </c>
      <c r="AI98" s="146" t="e">
        <f t="shared" si="43"/>
        <v>#DIV/0!</v>
      </c>
      <c r="AJ98" s="146">
        <f t="shared" si="44"/>
        <v>2.5821158554877637</v>
      </c>
      <c r="AK98" s="166" t="e">
        <f t="shared" si="46"/>
        <v>#DIV/0!</v>
      </c>
    </row>
    <row r="99" spans="1:37">
      <c r="A99" s="866" t="s">
        <v>199</v>
      </c>
      <c r="B99" s="887" t="s">
        <v>67</v>
      </c>
      <c r="C99" s="887">
        <v>15</v>
      </c>
      <c r="D99" s="887">
        <v>4</v>
      </c>
      <c r="E99" s="888" t="s">
        <v>210</v>
      </c>
      <c r="F99" s="889">
        <v>611.19500000000005</v>
      </c>
      <c r="G99" s="892" t="s">
        <v>31</v>
      </c>
      <c r="H99" s="889">
        <v>55.963800904977383</v>
      </c>
      <c r="I99" s="858">
        <f t="shared" si="47"/>
        <v>55.897176870748311</v>
      </c>
      <c r="J99" s="858"/>
      <c r="K99" s="870"/>
      <c r="L99" s="871"/>
      <c r="M99" s="871"/>
      <c r="N99" s="871"/>
      <c r="O99" s="871"/>
      <c r="P99" s="872"/>
      <c r="Q99" s="146"/>
      <c r="R99" s="146"/>
      <c r="S99" s="146"/>
      <c r="T99" s="146"/>
      <c r="U99" s="146"/>
      <c r="V99" s="166"/>
      <c r="W99" s="890">
        <v>0.66967403958090799</v>
      </c>
      <c r="X99" s="341">
        <v>19.994953500000001</v>
      </c>
      <c r="Y99" s="163">
        <v>26.546583200000001</v>
      </c>
      <c r="Z99" s="342">
        <v>33.427005100000002</v>
      </c>
      <c r="AA99" s="517"/>
      <c r="AB99" s="874" t="s">
        <v>200</v>
      </c>
      <c r="AC99" s="864"/>
      <c r="AD99" s="891">
        <v>9.1782796732340216E-2</v>
      </c>
      <c r="AE99" s="146" t="e">
        <f t="shared" si="39"/>
        <v>#DIV/0!</v>
      </c>
      <c r="AF99" s="146" t="e">
        <f t="shared" si="40"/>
        <v>#DIV/0!</v>
      </c>
      <c r="AG99" s="146" t="e">
        <f t="shared" si="41"/>
        <v>#DIV/0!</v>
      </c>
      <c r="AH99" s="146" t="e">
        <f t="shared" si="42"/>
        <v>#DIV/0!</v>
      </c>
      <c r="AI99" s="146" t="e">
        <f t="shared" si="43"/>
        <v>#DIV/0!</v>
      </c>
      <c r="AJ99" s="146">
        <f t="shared" si="44"/>
        <v>2.5632492095608912</v>
      </c>
      <c r="AK99" s="166" t="e">
        <f t="shared" si="46"/>
        <v>#DIV/0!</v>
      </c>
    </row>
    <row r="100" spans="1:37">
      <c r="A100" s="866" t="s">
        <v>199</v>
      </c>
      <c r="B100" s="887" t="s">
        <v>67</v>
      </c>
      <c r="C100" s="887">
        <v>15</v>
      </c>
      <c r="D100" s="887">
        <v>4</v>
      </c>
      <c r="E100" s="888" t="s">
        <v>211</v>
      </c>
      <c r="F100" s="889">
        <v>611.31500000000005</v>
      </c>
      <c r="G100" s="892" t="s">
        <v>31</v>
      </c>
      <c r="H100" s="889">
        <v>55.966386554621849</v>
      </c>
      <c r="I100" s="858">
        <f t="shared" si="47"/>
        <v>55.917585034013619</v>
      </c>
      <c r="J100" s="858"/>
      <c r="K100" s="870"/>
      <c r="L100" s="871"/>
      <c r="M100" s="871"/>
      <c r="N100" s="871"/>
      <c r="O100" s="871"/>
      <c r="P100" s="872"/>
      <c r="Q100" s="146"/>
      <c r="R100" s="146"/>
      <c r="S100" s="146"/>
      <c r="T100" s="146"/>
      <c r="U100" s="146"/>
      <c r="V100" s="166"/>
      <c r="W100" s="890">
        <v>0.67873303167420818</v>
      </c>
      <c r="X100" s="341">
        <v>20.5376631</v>
      </c>
      <c r="Y100" s="163">
        <v>27.1019717</v>
      </c>
      <c r="Z100" s="342">
        <v>34.127222099999997</v>
      </c>
      <c r="AA100" s="517"/>
      <c r="AB100" s="874" t="s">
        <v>200</v>
      </c>
      <c r="AC100" s="864"/>
      <c r="AD100" s="891">
        <v>0.1020976855793792</v>
      </c>
      <c r="AE100" s="146" t="e">
        <f t="shared" si="39"/>
        <v>#DIV/0!</v>
      </c>
      <c r="AF100" s="146" t="e">
        <f t="shared" si="40"/>
        <v>#DIV/0!</v>
      </c>
      <c r="AG100" s="146" t="e">
        <f t="shared" si="41"/>
        <v>#DIV/0!</v>
      </c>
      <c r="AH100" s="146" t="e">
        <f t="shared" si="42"/>
        <v>#DIV/0!</v>
      </c>
      <c r="AI100" s="146" t="e">
        <f t="shared" si="43"/>
        <v>#DIV/0!</v>
      </c>
      <c r="AJ100" s="146">
        <f t="shared" si="44"/>
        <v>2.5968282795192561</v>
      </c>
      <c r="AK100" s="166" t="e">
        <f t="shared" si="46"/>
        <v>#DIV/0!</v>
      </c>
    </row>
    <row r="101" spans="1:37">
      <c r="A101" s="866" t="s">
        <v>199</v>
      </c>
      <c r="B101" s="887" t="s">
        <v>67</v>
      </c>
      <c r="C101" s="887">
        <v>15</v>
      </c>
      <c r="D101" s="887">
        <v>4</v>
      </c>
      <c r="E101" s="888" t="s">
        <v>212</v>
      </c>
      <c r="F101" s="889">
        <v>611.35500000000002</v>
      </c>
      <c r="G101" s="892" t="s">
        <v>31</v>
      </c>
      <c r="H101" s="889">
        <v>55.973820297349711</v>
      </c>
      <c r="I101" s="858">
        <f t="shared" si="47"/>
        <v>55.924387755102053</v>
      </c>
      <c r="J101" s="858"/>
      <c r="K101" s="870"/>
      <c r="L101" s="871"/>
      <c r="M101" s="871"/>
      <c r="N101" s="871"/>
      <c r="O101" s="871"/>
      <c r="P101" s="872"/>
      <c r="Q101" s="146"/>
      <c r="R101" s="146"/>
      <c r="S101" s="146"/>
      <c r="T101" s="146"/>
      <c r="U101" s="146"/>
      <c r="V101" s="166"/>
      <c r="W101" s="890">
        <v>0.69081272084805656</v>
      </c>
      <c r="X101" s="341">
        <v>21.299761100000001</v>
      </c>
      <c r="Y101" s="163">
        <v>27.795124099999999</v>
      </c>
      <c r="Z101" s="342">
        <v>35.032938299999998</v>
      </c>
      <c r="AA101" s="517"/>
      <c r="AB101" s="874" t="s">
        <v>200</v>
      </c>
      <c r="AC101" s="864"/>
      <c r="AD101" s="891">
        <v>9.788134348094385E-2</v>
      </c>
      <c r="AE101" s="146" t="e">
        <f t="shared" si="39"/>
        <v>#DIV/0!</v>
      </c>
      <c r="AF101" s="146" t="e">
        <f t="shared" si="40"/>
        <v>#DIV/0!</v>
      </c>
      <c r="AG101" s="146" t="e">
        <f t="shared" si="41"/>
        <v>#DIV/0!</v>
      </c>
      <c r="AH101" s="146" t="e">
        <f t="shared" si="42"/>
        <v>#DIV/0!</v>
      </c>
      <c r="AI101" s="146" t="e">
        <f t="shared" si="43"/>
        <v>#DIV/0!</v>
      </c>
      <c r="AJ101" s="146">
        <f t="shared" si="44"/>
        <v>2.6424519596948395</v>
      </c>
      <c r="AK101" s="166" t="e">
        <f t="shared" si="46"/>
        <v>#DIV/0!</v>
      </c>
    </row>
    <row r="102" spans="1:37">
      <c r="A102" s="866" t="s">
        <v>199</v>
      </c>
      <c r="B102" s="887" t="s">
        <v>67</v>
      </c>
      <c r="C102" s="887">
        <v>15</v>
      </c>
      <c r="D102" s="887">
        <v>4</v>
      </c>
      <c r="E102" s="888" t="s">
        <v>213</v>
      </c>
      <c r="F102" s="889">
        <v>611.47</v>
      </c>
      <c r="G102" s="892" t="s">
        <v>31</v>
      </c>
      <c r="H102" s="889">
        <v>55.976729153199742</v>
      </c>
      <c r="I102" s="858">
        <f t="shared" si="47"/>
        <v>55.9439455782313</v>
      </c>
      <c r="J102" s="858"/>
      <c r="K102" s="870"/>
      <c r="L102" s="871"/>
      <c r="M102" s="871"/>
      <c r="N102" s="871"/>
      <c r="O102" s="871"/>
      <c r="P102" s="872"/>
      <c r="Q102" s="146"/>
      <c r="R102" s="146"/>
      <c r="S102" s="146"/>
      <c r="T102" s="146"/>
      <c r="U102" s="146"/>
      <c r="V102" s="166"/>
      <c r="W102" s="890">
        <v>0.72629629629629633</v>
      </c>
      <c r="X102" s="341">
        <v>23.341647500000001</v>
      </c>
      <c r="Y102" s="163">
        <v>29.980315099999999</v>
      </c>
      <c r="Z102" s="342">
        <v>37.709995499999998</v>
      </c>
      <c r="AA102" s="517"/>
      <c r="AB102" s="874" t="s">
        <v>200</v>
      </c>
      <c r="AC102" s="864"/>
      <c r="AD102" s="891">
        <v>0.1141120178700613</v>
      </c>
      <c r="AE102" s="146" t="e">
        <f t="shared" si="39"/>
        <v>#DIV/0!</v>
      </c>
      <c r="AF102" s="146" t="e">
        <f t="shared" si="40"/>
        <v>#DIV/0!</v>
      </c>
      <c r="AG102" s="146" t="e">
        <f t="shared" si="41"/>
        <v>#DIV/0!</v>
      </c>
      <c r="AH102" s="146" t="e">
        <f t="shared" si="42"/>
        <v>#DIV/0!</v>
      </c>
      <c r="AI102" s="146" t="e">
        <f t="shared" si="43"/>
        <v>#DIV/0!</v>
      </c>
      <c r="AJ102" s="146">
        <f t="shared" si="44"/>
        <v>2.7820728010973941</v>
      </c>
      <c r="AK102" s="166" t="e">
        <f t="shared" si="46"/>
        <v>#DIV/0!</v>
      </c>
    </row>
    <row r="103" spans="1:37">
      <c r="A103" s="866" t="s">
        <v>199</v>
      </c>
      <c r="B103" s="887" t="s">
        <v>67</v>
      </c>
      <c r="C103" s="887">
        <v>15</v>
      </c>
      <c r="D103" s="887">
        <v>5</v>
      </c>
      <c r="E103" s="888" t="s">
        <v>201</v>
      </c>
      <c r="F103" s="889">
        <v>611.51499999999999</v>
      </c>
      <c r="G103" s="892" t="s">
        <v>31</v>
      </c>
      <c r="H103" s="889">
        <v>55.979638009049772</v>
      </c>
      <c r="I103" s="893">
        <f t="shared" si="47"/>
        <v>55.951598639455788</v>
      </c>
      <c r="J103" s="858" t="s">
        <v>545</v>
      </c>
      <c r="K103" s="870"/>
      <c r="L103" s="871"/>
      <c r="M103" s="871"/>
      <c r="N103" s="871"/>
      <c r="O103" s="871"/>
      <c r="P103" s="872"/>
      <c r="Q103" s="146"/>
      <c r="R103" s="146"/>
      <c r="S103" s="146"/>
      <c r="T103" s="146"/>
      <c r="U103" s="146"/>
      <c r="V103" s="166"/>
      <c r="W103" s="894">
        <v>0.76091954022988506</v>
      </c>
      <c r="X103" s="343">
        <v>25.247458000000002</v>
      </c>
      <c r="Y103" s="179">
        <v>32.051094900000002</v>
      </c>
      <c r="Z103" s="344">
        <v>40.320766200000001</v>
      </c>
      <c r="AA103" s="517"/>
      <c r="AB103" s="874" t="s">
        <v>200</v>
      </c>
      <c r="AC103" s="864"/>
      <c r="AD103" s="891">
        <v>9.7497607001230682E-2</v>
      </c>
      <c r="AE103" s="146" t="e">
        <f t="shared" si="39"/>
        <v>#DIV/0!</v>
      </c>
      <c r="AF103" s="146" t="e">
        <f t="shared" si="40"/>
        <v>#DIV/0!</v>
      </c>
      <c r="AG103" s="146" t="e">
        <f t="shared" si="41"/>
        <v>#DIV/0!</v>
      </c>
      <c r="AH103" s="146" t="e">
        <f t="shared" si="42"/>
        <v>#DIV/0!</v>
      </c>
      <c r="AI103" s="146" t="e">
        <f t="shared" si="43"/>
        <v>#DIV/0!</v>
      </c>
      <c r="AJ103" s="146">
        <f t="shared" si="44"/>
        <v>2.9263671290791384</v>
      </c>
      <c r="AK103" s="166" t="e">
        <f t="shared" si="46"/>
        <v>#DIV/0!</v>
      </c>
    </row>
    <row r="104" spans="1:37">
      <c r="A104" s="866" t="s">
        <v>199</v>
      </c>
      <c r="B104" s="887" t="s">
        <v>67</v>
      </c>
      <c r="C104" s="887">
        <v>15</v>
      </c>
      <c r="D104" s="887">
        <v>5</v>
      </c>
      <c r="E104" s="888" t="s">
        <v>214</v>
      </c>
      <c r="F104" s="889">
        <v>611.55999999999995</v>
      </c>
      <c r="G104" s="892" t="s">
        <v>31</v>
      </c>
      <c r="H104" s="889">
        <v>55.984809308338718</v>
      </c>
      <c r="I104" s="893">
        <f t="shared" si="47"/>
        <v>55.959251700680269</v>
      </c>
      <c r="J104" s="858" t="s">
        <v>545</v>
      </c>
      <c r="K104" s="870"/>
      <c r="L104" s="871"/>
      <c r="M104" s="871"/>
      <c r="N104" s="871"/>
      <c r="O104" s="871"/>
      <c r="P104" s="872"/>
      <c r="Q104" s="146"/>
      <c r="R104" s="146"/>
      <c r="S104" s="146"/>
      <c r="T104" s="146"/>
      <c r="U104" s="146"/>
      <c r="V104" s="166"/>
      <c r="W104" s="894">
        <v>0.75805243445692883</v>
      </c>
      <c r="X104" s="343">
        <v>25.077060899999999</v>
      </c>
      <c r="Y104" s="179">
        <v>31.8814618</v>
      </c>
      <c r="Z104" s="344">
        <v>40.0650063</v>
      </c>
      <c r="AA104" s="517"/>
      <c r="AB104" s="874" t="s">
        <v>200</v>
      </c>
      <c r="AC104" s="864"/>
      <c r="AD104" s="891">
        <v>0.1140671416178133</v>
      </c>
      <c r="AE104" s="146" t="e">
        <f t="shared" si="39"/>
        <v>#DIV/0!</v>
      </c>
      <c r="AF104" s="146" t="e">
        <f t="shared" si="40"/>
        <v>#DIV/0!</v>
      </c>
      <c r="AG104" s="146" t="e">
        <f t="shared" si="41"/>
        <v>#DIV/0!</v>
      </c>
      <c r="AH104" s="146" t="e">
        <f t="shared" si="42"/>
        <v>#DIV/0!</v>
      </c>
      <c r="AI104" s="146" t="e">
        <f t="shared" si="43"/>
        <v>#DIV/0!</v>
      </c>
      <c r="AJ104" s="146">
        <f t="shared" si="44"/>
        <v>2.9141160235099379</v>
      </c>
      <c r="AK104" s="166" t="e">
        <f t="shared" si="46"/>
        <v>#DIV/0!</v>
      </c>
    </row>
    <row r="105" spans="1:37">
      <c r="A105" s="866" t="s">
        <v>199</v>
      </c>
      <c r="B105" s="887" t="s">
        <v>67</v>
      </c>
      <c r="C105" s="887">
        <v>15</v>
      </c>
      <c r="D105" s="887">
        <v>5</v>
      </c>
      <c r="E105" s="888" t="s">
        <v>215</v>
      </c>
      <c r="F105" s="889">
        <v>611.64</v>
      </c>
      <c r="G105" s="892" t="s">
        <v>31</v>
      </c>
      <c r="H105" s="889">
        <v>55.988687782805435</v>
      </c>
      <c r="I105" s="893">
        <f t="shared" si="47"/>
        <v>55.972857142857144</v>
      </c>
      <c r="J105" s="858" t="s">
        <v>545</v>
      </c>
      <c r="K105" s="870"/>
      <c r="L105" s="871"/>
      <c r="M105" s="871"/>
      <c r="N105" s="871"/>
      <c r="O105" s="871"/>
      <c r="P105" s="872"/>
      <c r="Q105" s="146"/>
      <c r="R105" s="146"/>
      <c r="S105" s="146"/>
      <c r="T105" s="146"/>
      <c r="U105" s="146"/>
      <c r="V105" s="166"/>
      <c r="W105" s="894">
        <v>0.78567016676961088</v>
      </c>
      <c r="X105" s="343">
        <v>26.647619599999999</v>
      </c>
      <c r="Y105" s="179">
        <v>33.560720600000003</v>
      </c>
      <c r="Z105" s="751">
        <v>42.246938700000001</v>
      </c>
      <c r="AA105" s="517"/>
      <c r="AB105" s="874" t="s">
        <v>200</v>
      </c>
      <c r="AC105" s="864"/>
      <c r="AD105" s="891">
        <v>0.10544921538196241</v>
      </c>
      <c r="AE105" s="146" t="e">
        <f t="shared" si="39"/>
        <v>#DIV/0!</v>
      </c>
      <c r="AF105" s="146" t="e">
        <f t="shared" si="40"/>
        <v>#DIV/0!</v>
      </c>
      <c r="AG105" s="146" t="e">
        <f t="shared" si="41"/>
        <v>#DIV/0!</v>
      </c>
      <c r="AH105" s="146" t="e">
        <f t="shared" si="42"/>
        <v>#DIV/0!</v>
      </c>
      <c r="AI105" s="146" t="e">
        <f t="shared" si="43"/>
        <v>#DIV/0!</v>
      </c>
      <c r="AJ105" s="146">
        <f t="shared" si="44"/>
        <v>3.034395639947336</v>
      </c>
      <c r="AK105" s="166" t="e">
        <f t="shared" si="46"/>
        <v>#DIV/0!</v>
      </c>
    </row>
    <row r="106" spans="1:37">
      <c r="A106" s="866" t="s">
        <v>199</v>
      </c>
      <c r="B106" s="887" t="s">
        <v>67</v>
      </c>
      <c r="C106" s="887">
        <v>15</v>
      </c>
      <c r="D106" s="887">
        <v>5</v>
      </c>
      <c r="E106" s="888" t="s">
        <v>216</v>
      </c>
      <c r="F106" s="889">
        <v>611.70000000000005</v>
      </c>
      <c r="G106" s="892" t="s">
        <v>31</v>
      </c>
      <c r="H106" s="889">
        <v>55.991273432449908</v>
      </c>
      <c r="I106" s="893">
        <f t="shared" si="47"/>
        <v>55.983061224489809</v>
      </c>
      <c r="J106" s="858" t="s">
        <v>545</v>
      </c>
      <c r="K106" s="870"/>
      <c r="L106" s="871"/>
      <c r="M106" s="871"/>
      <c r="N106" s="871"/>
      <c r="O106" s="871"/>
      <c r="P106" s="872"/>
      <c r="Q106" s="146"/>
      <c r="R106" s="146"/>
      <c r="S106" s="146"/>
      <c r="T106" s="146"/>
      <c r="U106" s="146"/>
      <c r="V106" s="166"/>
      <c r="W106" s="894">
        <v>0.82296314132367243</v>
      </c>
      <c r="X106" s="343">
        <v>28.693234700000001</v>
      </c>
      <c r="Y106" s="179">
        <v>35.828279199999997</v>
      </c>
      <c r="Z106" s="751">
        <v>45.204339400000002</v>
      </c>
      <c r="AA106" s="517"/>
      <c r="AB106" s="874" t="s">
        <v>200</v>
      </c>
      <c r="AC106" s="864"/>
      <c r="AD106" s="891">
        <v>6.5409709134936156E-2</v>
      </c>
      <c r="AE106" s="146" t="e">
        <f t="shared" si="39"/>
        <v>#DIV/0!</v>
      </c>
      <c r="AF106" s="146" t="e">
        <f t="shared" si="40"/>
        <v>#DIV/0!</v>
      </c>
      <c r="AG106" s="146" t="e">
        <f t="shared" si="41"/>
        <v>#DIV/0!</v>
      </c>
      <c r="AH106" s="146" t="e">
        <f t="shared" si="42"/>
        <v>#DIV/0!</v>
      </c>
      <c r="AI106" s="146" t="e">
        <f t="shared" si="43"/>
        <v>#DIV/0!</v>
      </c>
      <c r="AJ106" s="146">
        <f t="shared" si="44"/>
        <v>3.2048492433454974</v>
      </c>
      <c r="AK106" s="166" t="e">
        <f t="shared" si="46"/>
        <v>#DIV/0!</v>
      </c>
    </row>
    <row r="107" spans="1:37">
      <c r="A107" s="866" t="s">
        <v>199</v>
      </c>
      <c r="B107" s="887" t="s">
        <v>67</v>
      </c>
      <c r="C107" s="887">
        <v>15</v>
      </c>
      <c r="D107" s="887">
        <v>5</v>
      </c>
      <c r="E107" s="888" t="s">
        <v>217</v>
      </c>
      <c r="F107" s="889">
        <v>611.74</v>
      </c>
      <c r="G107" s="892" t="s">
        <v>31</v>
      </c>
      <c r="H107" s="889">
        <v>55.993535875888817</v>
      </c>
      <c r="I107" s="893">
        <f t="shared" si="47"/>
        <v>55.989863945578236</v>
      </c>
      <c r="J107" s="858" t="s">
        <v>545</v>
      </c>
      <c r="K107" s="870"/>
      <c r="L107" s="871"/>
      <c r="M107" s="871"/>
      <c r="N107" s="871"/>
      <c r="O107" s="871"/>
      <c r="P107" s="872"/>
      <c r="Q107" s="146"/>
      <c r="R107" s="146"/>
      <c r="S107" s="146"/>
      <c r="T107" s="146"/>
      <c r="U107" s="146"/>
      <c r="V107" s="166"/>
      <c r="W107" s="894">
        <v>0.80717863105175292</v>
      </c>
      <c r="X107" s="343">
        <v>27.8483692</v>
      </c>
      <c r="Y107" s="179">
        <v>34.838351699999997</v>
      </c>
      <c r="Z107" s="751">
        <v>43.912127300000002</v>
      </c>
      <c r="AA107" s="517"/>
      <c r="AB107" s="874" t="s">
        <v>200</v>
      </c>
      <c r="AC107" s="864"/>
      <c r="AD107" s="891">
        <v>5.6830469782530341E-2</v>
      </c>
      <c r="AE107" s="146" t="e">
        <f t="shared" si="39"/>
        <v>#DIV/0!</v>
      </c>
      <c r="AF107" s="146" t="e">
        <f t="shared" si="40"/>
        <v>#DIV/0!</v>
      </c>
      <c r="AG107" s="146" t="e">
        <f t="shared" si="41"/>
        <v>#DIV/0!</v>
      </c>
      <c r="AH107" s="146" t="e">
        <f t="shared" si="42"/>
        <v>#DIV/0!</v>
      </c>
      <c r="AI107" s="146" t="e">
        <f t="shared" si="43"/>
        <v>#DIV/0!</v>
      </c>
      <c r="AJ107" s="146">
        <f t="shared" si="44"/>
        <v>3.131576430946402</v>
      </c>
      <c r="AK107" s="166" t="e">
        <f t="shared" si="46"/>
        <v>#DIV/0!</v>
      </c>
    </row>
    <row r="108" spans="1:37">
      <c r="A108" s="866" t="s">
        <v>199</v>
      </c>
      <c r="B108" s="887" t="s">
        <v>67</v>
      </c>
      <c r="C108" s="887">
        <v>15</v>
      </c>
      <c r="D108" s="887">
        <v>5</v>
      </c>
      <c r="E108" s="888" t="s">
        <v>218</v>
      </c>
      <c r="F108" s="889">
        <v>611.77499999999998</v>
      </c>
      <c r="G108" s="892" t="s">
        <v>31</v>
      </c>
      <c r="H108" s="889">
        <v>55.994828700711054</v>
      </c>
      <c r="I108" s="893">
        <f t="shared" si="47"/>
        <v>55.995816326530615</v>
      </c>
      <c r="J108" s="858" t="s">
        <v>545</v>
      </c>
      <c r="K108" s="870"/>
      <c r="L108" s="871"/>
      <c r="M108" s="871"/>
      <c r="N108" s="871"/>
      <c r="O108" s="871"/>
      <c r="P108" s="872"/>
      <c r="Q108" s="146"/>
      <c r="R108" s="146"/>
      <c r="S108" s="146"/>
      <c r="T108" s="146"/>
      <c r="U108" s="146"/>
      <c r="V108" s="166"/>
      <c r="W108" s="894">
        <v>0.80073461891643705</v>
      </c>
      <c r="X108" s="343">
        <v>27.501521</v>
      </c>
      <c r="Y108" s="179">
        <v>34.468671100000002</v>
      </c>
      <c r="Z108" s="751">
        <v>43.336106299999997</v>
      </c>
      <c r="AA108" s="517"/>
      <c r="AB108" s="874" t="s">
        <v>200</v>
      </c>
      <c r="AC108" s="864"/>
      <c r="AD108" s="891">
        <v>5.7978380942699331E-2</v>
      </c>
      <c r="AE108" s="146" t="e">
        <f t="shared" si="39"/>
        <v>#DIV/0!</v>
      </c>
      <c r="AF108" s="146" t="e">
        <f t="shared" si="40"/>
        <v>#DIV/0!</v>
      </c>
      <c r="AG108" s="146" t="e">
        <f t="shared" si="41"/>
        <v>#DIV/0!</v>
      </c>
      <c r="AH108" s="146" t="e">
        <f t="shared" si="42"/>
        <v>#DIV/0!</v>
      </c>
      <c r="AI108" s="146" t="e">
        <f t="shared" si="43"/>
        <v>#DIV/0!</v>
      </c>
      <c r="AJ108" s="146">
        <f t="shared" si="44"/>
        <v>3.1021384308060984</v>
      </c>
      <c r="AK108" s="166" t="e">
        <f t="shared" si="46"/>
        <v>#DIV/0!</v>
      </c>
    </row>
    <row r="109" spans="1:37">
      <c r="A109" s="866" t="s">
        <v>199</v>
      </c>
      <c r="B109" s="887" t="s">
        <v>67</v>
      </c>
      <c r="C109" s="887">
        <v>15</v>
      </c>
      <c r="D109" s="887">
        <v>5</v>
      </c>
      <c r="E109" s="888" t="s">
        <v>219</v>
      </c>
      <c r="F109" s="889">
        <v>611.79499999999996</v>
      </c>
      <c r="G109" s="892" t="s">
        <v>31</v>
      </c>
      <c r="H109" s="889">
        <v>55.998240000000003</v>
      </c>
      <c r="I109" s="893">
        <f>56+((F109-611.8)/5.64)</f>
        <v>55.999113475177303</v>
      </c>
      <c r="J109" s="858" t="s">
        <v>545</v>
      </c>
      <c r="K109" s="870"/>
      <c r="L109" s="871"/>
      <c r="M109" s="871"/>
      <c r="N109" s="871"/>
      <c r="O109" s="871"/>
      <c r="P109" s="872"/>
      <c r="Q109" s="146"/>
      <c r="R109" s="146"/>
      <c r="S109" s="146"/>
      <c r="T109" s="146"/>
      <c r="U109" s="146"/>
      <c r="V109" s="166"/>
      <c r="W109" s="894">
        <v>0.78158695051147364</v>
      </c>
      <c r="X109" s="343">
        <v>26.4027192</v>
      </c>
      <c r="Y109" s="179">
        <v>33.316009800000003</v>
      </c>
      <c r="Z109" s="751">
        <v>41.951720299999998</v>
      </c>
      <c r="AA109" s="895"/>
      <c r="AB109" s="874" t="s">
        <v>200</v>
      </c>
      <c r="AC109" s="895"/>
      <c r="AD109" s="891">
        <v>9.5657220234065185E-2</v>
      </c>
      <c r="AE109" s="146" t="e">
        <f t="shared" ref="AE109:AE142" si="48">(R109+S109+T109)/(R109+S109+T109+U109+V109)</f>
        <v>#DIV/0!</v>
      </c>
      <c r="AF109" s="146" t="e">
        <f t="shared" ref="AF109:AF142" si="49">((Q109)/(Q109+U109))*100</f>
        <v>#DIV/0!</v>
      </c>
      <c r="AG109" s="146" t="e">
        <f t="shared" ref="AG109:AG142" si="50">S109/T109</f>
        <v>#DIV/0!</v>
      </c>
      <c r="AH109" s="146" t="e">
        <f t="shared" ref="AH109:AH142" si="51">(V109/(V109+U109))</f>
        <v>#DIV/0!</v>
      </c>
      <c r="AI109" s="146" t="e">
        <f t="shared" ref="AI109:AI142" si="52">(0*(Q109/(SUM(Q109:V109)))+(1*(R109/SUM(Q109:V109)))+(2*(S109/SUM(Q109:V109)))+(3*(T109/SUM(Q109:V109)))+(4*(U109/(SUM(Q109:V109)))+(4*(V109/(SUM(Q109:V109))))))</f>
        <v>#DIV/0!</v>
      </c>
      <c r="AJ109" s="146">
        <f t="shared" ref="AJ109:AJ142" si="53">-0.77*W109+3.32*W109^2+1.59</f>
        <v>3.0162935433227833</v>
      </c>
      <c r="AK109" s="166" t="e">
        <f t="shared" si="46"/>
        <v>#DIV/0!</v>
      </c>
    </row>
    <row r="110" spans="1:37">
      <c r="A110" s="866" t="s">
        <v>199</v>
      </c>
      <c r="B110" s="887" t="s">
        <v>67</v>
      </c>
      <c r="C110" s="887">
        <v>15</v>
      </c>
      <c r="D110" s="887">
        <v>5</v>
      </c>
      <c r="E110" s="888" t="s">
        <v>220</v>
      </c>
      <c r="F110" s="889">
        <v>611.81500000000005</v>
      </c>
      <c r="G110" s="892" t="s">
        <v>31</v>
      </c>
      <c r="H110" s="889">
        <v>55.99888</v>
      </c>
      <c r="I110" s="893">
        <f t="shared" ref="I110:I142" si="54">56+((F110-611.8)/5.64)</f>
        <v>56.002659574468105</v>
      </c>
      <c r="J110" s="858" t="s">
        <v>545</v>
      </c>
      <c r="K110" s="896"/>
      <c r="L110" s="897"/>
      <c r="M110" s="897"/>
      <c r="N110" s="897"/>
      <c r="O110" s="897"/>
      <c r="P110" s="898"/>
      <c r="Q110" s="146"/>
      <c r="R110" s="146"/>
      <c r="S110" s="146"/>
      <c r="T110" s="146"/>
      <c r="U110" s="146"/>
      <c r="V110" s="166"/>
      <c r="W110" s="894">
        <v>0.77617187499999996</v>
      </c>
      <c r="X110" s="343">
        <v>26.129447299999999</v>
      </c>
      <c r="Y110" s="179">
        <v>32.985216800000003</v>
      </c>
      <c r="Z110" s="751">
        <v>41.443922800000003</v>
      </c>
      <c r="AA110" s="895"/>
      <c r="AB110" s="874" t="s">
        <v>200</v>
      </c>
      <c r="AC110" s="895"/>
      <c r="AD110" s="891">
        <v>8.6126477926022349E-2</v>
      </c>
      <c r="AE110" s="146" t="e">
        <f t="shared" si="48"/>
        <v>#DIV/0!</v>
      </c>
      <c r="AF110" s="146" t="e">
        <f t="shared" si="49"/>
        <v>#DIV/0!</v>
      </c>
      <c r="AG110" s="146" t="e">
        <f t="shared" si="50"/>
        <v>#DIV/0!</v>
      </c>
      <c r="AH110" s="146" t="e">
        <f t="shared" si="51"/>
        <v>#DIV/0!</v>
      </c>
      <c r="AI110" s="146" t="e">
        <f t="shared" si="52"/>
        <v>#DIV/0!</v>
      </c>
      <c r="AJ110" s="146">
        <f t="shared" si="53"/>
        <v>2.9924576843261717</v>
      </c>
      <c r="AK110" s="166" t="e">
        <f t="shared" si="46"/>
        <v>#DIV/0!</v>
      </c>
    </row>
    <row r="111" spans="1:37">
      <c r="A111" s="866" t="s">
        <v>199</v>
      </c>
      <c r="B111" s="887" t="s">
        <v>67</v>
      </c>
      <c r="C111" s="887">
        <v>15</v>
      </c>
      <c r="D111" s="887">
        <v>5</v>
      </c>
      <c r="E111" s="888" t="s">
        <v>221</v>
      </c>
      <c r="F111" s="889">
        <v>611.83500000000004</v>
      </c>
      <c r="G111" s="892" t="s">
        <v>31</v>
      </c>
      <c r="H111" s="889">
        <v>55.999520000000004</v>
      </c>
      <c r="I111" s="858">
        <f t="shared" si="54"/>
        <v>56.006205673758878</v>
      </c>
      <c r="J111" s="858"/>
      <c r="K111" s="899"/>
      <c r="L111" s="900"/>
      <c r="M111" s="900"/>
      <c r="N111" s="900"/>
      <c r="O111" s="900"/>
      <c r="P111" s="901"/>
      <c r="Q111" s="146"/>
      <c r="R111" s="146"/>
      <c r="S111" s="146"/>
      <c r="T111" s="146"/>
      <c r="U111" s="146"/>
      <c r="V111" s="166"/>
      <c r="W111" s="890">
        <v>0.74965862539827033</v>
      </c>
      <c r="X111" s="341">
        <v>24.571681399999999</v>
      </c>
      <c r="Y111" s="163">
        <v>31.353904400000001</v>
      </c>
      <c r="Z111" s="166">
        <v>39.401224999999997</v>
      </c>
      <c r="AA111" s="895"/>
      <c r="AB111" s="874" t="s">
        <v>200</v>
      </c>
      <c r="AC111" s="895"/>
      <c r="AD111" s="891">
        <v>0.10603426868636702</v>
      </c>
      <c r="AE111" s="146" t="e">
        <f t="shared" si="48"/>
        <v>#DIV/0!</v>
      </c>
      <c r="AF111" s="146" t="e">
        <f t="shared" si="49"/>
        <v>#DIV/0!</v>
      </c>
      <c r="AG111" s="146" t="e">
        <f t="shared" si="50"/>
        <v>#DIV/0!</v>
      </c>
      <c r="AH111" s="146" t="e">
        <f t="shared" si="51"/>
        <v>#DIV/0!</v>
      </c>
      <c r="AI111" s="146" t="e">
        <f t="shared" si="52"/>
        <v>#DIV/0!</v>
      </c>
      <c r="AJ111" s="146">
        <f t="shared" si="53"/>
        <v>2.8785631998282923</v>
      </c>
      <c r="AK111" s="166" t="e">
        <f t="shared" si="46"/>
        <v>#DIV/0!</v>
      </c>
    </row>
    <row r="112" spans="1:37">
      <c r="A112" s="866" t="s">
        <v>199</v>
      </c>
      <c r="B112" s="887" t="s">
        <v>67</v>
      </c>
      <c r="C112" s="887">
        <v>15</v>
      </c>
      <c r="D112" s="887">
        <v>5</v>
      </c>
      <c r="E112" s="888" t="s">
        <v>222</v>
      </c>
      <c r="F112" s="889">
        <v>611.86</v>
      </c>
      <c r="G112" s="892" t="s">
        <v>31</v>
      </c>
      <c r="H112" s="889">
        <v>56.000480000000003</v>
      </c>
      <c r="I112" s="858">
        <f t="shared" si="54"/>
        <v>56.010638297872347</v>
      </c>
      <c r="J112" s="858"/>
      <c r="K112" s="896"/>
      <c r="L112" s="897"/>
      <c r="M112" s="897"/>
      <c r="N112" s="897"/>
      <c r="O112" s="897"/>
      <c r="P112" s="898"/>
      <c r="Q112" s="146"/>
      <c r="R112" s="146"/>
      <c r="S112" s="146"/>
      <c r="T112" s="146"/>
      <c r="U112" s="146"/>
      <c r="V112" s="166"/>
      <c r="W112" s="890">
        <v>0.74746456640889813</v>
      </c>
      <c r="X112" s="341">
        <v>24.4853013</v>
      </c>
      <c r="Y112" s="163">
        <v>31.254021699999999</v>
      </c>
      <c r="Z112" s="166">
        <v>39.259758300000001</v>
      </c>
      <c r="AA112" s="895"/>
      <c r="AB112" s="874" t="s">
        <v>200</v>
      </c>
      <c r="AC112" s="895"/>
      <c r="AD112" s="891">
        <v>9.5926421257651551E-2</v>
      </c>
      <c r="AE112" s="146" t="e">
        <f t="shared" si="48"/>
        <v>#DIV/0!</v>
      </c>
      <c r="AF112" s="146" t="e">
        <f t="shared" si="49"/>
        <v>#DIV/0!</v>
      </c>
      <c r="AG112" s="146" t="e">
        <f t="shared" si="50"/>
        <v>#DIV/0!</v>
      </c>
      <c r="AH112" s="146" t="e">
        <f t="shared" si="51"/>
        <v>#DIV/0!</v>
      </c>
      <c r="AI112" s="146" t="e">
        <f t="shared" si="52"/>
        <v>#DIV/0!</v>
      </c>
      <c r="AJ112" s="146">
        <f t="shared" si="53"/>
        <v>2.8693471669474642</v>
      </c>
      <c r="AK112" s="166" t="e">
        <f t="shared" si="46"/>
        <v>#DIV/0!</v>
      </c>
    </row>
    <row r="113" spans="1:37">
      <c r="A113" s="866" t="s">
        <v>199</v>
      </c>
      <c r="B113" s="887" t="s">
        <v>67</v>
      </c>
      <c r="C113" s="887">
        <v>15</v>
      </c>
      <c r="D113" s="887">
        <v>5</v>
      </c>
      <c r="E113" s="888" t="s">
        <v>223</v>
      </c>
      <c r="F113" s="889">
        <v>611.88499999999999</v>
      </c>
      <c r="G113" s="892" t="s">
        <v>32</v>
      </c>
      <c r="H113" s="889">
        <v>56.000799999999998</v>
      </c>
      <c r="I113" s="902">
        <f t="shared" si="54"/>
        <v>56.015070921985824</v>
      </c>
      <c r="J113" s="858"/>
      <c r="K113" s="896"/>
      <c r="L113" s="897"/>
      <c r="M113" s="897"/>
      <c r="N113" s="897"/>
      <c r="O113" s="897"/>
      <c r="P113" s="898"/>
      <c r="Q113" s="146"/>
      <c r="R113" s="146"/>
      <c r="S113" s="146"/>
      <c r="T113" s="146"/>
      <c r="U113" s="146"/>
      <c r="V113" s="166"/>
      <c r="W113" s="903">
        <v>0.62778768673350505</v>
      </c>
      <c r="X113" s="904">
        <v>17.4753887</v>
      </c>
      <c r="Y113" s="905">
        <v>23.9632115</v>
      </c>
      <c r="Z113" s="906">
        <v>30.392736599999999</v>
      </c>
      <c r="AA113" s="895"/>
      <c r="AB113" s="874" t="s">
        <v>200</v>
      </c>
      <c r="AC113" s="895"/>
      <c r="AD113" s="891">
        <v>0.11563596939393836</v>
      </c>
      <c r="AE113" s="146" t="e">
        <f t="shared" si="48"/>
        <v>#DIV/0!</v>
      </c>
      <c r="AF113" s="146" t="e">
        <f t="shared" si="49"/>
        <v>#DIV/0!</v>
      </c>
      <c r="AG113" s="146" t="e">
        <f t="shared" si="50"/>
        <v>#DIV/0!</v>
      </c>
      <c r="AH113" s="146" t="e">
        <f t="shared" si="51"/>
        <v>#DIV/0!</v>
      </c>
      <c r="AI113" s="146" t="e">
        <f t="shared" si="52"/>
        <v>#DIV/0!</v>
      </c>
      <c r="AJ113" s="146">
        <f t="shared" si="53"/>
        <v>2.4150731815343631</v>
      </c>
      <c r="AK113" s="166" t="e">
        <f t="shared" si="46"/>
        <v>#DIV/0!</v>
      </c>
    </row>
    <row r="114" spans="1:37">
      <c r="A114" s="866" t="s">
        <v>199</v>
      </c>
      <c r="B114" s="887" t="s">
        <v>67</v>
      </c>
      <c r="C114" s="887">
        <v>15</v>
      </c>
      <c r="D114" s="887">
        <v>5</v>
      </c>
      <c r="E114" s="888" t="s">
        <v>203</v>
      </c>
      <c r="F114" s="889">
        <v>611.90499999999997</v>
      </c>
      <c r="G114" s="892" t="s">
        <v>32</v>
      </c>
      <c r="H114" s="889">
        <v>56.00112</v>
      </c>
      <c r="I114" s="902">
        <f t="shared" si="54"/>
        <v>56.018617021276597</v>
      </c>
      <c r="J114" s="858"/>
      <c r="K114" s="899"/>
      <c r="L114" s="900"/>
      <c r="M114" s="900"/>
      <c r="N114" s="900"/>
      <c r="O114" s="900"/>
      <c r="P114" s="901"/>
      <c r="Q114" s="146"/>
      <c r="R114" s="146"/>
      <c r="S114" s="146"/>
      <c r="T114" s="146"/>
      <c r="U114" s="146"/>
      <c r="V114" s="166"/>
      <c r="W114" s="903">
        <v>0.66306687050873736</v>
      </c>
      <c r="X114" s="904">
        <v>19.596143099999999</v>
      </c>
      <c r="Y114" s="905">
        <v>26.1321324</v>
      </c>
      <c r="Z114" s="906">
        <v>32.885150799999998</v>
      </c>
      <c r="AA114" s="895"/>
      <c r="AB114" s="874" t="s">
        <v>200</v>
      </c>
      <c r="AC114" s="895"/>
      <c r="AD114" s="891">
        <v>0.11441152041619565</v>
      </c>
      <c r="AE114" s="146" t="e">
        <f t="shared" si="48"/>
        <v>#DIV/0!</v>
      </c>
      <c r="AF114" s="146" t="e">
        <f t="shared" si="49"/>
        <v>#DIV/0!</v>
      </c>
      <c r="AG114" s="146" t="e">
        <f t="shared" si="50"/>
        <v>#DIV/0!</v>
      </c>
      <c r="AH114" s="146" t="e">
        <f t="shared" si="51"/>
        <v>#DIV/0!</v>
      </c>
      <c r="AI114" s="146" t="e">
        <f t="shared" si="52"/>
        <v>#DIV/0!</v>
      </c>
      <c r="AJ114" s="146">
        <f t="shared" si="53"/>
        <v>2.5391019899322242</v>
      </c>
      <c r="AK114" s="166" t="e">
        <f t="shared" si="46"/>
        <v>#DIV/0!</v>
      </c>
    </row>
    <row r="115" spans="1:37">
      <c r="A115" s="866" t="s">
        <v>199</v>
      </c>
      <c r="B115" s="887" t="s">
        <v>67</v>
      </c>
      <c r="C115" s="887">
        <v>15</v>
      </c>
      <c r="D115" s="887">
        <v>5</v>
      </c>
      <c r="E115" s="888" t="s">
        <v>224</v>
      </c>
      <c r="F115" s="889">
        <v>611.92499999999995</v>
      </c>
      <c r="G115" s="892" t="s">
        <v>32</v>
      </c>
      <c r="H115" s="889">
        <v>56.001759999999997</v>
      </c>
      <c r="I115" s="902">
        <f t="shared" si="54"/>
        <v>56.022163120567377</v>
      </c>
      <c r="J115" s="858"/>
      <c r="K115" s="896"/>
      <c r="L115" s="897"/>
      <c r="M115" s="897"/>
      <c r="N115" s="897"/>
      <c r="O115" s="897"/>
      <c r="P115" s="898"/>
      <c r="Q115" s="146"/>
      <c r="R115" s="146"/>
      <c r="S115" s="146"/>
      <c r="T115" s="146"/>
      <c r="U115" s="146"/>
      <c r="V115" s="166"/>
      <c r="W115" s="903">
        <v>0.63883259019051475</v>
      </c>
      <c r="X115" s="904">
        <v>18.165086299999999</v>
      </c>
      <c r="Y115" s="905">
        <v>24.662286300000002</v>
      </c>
      <c r="Z115" s="906">
        <v>31.195121100000001</v>
      </c>
      <c r="AA115" s="895"/>
      <c r="AB115" s="874" t="s">
        <v>200</v>
      </c>
      <c r="AC115" s="895"/>
      <c r="AD115" s="891">
        <v>0.11674212379648803</v>
      </c>
      <c r="AE115" s="146" t="e">
        <f t="shared" si="48"/>
        <v>#DIV/0!</v>
      </c>
      <c r="AF115" s="146" t="e">
        <f t="shared" si="49"/>
        <v>#DIV/0!</v>
      </c>
      <c r="AG115" s="146" t="e">
        <f t="shared" si="50"/>
        <v>#DIV/0!</v>
      </c>
      <c r="AH115" s="146" t="e">
        <f t="shared" si="51"/>
        <v>#DIV/0!</v>
      </c>
      <c r="AI115" s="146" t="e">
        <f t="shared" si="52"/>
        <v>#DIV/0!</v>
      </c>
      <c r="AJ115" s="146">
        <f t="shared" si="53"/>
        <v>2.4530144054745171</v>
      </c>
      <c r="AK115" s="166" t="e">
        <f t="shared" si="46"/>
        <v>#DIV/0!</v>
      </c>
    </row>
    <row r="116" spans="1:37">
      <c r="A116" s="866" t="s">
        <v>199</v>
      </c>
      <c r="B116" s="887" t="s">
        <v>67</v>
      </c>
      <c r="C116" s="887">
        <v>15</v>
      </c>
      <c r="D116" s="887">
        <v>5</v>
      </c>
      <c r="E116" s="888" t="s">
        <v>225</v>
      </c>
      <c r="F116" s="889">
        <v>611.94500000000005</v>
      </c>
      <c r="G116" s="892" t="s">
        <v>32</v>
      </c>
      <c r="H116" s="889">
        <v>56.002400000000002</v>
      </c>
      <c r="I116" s="902">
        <f t="shared" si="54"/>
        <v>56.025709219858172</v>
      </c>
      <c r="J116" s="858"/>
      <c r="K116" s="899"/>
      <c r="L116" s="900"/>
      <c r="M116" s="900"/>
      <c r="N116" s="900"/>
      <c r="O116" s="900"/>
      <c r="P116" s="901"/>
      <c r="Q116" s="146"/>
      <c r="R116" s="146"/>
      <c r="S116" s="146"/>
      <c r="T116" s="146"/>
      <c r="U116" s="146"/>
      <c r="V116" s="166"/>
      <c r="W116" s="903">
        <v>0.65527950310559002</v>
      </c>
      <c r="X116" s="904">
        <v>19.156390500000001</v>
      </c>
      <c r="Y116" s="905">
        <v>25.639275900000001</v>
      </c>
      <c r="Z116" s="906">
        <v>32.367297299999997</v>
      </c>
      <c r="AA116" s="895"/>
      <c r="AB116" s="874" t="s">
        <v>200</v>
      </c>
      <c r="AC116" s="895"/>
      <c r="AD116" s="891">
        <v>0.14396741068914379</v>
      </c>
      <c r="AE116" s="146" t="e">
        <f t="shared" si="48"/>
        <v>#DIV/0!</v>
      </c>
      <c r="AF116" s="146" t="e">
        <f t="shared" si="49"/>
        <v>#DIV/0!</v>
      </c>
      <c r="AG116" s="146" t="e">
        <f t="shared" si="50"/>
        <v>#DIV/0!</v>
      </c>
      <c r="AH116" s="146" t="e">
        <f t="shared" si="51"/>
        <v>#DIV/0!</v>
      </c>
      <c r="AI116" s="146" t="e">
        <f t="shared" si="52"/>
        <v>#DIV/0!</v>
      </c>
      <c r="AJ116" s="146">
        <f t="shared" si="53"/>
        <v>2.5110136568805217</v>
      </c>
      <c r="AK116" s="166" t="e">
        <f t="shared" si="46"/>
        <v>#DIV/0!</v>
      </c>
    </row>
    <row r="117" spans="1:37">
      <c r="A117" s="866" t="s">
        <v>199</v>
      </c>
      <c r="B117" s="887" t="s">
        <v>67</v>
      </c>
      <c r="C117" s="887">
        <v>15</v>
      </c>
      <c r="D117" s="887">
        <v>5</v>
      </c>
      <c r="E117" s="888" t="s">
        <v>226</v>
      </c>
      <c r="F117" s="889">
        <v>611.96500000000003</v>
      </c>
      <c r="G117" s="892" t="s">
        <v>32</v>
      </c>
      <c r="H117" s="889">
        <v>56.003040000000006</v>
      </c>
      <c r="I117" s="902">
        <f t="shared" si="54"/>
        <v>56.029255319148952</v>
      </c>
      <c r="J117" s="858"/>
      <c r="K117" s="899"/>
      <c r="L117" s="900"/>
      <c r="M117" s="900"/>
      <c r="N117" s="900"/>
      <c r="O117" s="900"/>
      <c r="P117" s="901"/>
      <c r="Q117" s="146"/>
      <c r="R117" s="146"/>
      <c r="S117" s="146"/>
      <c r="T117" s="146"/>
      <c r="U117" s="146"/>
      <c r="V117" s="166"/>
      <c r="W117" s="903">
        <v>0.65896885069817401</v>
      </c>
      <c r="X117" s="904">
        <v>19.359180200000001</v>
      </c>
      <c r="Y117" s="905">
        <v>25.881235700000001</v>
      </c>
      <c r="Z117" s="906">
        <v>32.594880099999997</v>
      </c>
      <c r="AA117" s="895"/>
      <c r="AB117" s="874" t="s">
        <v>200</v>
      </c>
      <c r="AC117" s="895"/>
      <c r="AD117" s="891">
        <v>0.15952400765582092</v>
      </c>
      <c r="AE117" s="146" t="e">
        <f t="shared" si="48"/>
        <v>#DIV/0!</v>
      </c>
      <c r="AF117" s="146" t="e">
        <f t="shared" si="49"/>
        <v>#DIV/0!</v>
      </c>
      <c r="AG117" s="146" t="e">
        <f t="shared" si="50"/>
        <v>#DIV/0!</v>
      </c>
      <c r="AH117" s="146" t="e">
        <f t="shared" si="51"/>
        <v>#DIV/0!</v>
      </c>
      <c r="AI117" s="146" t="e">
        <f t="shared" si="52"/>
        <v>#DIV/0!</v>
      </c>
      <c r="AJ117" s="146">
        <f t="shared" si="53"/>
        <v>2.5242706063147744</v>
      </c>
      <c r="AK117" s="166" t="e">
        <f t="shared" si="46"/>
        <v>#DIV/0!</v>
      </c>
    </row>
    <row r="118" spans="1:37" ht="16.5" customHeight="1">
      <c r="A118" s="866" t="s">
        <v>199</v>
      </c>
      <c r="B118" s="887" t="s">
        <v>67</v>
      </c>
      <c r="C118" s="887">
        <v>15</v>
      </c>
      <c r="D118" s="887">
        <v>5</v>
      </c>
      <c r="E118" s="888" t="s">
        <v>227</v>
      </c>
      <c r="F118" s="889">
        <v>611.98500000000001</v>
      </c>
      <c r="G118" s="892" t="s">
        <v>32</v>
      </c>
      <c r="H118" s="889">
        <v>56.003680000000003</v>
      </c>
      <c r="I118" s="902">
        <f t="shared" si="54"/>
        <v>56.032801418439725</v>
      </c>
      <c r="J118" s="858"/>
      <c r="K118" s="896"/>
      <c r="L118" s="897"/>
      <c r="M118" s="897"/>
      <c r="N118" s="897"/>
      <c r="O118" s="897"/>
      <c r="P118" s="898"/>
      <c r="Q118" s="146"/>
      <c r="R118" s="146"/>
      <c r="S118" s="146"/>
      <c r="T118" s="146"/>
      <c r="U118" s="146"/>
      <c r="V118" s="166"/>
      <c r="W118" s="903">
        <v>0.67098092643051777</v>
      </c>
      <c r="X118" s="904">
        <v>20.018369700000001</v>
      </c>
      <c r="Y118" s="905">
        <v>26.594777700000002</v>
      </c>
      <c r="Z118" s="906">
        <v>33.5486407</v>
      </c>
      <c r="AA118" s="895"/>
      <c r="AB118" s="874" t="s">
        <v>200</v>
      </c>
      <c r="AC118" s="895"/>
      <c r="AD118" s="891">
        <v>0.17027116952254201</v>
      </c>
      <c r="AE118" s="146" t="e">
        <f t="shared" si="48"/>
        <v>#DIV/0!</v>
      </c>
      <c r="AF118" s="146" t="e">
        <f t="shared" si="49"/>
        <v>#DIV/0!</v>
      </c>
      <c r="AG118" s="146" t="e">
        <f t="shared" si="50"/>
        <v>#DIV/0!</v>
      </c>
      <c r="AH118" s="146" t="e">
        <f t="shared" si="51"/>
        <v>#DIV/0!</v>
      </c>
      <c r="AI118" s="146" t="e">
        <f t="shared" si="52"/>
        <v>#DIV/0!</v>
      </c>
      <c r="AJ118" s="146">
        <f t="shared" si="53"/>
        <v>2.5680598267119068</v>
      </c>
      <c r="AK118" s="166" t="e">
        <f t="shared" si="46"/>
        <v>#DIV/0!</v>
      </c>
    </row>
    <row r="119" spans="1:37" ht="16.5" customHeight="1">
      <c r="A119" s="866" t="s">
        <v>199</v>
      </c>
      <c r="B119" s="887" t="s">
        <v>67</v>
      </c>
      <c r="C119" s="887">
        <v>15</v>
      </c>
      <c r="D119" s="887">
        <v>5</v>
      </c>
      <c r="E119" s="888" t="s">
        <v>228</v>
      </c>
      <c r="F119" s="889">
        <v>612.005</v>
      </c>
      <c r="G119" s="892" t="s">
        <v>32</v>
      </c>
      <c r="H119" s="889">
        <v>56.00432</v>
      </c>
      <c r="I119" s="902">
        <f t="shared" si="54"/>
        <v>56.036347517730505</v>
      </c>
      <c r="J119" s="858"/>
      <c r="K119" s="899"/>
      <c r="L119" s="900"/>
      <c r="M119" s="900"/>
      <c r="N119" s="900"/>
      <c r="O119" s="900"/>
      <c r="P119" s="901"/>
      <c r="Q119" s="146"/>
      <c r="R119" s="146"/>
      <c r="S119" s="146"/>
      <c r="T119" s="146"/>
      <c r="U119" s="146"/>
      <c r="V119" s="166"/>
      <c r="W119" s="903">
        <v>0.69063079777365488</v>
      </c>
      <c r="X119" s="904">
        <v>21.2915381</v>
      </c>
      <c r="Y119" s="905">
        <v>27.807188499999999</v>
      </c>
      <c r="Z119" s="906">
        <v>34.999358600000001</v>
      </c>
      <c r="AA119" s="895"/>
      <c r="AB119" s="874" t="s">
        <v>200</v>
      </c>
      <c r="AC119" s="895"/>
      <c r="AD119" s="891">
        <v>0.15727470220304141</v>
      </c>
      <c r="AE119" s="146" t="e">
        <f t="shared" si="48"/>
        <v>#DIV/0!</v>
      </c>
      <c r="AF119" s="146" t="e">
        <f t="shared" si="49"/>
        <v>#DIV/0!</v>
      </c>
      <c r="AG119" s="146" t="e">
        <f t="shared" si="50"/>
        <v>#DIV/0!</v>
      </c>
      <c r="AH119" s="146" t="e">
        <f t="shared" si="51"/>
        <v>#DIV/0!</v>
      </c>
      <c r="AI119" s="146" t="e">
        <f t="shared" si="52"/>
        <v>#DIV/0!</v>
      </c>
      <c r="AJ119" s="146">
        <f t="shared" si="53"/>
        <v>2.6417576698414225</v>
      </c>
      <c r="AK119" s="166" t="e">
        <f t="shared" si="46"/>
        <v>#DIV/0!</v>
      </c>
    </row>
    <row r="120" spans="1:37" ht="16.5" customHeight="1">
      <c r="A120" s="866" t="s">
        <v>199</v>
      </c>
      <c r="B120" s="887" t="s">
        <v>67</v>
      </c>
      <c r="C120" s="887">
        <v>15</v>
      </c>
      <c r="D120" s="887">
        <v>5</v>
      </c>
      <c r="E120" s="888" t="s">
        <v>229</v>
      </c>
      <c r="F120" s="889">
        <v>612.02499999999998</v>
      </c>
      <c r="G120" s="892" t="s">
        <v>32</v>
      </c>
      <c r="H120" s="889">
        <v>56.004960000000004</v>
      </c>
      <c r="I120" s="902">
        <f t="shared" si="54"/>
        <v>56.039893617021278</v>
      </c>
      <c r="J120" s="858"/>
      <c r="K120" s="899"/>
      <c r="L120" s="900"/>
      <c r="M120" s="900"/>
      <c r="N120" s="900"/>
      <c r="O120" s="900"/>
      <c r="P120" s="901"/>
      <c r="Q120" s="146"/>
      <c r="R120" s="146"/>
      <c r="S120" s="146"/>
      <c r="T120" s="146"/>
      <c r="U120" s="146"/>
      <c r="V120" s="166"/>
      <c r="W120" s="903">
        <v>0.66158730158730161</v>
      </c>
      <c r="X120" s="904">
        <v>19.4857549</v>
      </c>
      <c r="Y120" s="905">
        <v>26.049064699999999</v>
      </c>
      <c r="Z120" s="906">
        <v>32.855374400000002</v>
      </c>
      <c r="AA120" s="895"/>
      <c r="AB120" s="874" t="s">
        <v>200</v>
      </c>
      <c r="AC120" s="895"/>
      <c r="AD120" s="891">
        <v>0.1396508728179551</v>
      </c>
      <c r="AE120" s="146" t="e">
        <f t="shared" si="48"/>
        <v>#DIV/0!</v>
      </c>
      <c r="AF120" s="146" t="e">
        <f t="shared" si="49"/>
        <v>#DIV/0!</v>
      </c>
      <c r="AG120" s="146" t="e">
        <f t="shared" si="50"/>
        <v>#DIV/0!</v>
      </c>
      <c r="AH120" s="146" t="e">
        <f t="shared" si="51"/>
        <v>#DIV/0!</v>
      </c>
      <c r="AI120" s="146" t="e">
        <f t="shared" si="52"/>
        <v>#DIV/0!</v>
      </c>
      <c r="AJ120" s="146">
        <f t="shared" si="53"/>
        <v>2.5337343330813806</v>
      </c>
      <c r="AK120" s="166" t="e">
        <f t="shared" si="46"/>
        <v>#DIV/0!</v>
      </c>
    </row>
    <row r="121" spans="1:37" ht="16.5" customHeight="1">
      <c r="A121" s="866" t="s">
        <v>199</v>
      </c>
      <c r="B121" s="887" t="s">
        <v>67</v>
      </c>
      <c r="C121" s="887">
        <v>15</v>
      </c>
      <c r="D121" s="887">
        <v>5</v>
      </c>
      <c r="E121" s="888" t="s">
        <v>230</v>
      </c>
      <c r="F121" s="889">
        <v>612.05499999999995</v>
      </c>
      <c r="G121" s="892" t="s">
        <v>32</v>
      </c>
      <c r="H121" s="889">
        <v>56.005919999999996</v>
      </c>
      <c r="I121" s="902">
        <f t="shared" si="54"/>
        <v>56.045212765957444</v>
      </c>
      <c r="J121" s="858"/>
      <c r="K121" s="896"/>
      <c r="L121" s="897"/>
      <c r="M121" s="897"/>
      <c r="N121" s="897"/>
      <c r="O121" s="897"/>
      <c r="P121" s="898"/>
      <c r="Q121" s="146"/>
      <c r="R121" s="146"/>
      <c r="S121" s="146"/>
      <c r="T121" s="146"/>
      <c r="U121" s="146"/>
      <c r="V121" s="166"/>
      <c r="W121" s="903">
        <v>0.67858552857694521</v>
      </c>
      <c r="X121" s="904">
        <v>20.5253041</v>
      </c>
      <c r="Y121" s="905">
        <v>27.074496100000001</v>
      </c>
      <c r="Z121" s="906">
        <v>34.057102</v>
      </c>
      <c r="AA121" s="895"/>
      <c r="AB121" s="874" t="s">
        <v>200</v>
      </c>
      <c r="AC121" s="895"/>
      <c r="AD121" s="891">
        <v>0.16899325750216332</v>
      </c>
      <c r="AE121" s="146" t="e">
        <f t="shared" si="48"/>
        <v>#DIV/0!</v>
      </c>
      <c r="AF121" s="146" t="e">
        <f t="shared" si="49"/>
        <v>#DIV/0!</v>
      </c>
      <c r="AG121" s="146" t="e">
        <f t="shared" si="50"/>
        <v>#DIV/0!</v>
      </c>
      <c r="AH121" s="146" t="e">
        <f t="shared" si="51"/>
        <v>#DIV/0!</v>
      </c>
      <c r="AI121" s="146" t="e">
        <f t="shared" si="52"/>
        <v>#DIV/0!</v>
      </c>
      <c r="AJ121" s="146">
        <f t="shared" si="53"/>
        <v>2.5962771640480051</v>
      </c>
      <c r="AK121" s="166" t="e">
        <f t="shared" si="46"/>
        <v>#DIV/0!</v>
      </c>
    </row>
    <row r="122" spans="1:37" ht="16.5" customHeight="1">
      <c r="A122" s="866" t="s">
        <v>199</v>
      </c>
      <c r="B122" s="887" t="s">
        <v>67</v>
      </c>
      <c r="C122" s="887">
        <v>15</v>
      </c>
      <c r="D122" s="887">
        <v>5</v>
      </c>
      <c r="E122" s="888" t="s">
        <v>231</v>
      </c>
      <c r="F122" s="889">
        <v>612.09500000000003</v>
      </c>
      <c r="G122" s="892" t="s">
        <v>32</v>
      </c>
      <c r="H122" s="889">
        <v>56.007200000000005</v>
      </c>
      <c r="I122" s="902">
        <f t="shared" si="54"/>
        <v>56.052304964539019</v>
      </c>
      <c r="J122" s="858"/>
      <c r="K122" s="821"/>
      <c r="L122" s="822"/>
      <c r="M122" s="822"/>
      <c r="N122" s="822"/>
      <c r="O122" s="822"/>
      <c r="P122" s="823"/>
      <c r="Q122" s="146"/>
      <c r="R122" s="146"/>
      <c r="S122" s="146"/>
      <c r="T122" s="146"/>
      <c r="U122" s="146"/>
      <c r="V122" s="166"/>
      <c r="W122" s="903">
        <v>0.66503800217155262</v>
      </c>
      <c r="X122" s="904">
        <v>19.744181000000001</v>
      </c>
      <c r="Y122" s="905">
        <v>26.275812500000001</v>
      </c>
      <c r="Z122" s="906">
        <v>33.031420500000003</v>
      </c>
      <c r="AA122" s="895"/>
      <c r="AB122" s="874" t="s">
        <v>200</v>
      </c>
      <c r="AC122" s="895"/>
      <c r="AD122" s="891">
        <v>0.15235081374321879</v>
      </c>
      <c r="AE122" s="146" t="e">
        <f t="shared" si="48"/>
        <v>#DIV/0!</v>
      </c>
      <c r="AF122" s="146" t="e">
        <f t="shared" si="49"/>
        <v>#DIV/0!</v>
      </c>
      <c r="AG122" s="146" t="e">
        <f t="shared" si="50"/>
        <v>#DIV/0!</v>
      </c>
      <c r="AH122" s="146" t="e">
        <f t="shared" si="51"/>
        <v>#DIV/0!</v>
      </c>
      <c r="AI122" s="146" t="e">
        <f t="shared" si="52"/>
        <v>#DIV/0!</v>
      </c>
      <c r="AJ122" s="146">
        <f t="shared" si="53"/>
        <v>2.5462755455112402</v>
      </c>
      <c r="AK122" s="166" t="e">
        <f t="shared" si="46"/>
        <v>#DIV/0!</v>
      </c>
    </row>
    <row r="123" spans="1:37" ht="16.5" customHeight="1">
      <c r="A123" s="866" t="s">
        <v>199</v>
      </c>
      <c r="B123" s="887" t="s">
        <v>67</v>
      </c>
      <c r="C123" s="887">
        <v>15</v>
      </c>
      <c r="D123" s="887">
        <v>5</v>
      </c>
      <c r="E123" s="888" t="s">
        <v>205</v>
      </c>
      <c r="F123" s="889">
        <v>612.19500000000005</v>
      </c>
      <c r="G123" s="892" t="s">
        <v>32</v>
      </c>
      <c r="H123" s="889">
        <v>56.010400000000004</v>
      </c>
      <c r="I123" s="902">
        <f t="shared" si="54"/>
        <v>56.070035460992926</v>
      </c>
      <c r="J123" s="858"/>
      <c r="K123" s="899"/>
      <c r="L123" s="900"/>
      <c r="M123" s="900"/>
      <c r="N123" s="900"/>
      <c r="O123" s="900"/>
      <c r="P123" s="901"/>
      <c r="Q123" s="146"/>
      <c r="R123" s="146"/>
      <c r="S123" s="146"/>
      <c r="T123" s="146"/>
      <c r="U123" s="146"/>
      <c r="V123" s="166"/>
      <c r="W123" s="903">
        <v>0.65879605604566682</v>
      </c>
      <c r="X123" s="904">
        <v>19.3172292</v>
      </c>
      <c r="Y123" s="905">
        <v>25.871641499999999</v>
      </c>
      <c r="Z123" s="906">
        <v>32.5772744</v>
      </c>
      <c r="AA123" s="895"/>
      <c r="AB123" s="874" t="s">
        <v>200</v>
      </c>
      <c r="AC123" s="895"/>
      <c r="AD123" s="891">
        <v>0.16002839340642006</v>
      </c>
      <c r="AE123" s="146" t="e">
        <f t="shared" si="48"/>
        <v>#DIV/0!</v>
      </c>
      <c r="AF123" s="146" t="e">
        <f t="shared" si="49"/>
        <v>#DIV/0!</v>
      </c>
      <c r="AG123" s="146" t="e">
        <f t="shared" si="50"/>
        <v>#DIV/0!</v>
      </c>
      <c r="AH123" s="146" t="e">
        <f t="shared" si="51"/>
        <v>#DIV/0!</v>
      </c>
      <c r="AI123" s="146" t="e">
        <f t="shared" si="52"/>
        <v>#DIV/0!</v>
      </c>
      <c r="AJ123" s="146">
        <f t="shared" si="53"/>
        <v>2.5236476851364369</v>
      </c>
      <c r="AK123" s="166" t="e">
        <f t="shared" si="46"/>
        <v>#DIV/0!</v>
      </c>
    </row>
    <row r="124" spans="1:37" ht="16.5" customHeight="1">
      <c r="A124" s="866" t="s">
        <v>199</v>
      </c>
      <c r="B124" s="887" t="s">
        <v>67</v>
      </c>
      <c r="C124" s="887">
        <v>15</v>
      </c>
      <c r="D124" s="887">
        <v>5</v>
      </c>
      <c r="E124" s="888" t="s">
        <v>232</v>
      </c>
      <c r="F124" s="889">
        <v>612.29499999999996</v>
      </c>
      <c r="G124" s="892" t="s">
        <v>32</v>
      </c>
      <c r="H124" s="889">
        <v>56.013599999999997</v>
      </c>
      <c r="I124" s="902">
        <f t="shared" si="54"/>
        <v>56.087765957446813</v>
      </c>
      <c r="J124" s="858"/>
      <c r="K124" s="896"/>
      <c r="L124" s="897"/>
      <c r="M124" s="897"/>
      <c r="N124" s="897"/>
      <c r="O124" s="897"/>
      <c r="P124" s="898"/>
      <c r="Q124" s="146"/>
      <c r="R124" s="146"/>
      <c r="S124" s="146"/>
      <c r="T124" s="146"/>
      <c r="U124" s="146"/>
      <c r="V124" s="166"/>
      <c r="W124" s="903">
        <v>0.65912762520193857</v>
      </c>
      <c r="X124" s="904">
        <v>19.394000399999999</v>
      </c>
      <c r="Y124" s="905">
        <v>25.903196999999999</v>
      </c>
      <c r="Z124" s="906">
        <v>32.6567814</v>
      </c>
      <c r="AA124" s="895"/>
      <c r="AB124" s="874" t="s">
        <v>200</v>
      </c>
      <c r="AC124" s="895"/>
      <c r="AD124" s="891">
        <v>0.13341493268053856</v>
      </c>
      <c r="AE124" s="146" t="e">
        <f t="shared" si="48"/>
        <v>#DIV/0!</v>
      </c>
      <c r="AF124" s="146" t="e">
        <f t="shared" si="49"/>
        <v>#DIV/0!</v>
      </c>
      <c r="AG124" s="146" t="e">
        <f t="shared" si="50"/>
        <v>#DIV/0!</v>
      </c>
      <c r="AH124" s="146" t="e">
        <f t="shared" si="51"/>
        <v>#DIV/0!</v>
      </c>
      <c r="AI124" s="146" t="e">
        <f t="shared" si="52"/>
        <v>#DIV/0!</v>
      </c>
      <c r="AJ124" s="146">
        <f t="shared" si="53"/>
        <v>2.5248431599249397</v>
      </c>
      <c r="AK124" s="166" t="e">
        <f t="shared" si="46"/>
        <v>#DIV/0!</v>
      </c>
    </row>
    <row r="125" spans="1:37" ht="16.5" customHeight="1">
      <c r="A125" s="866" t="s">
        <v>199</v>
      </c>
      <c r="B125" s="887" t="s">
        <v>67</v>
      </c>
      <c r="C125" s="887">
        <v>15</v>
      </c>
      <c r="D125" s="887">
        <v>5</v>
      </c>
      <c r="E125" s="888" t="s">
        <v>233</v>
      </c>
      <c r="F125" s="889">
        <v>612.35500000000002</v>
      </c>
      <c r="G125" s="892" t="s">
        <v>32</v>
      </c>
      <c r="H125" s="889">
        <v>56.015520000000002</v>
      </c>
      <c r="I125" s="902">
        <f t="shared" si="54"/>
        <v>56.09840425531916</v>
      </c>
      <c r="J125" s="858"/>
      <c r="K125" s="896"/>
      <c r="L125" s="897"/>
      <c r="M125" s="897"/>
      <c r="N125" s="897"/>
      <c r="O125" s="897"/>
      <c r="P125" s="898"/>
      <c r="Q125" s="146"/>
      <c r="R125" s="146"/>
      <c r="S125" s="146"/>
      <c r="T125" s="146"/>
      <c r="U125" s="146"/>
      <c r="V125" s="166"/>
      <c r="W125" s="903">
        <v>0.65679676985195157</v>
      </c>
      <c r="X125" s="904">
        <v>19.2427505</v>
      </c>
      <c r="Y125" s="905">
        <v>25.7399828</v>
      </c>
      <c r="Z125" s="906">
        <v>32.498917300000002</v>
      </c>
      <c r="AA125" s="895"/>
      <c r="AB125" s="874" t="s">
        <v>200</v>
      </c>
      <c r="AC125" s="895"/>
      <c r="AD125" s="891">
        <v>0.14083304024518917</v>
      </c>
      <c r="AE125" s="146" t="e">
        <f t="shared" si="48"/>
        <v>#DIV/0!</v>
      </c>
      <c r="AF125" s="146" t="e">
        <f t="shared" si="49"/>
        <v>#DIV/0!</v>
      </c>
      <c r="AG125" s="146" t="e">
        <f t="shared" si="50"/>
        <v>#DIV/0!</v>
      </c>
      <c r="AH125" s="146" t="e">
        <f t="shared" si="51"/>
        <v>#DIV/0!</v>
      </c>
      <c r="AI125" s="146" t="e">
        <f t="shared" si="52"/>
        <v>#DIV/0!</v>
      </c>
      <c r="AJ125" s="146">
        <f t="shared" si="53"/>
        <v>2.5164547168820159</v>
      </c>
      <c r="AK125" s="166" t="e">
        <f t="shared" si="46"/>
        <v>#DIV/0!</v>
      </c>
    </row>
    <row r="126" spans="1:37" ht="16.5" customHeight="1">
      <c r="A126" s="866" t="s">
        <v>199</v>
      </c>
      <c r="B126" s="887" t="s">
        <v>67</v>
      </c>
      <c r="C126" s="887">
        <v>15</v>
      </c>
      <c r="D126" s="887">
        <v>5</v>
      </c>
      <c r="E126" s="888" t="s">
        <v>234</v>
      </c>
      <c r="F126" s="889">
        <v>612.40499999999997</v>
      </c>
      <c r="G126" s="892" t="s">
        <v>32</v>
      </c>
      <c r="H126" s="889">
        <v>56.016800000000003</v>
      </c>
      <c r="I126" s="902">
        <f t="shared" si="54"/>
        <v>56.1072695035461</v>
      </c>
      <c r="J126" s="858"/>
      <c r="K126" s="899"/>
      <c r="L126" s="900"/>
      <c r="M126" s="900"/>
      <c r="N126" s="900"/>
      <c r="O126" s="900"/>
      <c r="P126" s="901"/>
      <c r="Q126" s="146"/>
      <c r="R126" s="146"/>
      <c r="S126" s="146"/>
      <c r="T126" s="146"/>
      <c r="U126" s="146"/>
      <c r="V126" s="166"/>
      <c r="W126" s="903">
        <v>0.64979611417606142</v>
      </c>
      <c r="X126" s="904">
        <v>18.863057099999999</v>
      </c>
      <c r="Y126" s="905">
        <v>25.3250326</v>
      </c>
      <c r="Z126" s="906">
        <v>31.970890700000002</v>
      </c>
      <c r="AA126" s="895"/>
      <c r="AB126" s="874" t="s">
        <v>200</v>
      </c>
      <c r="AC126" s="895"/>
      <c r="AD126" s="891">
        <v>0.1730495492442215</v>
      </c>
      <c r="AE126" s="146" t="e">
        <f t="shared" si="48"/>
        <v>#DIV/0!</v>
      </c>
      <c r="AF126" s="146" t="e">
        <f t="shared" si="49"/>
        <v>#DIV/0!</v>
      </c>
      <c r="AG126" s="146" t="e">
        <f t="shared" si="50"/>
        <v>#DIV/0!</v>
      </c>
      <c r="AH126" s="146" t="e">
        <f t="shared" si="51"/>
        <v>#DIV/0!</v>
      </c>
      <c r="AI126" s="146" t="e">
        <f t="shared" si="52"/>
        <v>#DIV/0!</v>
      </c>
      <c r="AJ126" s="146">
        <f t="shared" si="53"/>
        <v>2.4914771588788187</v>
      </c>
      <c r="AK126" s="166" t="e">
        <f t="shared" si="46"/>
        <v>#DIV/0!</v>
      </c>
    </row>
    <row r="127" spans="1:37" ht="16.5" customHeight="1">
      <c r="A127" s="866" t="s">
        <v>199</v>
      </c>
      <c r="B127" s="887" t="s">
        <v>67</v>
      </c>
      <c r="C127" s="887">
        <v>15</v>
      </c>
      <c r="D127" s="887">
        <v>5</v>
      </c>
      <c r="E127" s="888" t="s">
        <v>235</v>
      </c>
      <c r="F127" s="889">
        <v>612.45000000000005</v>
      </c>
      <c r="G127" s="892" t="s">
        <v>32</v>
      </c>
      <c r="H127" s="889">
        <v>56.017119999999998</v>
      </c>
      <c r="I127" s="902">
        <f t="shared" si="54"/>
        <v>56.115248226950371</v>
      </c>
      <c r="J127" s="858"/>
      <c r="K127" s="896"/>
      <c r="L127" s="897"/>
      <c r="M127" s="897"/>
      <c r="N127" s="897"/>
      <c r="O127" s="897"/>
      <c r="P127" s="898"/>
      <c r="Q127" s="146"/>
      <c r="R127" s="146"/>
      <c r="S127" s="146"/>
      <c r="T127" s="146"/>
      <c r="U127" s="146"/>
      <c r="V127" s="166"/>
      <c r="W127" s="903">
        <v>0.65147453083109919</v>
      </c>
      <c r="X127" s="904">
        <v>18.952530700000001</v>
      </c>
      <c r="Y127" s="905">
        <v>25.422695099999999</v>
      </c>
      <c r="Z127" s="906">
        <v>32.087814000000002</v>
      </c>
      <c r="AA127" s="895"/>
      <c r="AB127" s="874" t="s">
        <v>200</v>
      </c>
      <c r="AC127" s="895"/>
      <c r="AD127" s="891">
        <v>0.13967105657587081</v>
      </c>
      <c r="AE127" s="146" t="e">
        <f t="shared" si="48"/>
        <v>#DIV/0!</v>
      </c>
      <c r="AF127" s="146" t="e">
        <f t="shared" si="49"/>
        <v>#DIV/0!</v>
      </c>
      <c r="AG127" s="146" t="e">
        <f t="shared" si="50"/>
        <v>#DIV/0!</v>
      </c>
      <c r="AH127" s="146" t="e">
        <f t="shared" si="51"/>
        <v>#DIV/0!</v>
      </c>
      <c r="AI127" s="146" t="e">
        <f t="shared" si="52"/>
        <v>#DIV/0!</v>
      </c>
      <c r="AJ127" s="146">
        <f t="shared" si="53"/>
        <v>2.4974359048077681</v>
      </c>
      <c r="AK127" s="166" t="e">
        <f t="shared" si="46"/>
        <v>#DIV/0!</v>
      </c>
    </row>
    <row r="128" spans="1:37" ht="16.5" customHeight="1">
      <c r="A128" s="866" t="s">
        <v>199</v>
      </c>
      <c r="B128" s="887" t="s">
        <v>67</v>
      </c>
      <c r="C128" s="887">
        <v>15</v>
      </c>
      <c r="D128" s="887">
        <v>5</v>
      </c>
      <c r="E128" s="888" t="s">
        <v>208</v>
      </c>
      <c r="F128" s="889">
        <v>612.495</v>
      </c>
      <c r="G128" s="892" t="s">
        <v>32</v>
      </c>
      <c r="H128" s="889">
        <v>56.0184</v>
      </c>
      <c r="I128" s="902">
        <f t="shared" si="54"/>
        <v>56.123226950354621</v>
      </c>
      <c r="J128" s="858"/>
      <c r="K128" s="899"/>
      <c r="L128" s="900"/>
      <c r="M128" s="900"/>
      <c r="N128" s="900"/>
      <c r="O128" s="900"/>
      <c r="P128" s="901"/>
      <c r="Q128" s="146"/>
      <c r="R128" s="146"/>
      <c r="S128" s="146"/>
      <c r="T128" s="146"/>
      <c r="U128" s="146"/>
      <c r="V128" s="166"/>
      <c r="W128" s="903">
        <v>0.65305856267118823</v>
      </c>
      <c r="X128" s="904">
        <v>19.015508700000002</v>
      </c>
      <c r="Y128" s="905">
        <v>25.513870399999998</v>
      </c>
      <c r="Z128" s="906">
        <v>32.192233899999998</v>
      </c>
      <c r="AA128" s="895"/>
      <c r="AB128" s="874" t="s">
        <v>200</v>
      </c>
      <c r="AC128" s="895"/>
      <c r="AD128" s="891">
        <v>0.14386970891570103</v>
      </c>
      <c r="AE128" s="146" t="e">
        <f t="shared" si="48"/>
        <v>#DIV/0!</v>
      </c>
      <c r="AF128" s="146" t="e">
        <f t="shared" si="49"/>
        <v>#DIV/0!</v>
      </c>
      <c r="AG128" s="146" t="e">
        <f t="shared" si="50"/>
        <v>#DIV/0!</v>
      </c>
      <c r="AH128" s="146" t="e">
        <f t="shared" si="51"/>
        <v>#DIV/0!</v>
      </c>
      <c r="AI128" s="146" t="e">
        <f t="shared" si="52"/>
        <v>#DIV/0!</v>
      </c>
      <c r="AJ128" s="146">
        <f t="shared" si="53"/>
        <v>2.5030767211866705</v>
      </c>
      <c r="AK128" s="166" t="e">
        <f t="shared" si="46"/>
        <v>#DIV/0!</v>
      </c>
    </row>
    <row r="129" spans="1:37" ht="16.5" customHeight="1">
      <c r="A129" s="866" t="s">
        <v>199</v>
      </c>
      <c r="B129" s="887" t="s">
        <v>67</v>
      </c>
      <c r="C129" s="887">
        <v>15</v>
      </c>
      <c r="D129" s="887">
        <v>5</v>
      </c>
      <c r="E129" s="888" t="s">
        <v>236</v>
      </c>
      <c r="F129" s="889">
        <v>612.54999999999995</v>
      </c>
      <c r="G129" s="892" t="s">
        <v>32</v>
      </c>
      <c r="H129" s="889">
        <v>56.02</v>
      </c>
      <c r="I129" s="902">
        <f t="shared" si="54"/>
        <v>56.132978723404257</v>
      </c>
      <c r="J129" s="858"/>
      <c r="K129" s="899"/>
      <c r="L129" s="900"/>
      <c r="M129" s="900"/>
      <c r="N129" s="900"/>
      <c r="O129" s="900"/>
      <c r="P129" s="901"/>
      <c r="Q129" s="146"/>
      <c r="R129" s="146"/>
      <c r="S129" s="146"/>
      <c r="T129" s="146"/>
      <c r="U129" s="146"/>
      <c r="V129" s="166"/>
      <c r="W129" s="903">
        <v>0.65163496473605476</v>
      </c>
      <c r="X129" s="904">
        <v>18.927215100000002</v>
      </c>
      <c r="Y129" s="905">
        <v>25.4625497</v>
      </c>
      <c r="Z129" s="906">
        <v>32.1266964</v>
      </c>
      <c r="AA129" s="895"/>
      <c r="AB129" s="874" t="s">
        <v>200</v>
      </c>
      <c r="AC129" s="895"/>
      <c r="AD129" s="891">
        <v>0.13004826009652018</v>
      </c>
      <c r="AE129" s="146" t="e">
        <f t="shared" si="48"/>
        <v>#DIV/0!</v>
      </c>
      <c r="AF129" s="146" t="e">
        <f t="shared" si="49"/>
        <v>#DIV/0!</v>
      </c>
      <c r="AG129" s="146" t="e">
        <f t="shared" si="50"/>
        <v>#DIV/0!</v>
      </c>
      <c r="AH129" s="146" t="e">
        <f t="shared" si="51"/>
        <v>#DIV/0!</v>
      </c>
      <c r="AI129" s="146" t="e">
        <f t="shared" si="52"/>
        <v>#DIV/0!</v>
      </c>
      <c r="AJ129" s="146">
        <f t="shared" si="53"/>
        <v>2.4980064596782148</v>
      </c>
      <c r="AK129" s="166" t="e">
        <f t="shared" si="46"/>
        <v>#DIV/0!</v>
      </c>
    </row>
    <row r="130" spans="1:37" ht="16.5" customHeight="1">
      <c r="A130" s="866" t="s">
        <v>199</v>
      </c>
      <c r="B130" s="887" t="s">
        <v>67</v>
      </c>
      <c r="C130" s="887">
        <v>15</v>
      </c>
      <c r="D130" s="887">
        <v>5</v>
      </c>
      <c r="E130" s="888" t="s">
        <v>237</v>
      </c>
      <c r="F130" s="889">
        <v>612.60500000000002</v>
      </c>
      <c r="G130" s="892" t="s">
        <v>32</v>
      </c>
      <c r="H130" s="889">
        <v>56.021599999999999</v>
      </c>
      <c r="I130" s="902">
        <f t="shared" si="54"/>
        <v>56.142730496453915</v>
      </c>
      <c r="J130" s="858"/>
      <c r="K130" s="896"/>
      <c r="L130" s="897"/>
      <c r="M130" s="897"/>
      <c r="N130" s="897"/>
      <c r="O130" s="897"/>
      <c r="P130" s="898"/>
      <c r="Q130" s="146"/>
      <c r="R130" s="146"/>
      <c r="S130" s="146"/>
      <c r="T130" s="146"/>
      <c r="U130" s="146"/>
      <c r="V130" s="166"/>
      <c r="W130" s="903">
        <v>0.64114832535885169</v>
      </c>
      <c r="X130" s="904">
        <v>18.302283500000001</v>
      </c>
      <c r="Y130" s="905">
        <v>24.796613099999998</v>
      </c>
      <c r="Z130" s="906">
        <v>31.318598699999999</v>
      </c>
      <c r="AA130" s="895"/>
      <c r="AB130" s="874" t="s">
        <v>200</v>
      </c>
      <c r="AC130" s="895"/>
      <c r="AD130" s="891">
        <v>0.11100546707867839</v>
      </c>
      <c r="AE130" s="146" t="e">
        <f t="shared" si="48"/>
        <v>#DIV/0!</v>
      </c>
      <c r="AF130" s="146" t="e">
        <f t="shared" si="49"/>
        <v>#DIV/0!</v>
      </c>
      <c r="AG130" s="146" t="e">
        <f t="shared" si="50"/>
        <v>#DIV/0!</v>
      </c>
      <c r="AH130" s="146" t="e">
        <f t="shared" si="51"/>
        <v>#DIV/0!</v>
      </c>
      <c r="AI130" s="146" t="e">
        <f t="shared" si="52"/>
        <v>#DIV/0!</v>
      </c>
      <c r="AJ130" s="146">
        <f t="shared" si="53"/>
        <v>2.4610720908404113</v>
      </c>
      <c r="AK130" s="166" t="e">
        <f t="shared" si="46"/>
        <v>#DIV/0!</v>
      </c>
    </row>
    <row r="131" spans="1:37" ht="16.5" customHeight="1">
      <c r="A131" s="866" t="s">
        <v>199</v>
      </c>
      <c r="B131" s="887" t="s">
        <v>67</v>
      </c>
      <c r="C131" s="887">
        <v>15</v>
      </c>
      <c r="D131" s="887">
        <v>5</v>
      </c>
      <c r="E131" s="888" t="s">
        <v>238</v>
      </c>
      <c r="F131" s="889">
        <v>612.70500000000004</v>
      </c>
      <c r="G131" s="892" t="s">
        <v>32</v>
      </c>
      <c r="H131" s="889">
        <v>56.023520000000005</v>
      </c>
      <c r="I131" s="902">
        <f t="shared" si="54"/>
        <v>56.160460992907815</v>
      </c>
      <c r="J131" s="858"/>
      <c r="K131" s="899"/>
      <c r="L131" s="900"/>
      <c r="M131" s="900"/>
      <c r="N131" s="900"/>
      <c r="O131" s="900"/>
      <c r="P131" s="901"/>
      <c r="Q131" s="146"/>
      <c r="R131" s="146"/>
      <c r="S131" s="146"/>
      <c r="T131" s="146"/>
      <c r="U131" s="146"/>
      <c r="V131" s="166"/>
      <c r="W131" s="903">
        <v>0.63472448005728044</v>
      </c>
      <c r="X131" s="904">
        <v>17.911926399999999</v>
      </c>
      <c r="Y131" s="905">
        <v>24.429818900000001</v>
      </c>
      <c r="Z131" s="906">
        <v>30.8795815</v>
      </c>
      <c r="AA131" s="895"/>
      <c r="AB131" s="874" t="s">
        <v>200</v>
      </c>
      <c r="AC131" s="895"/>
      <c r="AD131" s="891">
        <v>0.10586839774548434</v>
      </c>
      <c r="AE131" s="146" t="e">
        <f t="shared" si="48"/>
        <v>#DIV/0!</v>
      </c>
      <c r="AF131" s="146" t="e">
        <f t="shared" si="49"/>
        <v>#DIV/0!</v>
      </c>
      <c r="AG131" s="146" t="e">
        <f t="shared" si="50"/>
        <v>#DIV/0!</v>
      </c>
      <c r="AH131" s="146" t="e">
        <f t="shared" si="51"/>
        <v>#DIV/0!</v>
      </c>
      <c r="AI131" s="146" t="e">
        <f t="shared" si="52"/>
        <v>#DIV/0!</v>
      </c>
      <c r="AJ131" s="146">
        <f t="shared" si="53"/>
        <v>2.4388077000947241</v>
      </c>
      <c r="AK131" s="166" t="e">
        <f t="shared" si="46"/>
        <v>#DIV/0!</v>
      </c>
    </row>
    <row r="132" spans="1:37" ht="16.5" customHeight="1">
      <c r="A132" s="866" t="s">
        <v>199</v>
      </c>
      <c r="B132" s="887" t="s">
        <v>67</v>
      </c>
      <c r="C132" s="887">
        <v>15</v>
      </c>
      <c r="D132" s="887">
        <v>5</v>
      </c>
      <c r="E132" s="888" t="s">
        <v>239</v>
      </c>
      <c r="F132" s="889">
        <v>612.80499999999995</v>
      </c>
      <c r="G132" s="892" t="s">
        <v>32</v>
      </c>
      <c r="H132" s="889">
        <v>56.026720000000005</v>
      </c>
      <c r="I132" s="902">
        <f t="shared" si="54"/>
        <v>56.178191489361701</v>
      </c>
      <c r="J132" s="858"/>
      <c r="K132" s="896"/>
      <c r="L132" s="897"/>
      <c r="M132" s="897"/>
      <c r="N132" s="897"/>
      <c r="O132" s="897"/>
      <c r="P132" s="898"/>
      <c r="Q132" s="146"/>
      <c r="R132" s="146"/>
      <c r="S132" s="146"/>
      <c r="T132" s="146"/>
      <c r="U132" s="146"/>
      <c r="V132" s="166"/>
      <c r="W132" s="903">
        <v>0.62676056338028174</v>
      </c>
      <c r="X132" s="904">
        <v>17.419369100000001</v>
      </c>
      <c r="Y132" s="905">
        <v>23.9408125</v>
      </c>
      <c r="Z132" s="906">
        <v>30.2808025</v>
      </c>
      <c r="AA132" s="895"/>
      <c r="AB132" s="874" t="s">
        <v>200</v>
      </c>
      <c r="AC132" s="895"/>
      <c r="AD132" s="891">
        <v>0.1158000502386335</v>
      </c>
      <c r="AE132" s="146" t="e">
        <f t="shared" si="48"/>
        <v>#DIV/0!</v>
      </c>
      <c r="AF132" s="146" t="e">
        <f t="shared" si="49"/>
        <v>#DIV/0!</v>
      </c>
      <c r="AG132" s="146" t="e">
        <f t="shared" si="50"/>
        <v>#DIV/0!</v>
      </c>
      <c r="AH132" s="146" t="e">
        <f t="shared" si="51"/>
        <v>#DIV/0!</v>
      </c>
      <c r="AI132" s="146" t="e">
        <f t="shared" si="52"/>
        <v>#DIV/0!</v>
      </c>
      <c r="AJ132" s="146">
        <f t="shared" si="53"/>
        <v>2.4115859948422935</v>
      </c>
      <c r="AK132" s="166" t="e">
        <f t="shared" si="46"/>
        <v>#DIV/0!</v>
      </c>
    </row>
    <row r="133" spans="1:37" ht="16.5" customHeight="1">
      <c r="A133" s="866" t="s">
        <v>199</v>
      </c>
      <c r="B133" s="887" t="s">
        <v>67</v>
      </c>
      <c r="C133" s="887">
        <v>15</v>
      </c>
      <c r="D133" s="887">
        <v>5</v>
      </c>
      <c r="E133" s="888" t="s">
        <v>240</v>
      </c>
      <c r="F133" s="889">
        <v>612.9</v>
      </c>
      <c r="G133" s="892" t="s">
        <v>32</v>
      </c>
      <c r="H133" s="889">
        <v>56.029919999999997</v>
      </c>
      <c r="I133" s="902">
        <f t="shared" si="54"/>
        <v>56.195035460992912</v>
      </c>
      <c r="J133" s="858"/>
      <c r="K133" s="896"/>
      <c r="L133" s="897"/>
      <c r="M133" s="897"/>
      <c r="N133" s="897"/>
      <c r="O133" s="897"/>
      <c r="P133" s="898"/>
      <c r="Q133" s="146"/>
      <c r="R133" s="146"/>
      <c r="S133" s="146"/>
      <c r="T133" s="146"/>
      <c r="U133" s="146"/>
      <c r="V133" s="166"/>
      <c r="W133" s="903">
        <v>0.64073309867702388</v>
      </c>
      <c r="X133" s="904">
        <v>18.289263500000001</v>
      </c>
      <c r="Y133" s="905">
        <v>24.771145300000001</v>
      </c>
      <c r="Z133" s="906">
        <v>31.343772000000001</v>
      </c>
      <c r="AA133" s="895"/>
      <c r="AB133" s="874" t="s">
        <v>200</v>
      </c>
      <c r="AC133" s="895"/>
      <c r="AD133" s="891">
        <v>0.10227520535000363</v>
      </c>
      <c r="AE133" s="146" t="e">
        <f t="shared" si="48"/>
        <v>#DIV/0!</v>
      </c>
      <c r="AF133" s="146" t="e">
        <f t="shared" si="49"/>
        <v>#DIV/0!</v>
      </c>
      <c r="AG133" s="146" t="e">
        <f t="shared" si="50"/>
        <v>#DIV/0!</v>
      </c>
      <c r="AH133" s="146" t="e">
        <f t="shared" si="51"/>
        <v>#DIV/0!</v>
      </c>
      <c r="AI133" s="146" t="e">
        <f t="shared" si="52"/>
        <v>#DIV/0!</v>
      </c>
      <c r="AJ133" s="146">
        <f t="shared" si="53"/>
        <v>2.4596246744363572</v>
      </c>
      <c r="AK133" s="166" t="e">
        <f t="shared" si="46"/>
        <v>#DIV/0!</v>
      </c>
    </row>
    <row r="134" spans="1:37" ht="16.5" customHeight="1">
      <c r="A134" s="866" t="s">
        <v>199</v>
      </c>
      <c r="B134" s="887" t="s">
        <v>67</v>
      </c>
      <c r="C134" s="887">
        <v>15</v>
      </c>
      <c r="D134" s="887">
        <v>6</v>
      </c>
      <c r="E134" s="888" t="s">
        <v>241</v>
      </c>
      <c r="F134" s="889">
        <v>613.10500000000002</v>
      </c>
      <c r="G134" s="892" t="s">
        <v>32</v>
      </c>
      <c r="H134" s="889">
        <v>56.032800000000002</v>
      </c>
      <c r="I134" s="902">
        <f t="shared" si="54"/>
        <v>56.231382978723417</v>
      </c>
      <c r="J134" s="858"/>
      <c r="K134" s="899"/>
      <c r="L134" s="900"/>
      <c r="M134" s="900"/>
      <c r="N134" s="900"/>
      <c r="O134" s="900"/>
      <c r="P134" s="901"/>
      <c r="Q134" s="146"/>
      <c r="R134" s="146"/>
      <c r="S134" s="146"/>
      <c r="T134" s="146"/>
      <c r="U134" s="146"/>
      <c r="V134" s="166"/>
      <c r="W134" s="903">
        <v>0.6422117817130466</v>
      </c>
      <c r="X134" s="904">
        <v>18.330669400000001</v>
      </c>
      <c r="Y134" s="905">
        <v>24.8549945</v>
      </c>
      <c r="Z134" s="906">
        <v>31.435707099999998</v>
      </c>
      <c r="AA134" s="895"/>
      <c r="AB134" s="874" t="s">
        <v>200</v>
      </c>
      <c r="AC134" s="895"/>
      <c r="AD134" s="891">
        <v>0.10535162392235536</v>
      </c>
      <c r="AE134" s="146" t="e">
        <f t="shared" si="48"/>
        <v>#DIV/0!</v>
      </c>
      <c r="AF134" s="146" t="e">
        <f t="shared" si="49"/>
        <v>#DIV/0!</v>
      </c>
      <c r="AG134" s="146" t="e">
        <f t="shared" si="50"/>
        <v>#DIV/0!</v>
      </c>
      <c r="AH134" s="146" t="e">
        <f t="shared" si="51"/>
        <v>#DIV/0!</v>
      </c>
      <c r="AI134" s="146" t="e">
        <f t="shared" si="52"/>
        <v>#DIV/0!</v>
      </c>
      <c r="AJ134" s="146">
        <f t="shared" si="53"/>
        <v>2.4647843570168262</v>
      </c>
      <c r="AK134" s="166" t="e">
        <f t="shared" si="46"/>
        <v>#DIV/0!</v>
      </c>
    </row>
    <row r="135" spans="1:37" ht="16.5" customHeight="1">
      <c r="A135" s="866" t="s">
        <v>199</v>
      </c>
      <c r="B135" s="887" t="s">
        <v>67</v>
      </c>
      <c r="C135" s="887">
        <v>15</v>
      </c>
      <c r="D135" s="887">
        <v>6</v>
      </c>
      <c r="E135" s="888" t="s">
        <v>242</v>
      </c>
      <c r="F135" s="889">
        <v>613.30499999999995</v>
      </c>
      <c r="G135" s="892" t="s">
        <v>32</v>
      </c>
      <c r="H135" s="889">
        <v>56.039200000000001</v>
      </c>
      <c r="I135" s="902">
        <f t="shared" si="54"/>
        <v>56.266843971631204</v>
      </c>
      <c r="J135" s="858"/>
      <c r="K135" s="896"/>
      <c r="L135" s="897"/>
      <c r="M135" s="897"/>
      <c r="N135" s="897"/>
      <c r="O135" s="897"/>
      <c r="P135" s="898"/>
      <c r="Q135" s="146"/>
      <c r="R135" s="146"/>
      <c r="S135" s="146"/>
      <c r="T135" s="146"/>
      <c r="U135" s="146"/>
      <c r="V135" s="166"/>
      <c r="W135" s="903">
        <v>0.63068181818181823</v>
      </c>
      <c r="X135" s="904">
        <v>17.6652399</v>
      </c>
      <c r="Y135" s="905">
        <v>24.1746543</v>
      </c>
      <c r="Z135" s="906">
        <v>30.622353</v>
      </c>
      <c r="AA135" s="895"/>
      <c r="AB135" s="874" t="s">
        <v>200</v>
      </c>
      <c r="AC135" s="895"/>
      <c r="AD135" s="891">
        <v>0.11623871195809364</v>
      </c>
      <c r="AE135" s="146" t="e">
        <f t="shared" si="48"/>
        <v>#DIV/0!</v>
      </c>
      <c r="AF135" s="146" t="e">
        <f t="shared" si="49"/>
        <v>#DIV/0!</v>
      </c>
      <c r="AG135" s="146" t="e">
        <f t="shared" si="50"/>
        <v>#DIV/0!</v>
      </c>
      <c r="AH135" s="146" t="e">
        <f t="shared" si="51"/>
        <v>#DIV/0!</v>
      </c>
      <c r="AI135" s="146" t="e">
        <f t="shared" si="52"/>
        <v>#DIV/0!</v>
      </c>
      <c r="AJ135" s="146">
        <f t="shared" si="53"/>
        <v>2.4249367252066119</v>
      </c>
      <c r="AK135" s="166" t="e">
        <f t="shared" si="46"/>
        <v>#DIV/0!</v>
      </c>
    </row>
    <row r="136" spans="1:37" ht="16.5" customHeight="1">
      <c r="A136" s="866" t="s">
        <v>199</v>
      </c>
      <c r="B136" s="887" t="s">
        <v>67</v>
      </c>
      <c r="C136" s="887">
        <v>15</v>
      </c>
      <c r="D136" s="887">
        <v>6</v>
      </c>
      <c r="E136" s="888" t="s">
        <v>243</v>
      </c>
      <c r="F136" s="889">
        <v>613.505</v>
      </c>
      <c r="G136" s="892" t="s">
        <v>32</v>
      </c>
      <c r="H136" s="889">
        <v>56.039520000000003</v>
      </c>
      <c r="I136" s="902">
        <f t="shared" si="54"/>
        <v>56.302304964539012</v>
      </c>
      <c r="J136" s="858"/>
      <c r="K136" s="896"/>
      <c r="L136" s="897"/>
      <c r="M136" s="897"/>
      <c r="N136" s="897"/>
      <c r="O136" s="897"/>
      <c r="P136" s="898"/>
      <c r="Q136" s="146"/>
      <c r="R136" s="146"/>
      <c r="S136" s="146"/>
      <c r="T136" s="146"/>
      <c r="U136" s="146"/>
      <c r="V136" s="166"/>
      <c r="W136" s="903">
        <v>0.6426358190456517</v>
      </c>
      <c r="X136" s="904">
        <v>18.341920200000001</v>
      </c>
      <c r="Y136" s="905">
        <v>24.875759800000001</v>
      </c>
      <c r="Z136" s="906">
        <v>31.419278899999998</v>
      </c>
      <c r="AA136" s="895"/>
      <c r="AB136" s="874" t="s">
        <v>200</v>
      </c>
      <c r="AC136" s="895"/>
      <c r="AD136" s="891">
        <v>0.13885898815931108</v>
      </c>
      <c r="AE136" s="146" t="e">
        <f t="shared" si="48"/>
        <v>#DIV/0!</v>
      </c>
      <c r="AF136" s="146" t="e">
        <f t="shared" si="49"/>
        <v>#DIV/0!</v>
      </c>
      <c r="AG136" s="146" t="e">
        <f t="shared" si="50"/>
        <v>#DIV/0!</v>
      </c>
      <c r="AH136" s="146" t="e">
        <f t="shared" si="51"/>
        <v>#DIV/0!</v>
      </c>
      <c r="AI136" s="146" t="e">
        <f t="shared" si="52"/>
        <v>#DIV/0!</v>
      </c>
      <c r="AJ136" s="146">
        <f t="shared" si="53"/>
        <v>2.4662666617908271</v>
      </c>
      <c r="AK136" s="166" t="e">
        <f t="shared" si="46"/>
        <v>#DIV/0!</v>
      </c>
    </row>
    <row r="137" spans="1:37" ht="16.5" customHeight="1">
      <c r="A137" s="866" t="s">
        <v>199</v>
      </c>
      <c r="B137" s="887" t="s">
        <v>67</v>
      </c>
      <c r="C137" s="887">
        <v>15</v>
      </c>
      <c r="D137" s="887">
        <v>6</v>
      </c>
      <c r="E137" s="888" t="s">
        <v>244</v>
      </c>
      <c r="F137" s="889">
        <v>613.70500000000004</v>
      </c>
      <c r="G137" s="892" t="s">
        <v>32</v>
      </c>
      <c r="H137" s="889">
        <v>56.045920000000002</v>
      </c>
      <c r="I137" s="902">
        <f t="shared" si="54"/>
        <v>56.337765957446827</v>
      </c>
      <c r="J137" s="858"/>
      <c r="K137" s="896"/>
      <c r="L137" s="897"/>
      <c r="M137" s="897"/>
      <c r="N137" s="897"/>
      <c r="O137" s="897"/>
      <c r="P137" s="898"/>
      <c r="Q137" s="146"/>
      <c r="R137" s="146"/>
      <c r="S137" s="146"/>
      <c r="T137" s="146"/>
      <c r="U137" s="146"/>
      <c r="V137" s="166"/>
      <c r="W137" s="903">
        <v>0.62534267438318614</v>
      </c>
      <c r="X137" s="904">
        <v>17.315438100000001</v>
      </c>
      <c r="Y137" s="905">
        <v>23.868902800000001</v>
      </c>
      <c r="Z137" s="906">
        <v>30.208672199999999</v>
      </c>
      <c r="AA137" s="895"/>
      <c r="AB137" s="874" t="s">
        <v>200</v>
      </c>
      <c r="AC137" s="895"/>
      <c r="AD137" s="891">
        <v>0.10305692842760387</v>
      </c>
      <c r="AE137" s="146" t="e">
        <f t="shared" si="48"/>
        <v>#DIV/0!</v>
      </c>
      <c r="AF137" s="146" t="e">
        <f t="shared" si="49"/>
        <v>#DIV/0!</v>
      </c>
      <c r="AG137" s="146" t="e">
        <f t="shared" si="50"/>
        <v>#DIV/0!</v>
      </c>
      <c r="AH137" s="146" t="e">
        <f t="shared" si="51"/>
        <v>#DIV/0!</v>
      </c>
      <c r="AI137" s="146" t="e">
        <f t="shared" si="52"/>
        <v>#DIV/0!</v>
      </c>
      <c r="AJ137" s="146">
        <f t="shared" si="53"/>
        <v>2.4067836292686025</v>
      </c>
      <c r="AK137" s="166" t="e">
        <f t="shared" si="46"/>
        <v>#DIV/0!</v>
      </c>
    </row>
    <row r="138" spans="1:37" ht="16.5" customHeight="1">
      <c r="A138" s="866" t="s">
        <v>199</v>
      </c>
      <c r="B138" s="887" t="s">
        <v>67</v>
      </c>
      <c r="C138" s="887">
        <v>15</v>
      </c>
      <c r="D138" s="887">
        <v>6</v>
      </c>
      <c r="E138" s="888" t="s">
        <v>245</v>
      </c>
      <c r="F138" s="889">
        <v>613.90499999999997</v>
      </c>
      <c r="G138" s="892" t="s">
        <v>32</v>
      </c>
      <c r="H138" s="889">
        <v>56.052320000000002</v>
      </c>
      <c r="I138" s="902">
        <f t="shared" si="54"/>
        <v>56.373226950354614</v>
      </c>
      <c r="J138" s="858"/>
      <c r="K138" s="899"/>
      <c r="L138" s="900"/>
      <c r="M138" s="900"/>
      <c r="N138" s="900"/>
      <c r="O138" s="900"/>
      <c r="P138" s="901"/>
      <c r="Q138" s="146"/>
      <c r="R138" s="146"/>
      <c r="S138" s="146"/>
      <c r="T138" s="146"/>
      <c r="U138" s="146"/>
      <c r="V138" s="166"/>
      <c r="W138" s="903">
        <v>0.63571033720287451</v>
      </c>
      <c r="X138" s="904">
        <v>17.927217599999999</v>
      </c>
      <c r="Y138" s="905">
        <v>24.493787600000001</v>
      </c>
      <c r="Z138" s="906">
        <v>30.985886000000001</v>
      </c>
      <c r="AA138" s="895"/>
      <c r="AB138" s="874" t="s">
        <v>200</v>
      </c>
      <c r="AC138" s="895"/>
      <c r="AD138" s="891">
        <v>0.20234232808419719</v>
      </c>
      <c r="AE138" s="146" t="e">
        <f t="shared" si="48"/>
        <v>#DIV/0!</v>
      </c>
      <c r="AF138" s="146" t="e">
        <f t="shared" si="49"/>
        <v>#DIV/0!</v>
      </c>
      <c r="AG138" s="146" t="e">
        <f t="shared" si="50"/>
        <v>#DIV/0!</v>
      </c>
      <c r="AH138" s="146" t="e">
        <f t="shared" si="51"/>
        <v>#DIV/0!</v>
      </c>
      <c r="AI138" s="146" t="e">
        <f t="shared" si="52"/>
        <v>#DIV/0!</v>
      </c>
      <c r="AJ138" s="146">
        <f t="shared" si="53"/>
        <v>2.4422067813380735</v>
      </c>
      <c r="AK138" s="166" t="e">
        <f t="shared" si="46"/>
        <v>#DIV/0!</v>
      </c>
    </row>
    <row r="139" spans="1:37" ht="16.5" customHeight="1">
      <c r="A139" s="866" t="s">
        <v>199</v>
      </c>
      <c r="B139" s="887" t="s">
        <v>67</v>
      </c>
      <c r="C139" s="887">
        <v>15</v>
      </c>
      <c r="D139" s="887">
        <v>6</v>
      </c>
      <c r="E139" s="888" t="s">
        <v>209</v>
      </c>
      <c r="F139" s="889">
        <v>614.10500000000002</v>
      </c>
      <c r="G139" s="892" t="s">
        <v>32</v>
      </c>
      <c r="H139" s="889">
        <v>56.058400000000006</v>
      </c>
      <c r="I139" s="902">
        <f t="shared" si="54"/>
        <v>56.408687943262422</v>
      </c>
      <c r="J139" s="858"/>
      <c r="K139" s="896"/>
      <c r="L139" s="897"/>
      <c r="M139" s="897"/>
      <c r="N139" s="897"/>
      <c r="O139" s="897"/>
      <c r="P139" s="898"/>
      <c r="Q139" s="146"/>
      <c r="R139" s="146"/>
      <c r="S139" s="146"/>
      <c r="T139" s="146"/>
      <c r="U139" s="146"/>
      <c r="V139" s="166"/>
      <c r="W139" s="903">
        <v>0.69330558029622513</v>
      </c>
      <c r="X139" s="904">
        <v>21.372349199999999</v>
      </c>
      <c r="Y139" s="905">
        <v>27.965197700000001</v>
      </c>
      <c r="Z139" s="906">
        <v>35.1020732</v>
      </c>
      <c r="AA139" s="895"/>
      <c r="AB139" s="874" t="s">
        <v>200</v>
      </c>
      <c r="AC139" s="895"/>
      <c r="AD139" s="891">
        <v>0.15953719857684714</v>
      </c>
      <c r="AE139" s="146" t="e">
        <f t="shared" si="48"/>
        <v>#DIV/0!</v>
      </c>
      <c r="AF139" s="146" t="e">
        <f t="shared" si="49"/>
        <v>#DIV/0!</v>
      </c>
      <c r="AG139" s="146" t="e">
        <f t="shared" si="50"/>
        <v>#DIV/0!</v>
      </c>
      <c r="AH139" s="146" t="e">
        <f t="shared" si="51"/>
        <v>#DIV/0!</v>
      </c>
      <c r="AI139" s="146" t="e">
        <f t="shared" si="52"/>
        <v>#DIV/0!</v>
      </c>
      <c r="AJ139" s="146">
        <f t="shared" si="53"/>
        <v>2.6519878270359265</v>
      </c>
      <c r="AK139" s="166" t="e">
        <f t="shared" si="46"/>
        <v>#DIV/0!</v>
      </c>
    </row>
    <row r="140" spans="1:37" ht="16.5" customHeight="1">
      <c r="A140" s="866" t="s">
        <v>199</v>
      </c>
      <c r="B140" s="887" t="s">
        <v>67</v>
      </c>
      <c r="C140" s="887">
        <v>15</v>
      </c>
      <c r="D140" s="887">
        <v>6</v>
      </c>
      <c r="E140" s="888" t="s">
        <v>246</v>
      </c>
      <c r="F140" s="889">
        <v>614.30499999999995</v>
      </c>
      <c r="G140" s="892" t="s">
        <v>32</v>
      </c>
      <c r="H140" s="889">
        <v>56.058720000000001</v>
      </c>
      <c r="I140" s="902">
        <f t="shared" si="54"/>
        <v>56.444148936170215</v>
      </c>
      <c r="J140" s="858"/>
      <c r="K140" s="899"/>
      <c r="L140" s="900"/>
      <c r="M140" s="900"/>
      <c r="N140" s="900"/>
      <c r="O140" s="900"/>
      <c r="P140" s="901"/>
      <c r="Q140" s="146"/>
      <c r="R140" s="146"/>
      <c r="S140" s="146"/>
      <c r="T140" s="146"/>
      <c r="U140" s="146"/>
      <c r="V140" s="166"/>
      <c r="W140" s="903">
        <v>0.67691579943235569</v>
      </c>
      <c r="X140" s="904">
        <v>20.444534099999998</v>
      </c>
      <c r="Y140" s="905">
        <v>26.983241899999999</v>
      </c>
      <c r="Z140" s="906">
        <v>34.019961799999997</v>
      </c>
      <c r="AA140" s="895"/>
      <c r="AB140" s="874" t="s">
        <v>200</v>
      </c>
      <c r="AC140" s="895"/>
      <c r="AD140" s="891">
        <v>0.18920427586591868</v>
      </c>
      <c r="AE140" s="146" t="e">
        <f t="shared" si="48"/>
        <v>#DIV/0!</v>
      </c>
      <c r="AF140" s="146" t="e">
        <f t="shared" si="49"/>
        <v>#DIV/0!</v>
      </c>
      <c r="AG140" s="146" t="e">
        <f t="shared" si="50"/>
        <v>#DIV/0!</v>
      </c>
      <c r="AH140" s="146" t="e">
        <f t="shared" si="51"/>
        <v>#DIV/0!</v>
      </c>
      <c r="AI140" s="146" t="e">
        <f t="shared" si="52"/>
        <v>#DIV/0!</v>
      </c>
      <c r="AJ140" s="146">
        <f t="shared" si="53"/>
        <v>2.5900486328472883</v>
      </c>
      <c r="AK140" s="166" t="e">
        <f t="shared" si="46"/>
        <v>#DIV/0!</v>
      </c>
    </row>
    <row r="141" spans="1:37" ht="16.5" customHeight="1">
      <c r="A141" s="866" t="s">
        <v>199</v>
      </c>
      <c r="B141" s="887" t="s">
        <v>67</v>
      </c>
      <c r="C141" s="887">
        <v>15</v>
      </c>
      <c r="D141" s="887">
        <v>7</v>
      </c>
      <c r="E141" s="888" t="s">
        <v>241</v>
      </c>
      <c r="F141" s="889">
        <v>614.60500000000002</v>
      </c>
      <c r="G141" s="892" t="s">
        <v>32</v>
      </c>
      <c r="H141" s="889">
        <v>56.06512</v>
      </c>
      <c r="I141" s="902">
        <f t="shared" si="54"/>
        <v>56.497340425531924</v>
      </c>
      <c r="J141" s="858"/>
      <c r="K141" s="899"/>
      <c r="L141" s="900"/>
      <c r="M141" s="900"/>
      <c r="N141" s="900"/>
      <c r="O141" s="900"/>
      <c r="P141" s="901"/>
      <c r="Q141" s="146"/>
      <c r="R141" s="146"/>
      <c r="S141" s="146"/>
      <c r="T141" s="146"/>
      <c r="U141" s="146"/>
      <c r="V141" s="166"/>
      <c r="W141" s="903">
        <v>0.66711364398256789</v>
      </c>
      <c r="X141" s="904">
        <v>19.824924599999999</v>
      </c>
      <c r="Y141" s="905">
        <v>26.373172199999999</v>
      </c>
      <c r="Z141" s="906">
        <v>33.169262199999999</v>
      </c>
      <c r="AA141" s="895"/>
      <c r="AB141" s="874" t="s">
        <v>200</v>
      </c>
      <c r="AC141" s="895"/>
      <c r="AD141" s="891">
        <v>0.15244842633557398</v>
      </c>
      <c r="AE141" s="146" t="e">
        <f t="shared" si="48"/>
        <v>#DIV/0!</v>
      </c>
      <c r="AF141" s="146" t="e">
        <f t="shared" si="49"/>
        <v>#DIV/0!</v>
      </c>
      <c r="AG141" s="146" t="e">
        <f t="shared" si="50"/>
        <v>#DIV/0!</v>
      </c>
      <c r="AH141" s="146" t="e">
        <f t="shared" si="51"/>
        <v>#DIV/0!</v>
      </c>
      <c r="AI141" s="146" t="e">
        <f t="shared" si="52"/>
        <v>#DIV/0!</v>
      </c>
      <c r="AJ141" s="146">
        <f t="shared" si="53"/>
        <v>2.553857332572588</v>
      </c>
      <c r="AK141" s="166" t="e">
        <f t="shared" si="46"/>
        <v>#DIV/0!</v>
      </c>
    </row>
    <row r="142" spans="1:37" ht="16.5" customHeight="1" thickBot="1">
      <c r="A142" s="907" t="s">
        <v>199</v>
      </c>
      <c r="B142" s="908" t="s">
        <v>67</v>
      </c>
      <c r="C142" s="908">
        <v>15</v>
      </c>
      <c r="D142" s="908">
        <v>7</v>
      </c>
      <c r="E142" s="909" t="s">
        <v>247</v>
      </c>
      <c r="F142" s="910">
        <v>614.995</v>
      </c>
      <c r="G142" s="911" t="s">
        <v>32</v>
      </c>
      <c r="H142" s="910">
        <v>56.07152</v>
      </c>
      <c r="I142" s="912">
        <f t="shared" si="54"/>
        <v>56.566489361702139</v>
      </c>
      <c r="J142" s="913"/>
      <c r="K142" s="914"/>
      <c r="L142" s="915"/>
      <c r="M142" s="915"/>
      <c r="N142" s="915"/>
      <c r="O142" s="915"/>
      <c r="P142" s="916"/>
      <c r="Q142" s="196"/>
      <c r="R142" s="196"/>
      <c r="S142" s="196"/>
      <c r="T142" s="196"/>
      <c r="U142" s="196"/>
      <c r="V142" s="279"/>
      <c r="W142" s="917">
        <v>0.61958124447065765</v>
      </c>
      <c r="X142" s="918">
        <v>16.992379499999998</v>
      </c>
      <c r="Y142" s="919">
        <v>23.511438399999999</v>
      </c>
      <c r="Z142" s="920">
        <v>29.772205499999998</v>
      </c>
      <c r="AA142" s="895"/>
      <c r="AB142" s="921" t="s">
        <v>200</v>
      </c>
      <c r="AC142" s="895"/>
      <c r="AD142" s="922">
        <v>9.4364033314465912E-2</v>
      </c>
      <c r="AE142" s="196" t="e">
        <f t="shared" si="48"/>
        <v>#DIV/0!</v>
      </c>
      <c r="AF142" s="196" t="e">
        <f t="shared" si="49"/>
        <v>#DIV/0!</v>
      </c>
      <c r="AG142" s="196" t="e">
        <f t="shared" si="50"/>
        <v>#DIV/0!</v>
      </c>
      <c r="AH142" s="196" t="e">
        <f t="shared" si="51"/>
        <v>#DIV/0!</v>
      </c>
      <c r="AI142" s="196" t="e">
        <f t="shared" si="52"/>
        <v>#DIV/0!</v>
      </c>
      <c r="AJ142" s="196">
        <f t="shared" si="53"/>
        <v>2.3874070911769589</v>
      </c>
      <c r="AK142" s="279" t="e">
        <f t="shared" ref="AK142" si="55">AJ142-AI142</f>
        <v>#DIV/0!</v>
      </c>
    </row>
    <row r="143" spans="1:37" s="924" customFormat="1" ht="16.5" customHeight="1" thickBot="1">
      <c r="A143" s="895"/>
      <c r="B143" s="807"/>
      <c r="C143" s="875"/>
      <c r="D143" s="875"/>
      <c r="E143" s="875"/>
      <c r="F143" s="800"/>
      <c r="G143" s="800"/>
      <c r="H143" s="800"/>
      <c r="I143" s="800"/>
      <c r="J143" s="800"/>
      <c r="K143" s="897"/>
      <c r="L143" s="897"/>
      <c r="M143" s="897"/>
      <c r="N143" s="897"/>
      <c r="O143" s="897"/>
      <c r="P143" s="897"/>
      <c r="Q143" s="153"/>
      <c r="R143" s="153"/>
      <c r="S143" s="153"/>
      <c r="T143" s="153"/>
      <c r="U143" s="153"/>
      <c r="V143" s="153"/>
      <c r="W143" s="318"/>
      <c r="X143" s="163"/>
      <c r="Y143" s="163"/>
      <c r="Z143" s="146"/>
      <c r="AA143" s="923"/>
      <c r="AB143" s="645"/>
      <c r="AD143" s="925"/>
      <c r="AE143" s="146"/>
      <c r="AF143" s="146"/>
      <c r="AG143" s="146"/>
      <c r="AH143" s="146"/>
      <c r="AI143" s="146"/>
      <c r="AJ143" s="146"/>
      <c r="AK143" s="166"/>
    </row>
    <row r="144" spans="1:37" s="924" customFormat="1">
      <c r="A144" s="895"/>
      <c r="B144" s="807"/>
      <c r="C144" s="875"/>
      <c r="D144" s="875"/>
      <c r="E144" s="807"/>
      <c r="F144" s="800"/>
      <c r="G144" s="800"/>
      <c r="H144" s="800"/>
      <c r="I144" s="800"/>
      <c r="J144" s="800"/>
      <c r="K144" s="900"/>
      <c r="L144" s="900"/>
      <c r="M144" s="900"/>
      <c r="N144" s="900"/>
      <c r="O144" s="900"/>
      <c r="P144" s="900"/>
      <c r="Q144" s="153"/>
      <c r="R144" s="153"/>
      <c r="S144" s="153"/>
      <c r="T144" s="153"/>
      <c r="U144" s="945"/>
      <c r="V144" s="423" t="s">
        <v>542</v>
      </c>
      <c r="W144" s="199" t="s">
        <v>540</v>
      </c>
      <c r="X144" s="200">
        <v>5</v>
      </c>
      <c r="Y144" s="200">
        <v>50</v>
      </c>
      <c r="Z144" s="200">
        <v>95</v>
      </c>
      <c r="AA144" s="942" t="s">
        <v>541</v>
      </c>
      <c r="AB144" s="645"/>
      <c r="AD144" s="925"/>
    </row>
    <row r="145" spans="1:30" s="924" customFormat="1">
      <c r="A145" s="895"/>
      <c r="B145" s="807"/>
      <c r="C145" s="875"/>
      <c r="D145" s="875"/>
      <c r="E145" s="875"/>
      <c r="F145" s="800"/>
      <c r="G145" s="800"/>
      <c r="H145" s="800"/>
      <c r="I145" s="800"/>
      <c r="J145" s="800"/>
      <c r="K145" s="897"/>
      <c r="L145" s="897"/>
      <c r="M145" s="897"/>
      <c r="N145" s="897"/>
      <c r="O145" s="897"/>
      <c r="P145" s="897"/>
      <c r="Q145" s="153"/>
      <c r="R145" s="153"/>
      <c r="S145" s="153"/>
      <c r="T145" s="153"/>
      <c r="U145" s="174" t="s">
        <v>36</v>
      </c>
      <c r="V145" s="236">
        <f>COUNT(W60:W74)</f>
        <v>15</v>
      </c>
      <c r="W145" s="202">
        <f>MIN(X60:X74)</f>
        <v>20.233279700000001</v>
      </c>
      <c r="X145" s="202">
        <f>AVERAGE(X60:X74)</f>
        <v>25.898226253333334</v>
      </c>
      <c r="Y145" s="202">
        <f>AVERAGE(Y60:Y74)</f>
        <v>32.756919806666666</v>
      </c>
      <c r="Z145" s="202">
        <f>AVERAGE(Z60:Z74)</f>
        <v>41.226031426666651</v>
      </c>
      <c r="AA145" s="204">
        <f>MAX(Z60:Z74)</f>
        <v>43.580466399999999</v>
      </c>
      <c r="AB145" s="645"/>
      <c r="AD145" s="925"/>
    </row>
    <row r="146" spans="1:30" s="924" customFormat="1">
      <c r="A146" s="895"/>
      <c r="B146" s="807"/>
      <c r="C146" s="875"/>
      <c r="D146" s="875"/>
      <c r="E146" s="807"/>
      <c r="F146" s="800"/>
      <c r="G146" s="800"/>
      <c r="H146" s="800"/>
      <c r="I146" s="800"/>
      <c r="J146" s="800"/>
      <c r="K146" s="900"/>
      <c r="L146" s="900"/>
      <c r="M146" s="900"/>
      <c r="N146" s="900"/>
      <c r="O146" s="900"/>
      <c r="P146" s="900"/>
      <c r="Q146" s="153"/>
      <c r="R146" s="153"/>
      <c r="S146" s="153"/>
      <c r="T146" s="153"/>
      <c r="U146" s="174" t="s">
        <v>31</v>
      </c>
      <c r="V146" s="236">
        <f>COUNT(W103:W110)</f>
        <v>8</v>
      </c>
      <c r="W146" s="202">
        <f>MIN(X104:X110)</f>
        <v>25.077060899999999</v>
      </c>
      <c r="X146" s="202">
        <f>AVERAGE(X103:X110)</f>
        <v>26.693428737500003</v>
      </c>
      <c r="Y146" s="202">
        <f>AVERAGE(Y103:Y110)</f>
        <v>33.616225737500002</v>
      </c>
      <c r="Z146" s="202">
        <f>AVERAGE(Z103:Z110)</f>
        <v>42.310115912499995</v>
      </c>
      <c r="AA146" s="204">
        <f>MAX(Z103:Z110)</f>
        <v>45.204339400000002</v>
      </c>
      <c r="AB146" s="645"/>
      <c r="AD146" s="925"/>
    </row>
    <row r="147" spans="1:30" s="924" customFormat="1">
      <c r="A147" s="895"/>
      <c r="B147" s="807"/>
      <c r="C147" s="875"/>
      <c r="D147" s="875"/>
      <c r="E147" s="875"/>
      <c r="F147" s="800"/>
      <c r="G147" s="800"/>
      <c r="H147" s="800"/>
      <c r="I147" s="800"/>
      <c r="J147" s="800"/>
      <c r="K147" s="897"/>
      <c r="L147" s="897"/>
      <c r="M147" s="897"/>
      <c r="N147" s="897"/>
      <c r="O147" s="897"/>
      <c r="P147" s="897"/>
      <c r="Q147" s="153"/>
      <c r="R147" s="153"/>
      <c r="S147" s="153"/>
      <c r="T147" s="153"/>
      <c r="U147" s="174" t="s">
        <v>485</v>
      </c>
      <c r="V147" s="236">
        <f>COUNT(W113:W142)</f>
        <v>30</v>
      </c>
      <c r="W147" s="202">
        <f>MIN(X113:X142)</f>
        <v>16.992379499999998</v>
      </c>
      <c r="X147" s="202">
        <f>AVERAGE(X113:X142)</f>
        <v>18.955571446666667</v>
      </c>
      <c r="Y147" s="202">
        <f>AVERAGE(Y113:Y142)</f>
        <v>25.478599646666666</v>
      </c>
      <c r="Z147" s="202">
        <f>AVERAGE(Z113:Z142)</f>
        <v>32.15319482666667</v>
      </c>
      <c r="AA147" s="204">
        <f>MAX(Z113:Z142)</f>
        <v>35.1020732</v>
      </c>
      <c r="AB147" s="645"/>
      <c r="AD147" s="925"/>
    </row>
    <row r="148" spans="1:30" s="924" customFormat="1">
      <c r="A148" s="895"/>
      <c r="B148" s="807"/>
      <c r="C148" s="875"/>
      <c r="D148" s="875"/>
      <c r="E148" s="875"/>
      <c r="F148" s="800"/>
      <c r="G148" s="800"/>
      <c r="H148" s="800"/>
      <c r="I148" s="800"/>
      <c r="J148" s="800"/>
      <c r="K148" s="897"/>
      <c r="L148" s="897"/>
      <c r="M148" s="897"/>
      <c r="N148" s="897"/>
      <c r="O148" s="897"/>
      <c r="P148" s="897"/>
      <c r="Q148" s="153"/>
      <c r="R148" s="153"/>
      <c r="S148" s="153"/>
      <c r="T148" s="153"/>
      <c r="U148" s="174"/>
      <c r="V148" s="151"/>
      <c r="W148" s="202"/>
      <c r="X148" s="202"/>
      <c r="Y148" s="203"/>
      <c r="Z148" s="202"/>
      <c r="AA148" s="946"/>
      <c r="AB148" s="645"/>
      <c r="AD148" s="925"/>
    </row>
    <row r="149" spans="1:30" s="924" customFormat="1">
      <c r="A149" s="895"/>
      <c r="B149" s="807"/>
      <c r="C149" s="875"/>
      <c r="D149" s="875"/>
      <c r="E149" s="807"/>
      <c r="F149" s="800"/>
      <c r="G149" s="800"/>
      <c r="H149" s="800"/>
      <c r="I149" s="800"/>
      <c r="J149" s="800"/>
      <c r="K149" s="816"/>
      <c r="L149" s="816"/>
      <c r="M149" s="816"/>
      <c r="N149" s="816"/>
      <c r="O149" s="816"/>
      <c r="P149" s="816"/>
      <c r="Q149" s="153"/>
      <c r="R149" s="153"/>
      <c r="S149" s="153"/>
      <c r="T149" s="153"/>
      <c r="U149" s="174"/>
      <c r="V149" s="151"/>
      <c r="W149" s="202"/>
      <c r="X149" s="205"/>
      <c r="Y149" s="205"/>
      <c r="Z149" s="205"/>
      <c r="AA149" s="946"/>
      <c r="AB149" s="645"/>
      <c r="AD149" s="926"/>
    </row>
    <row r="150" spans="1:30" s="924" customFormat="1">
      <c r="A150" s="895"/>
      <c r="B150" s="807"/>
      <c r="C150" s="875"/>
      <c r="D150" s="807"/>
      <c r="E150" s="807"/>
      <c r="F150" s="800"/>
      <c r="G150" s="800"/>
      <c r="H150" s="800"/>
      <c r="I150" s="800"/>
      <c r="J150" s="800"/>
      <c r="K150" s="816"/>
      <c r="L150" s="816"/>
      <c r="M150" s="816"/>
      <c r="N150" s="816"/>
      <c r="O150" s="816"/>
      <c r="P150" s="816"/>
      <c r="Q150" s="153"/>
      <c r="R150" s="153"/>
      <c r="S150" s="153"/>
      <c r="T150" s="153"/>
      <c r="U150" s="174" t="s">
        <v>36</v>
      </c>
      <c r="V150" s="236">
        <f>V145</f>
        <v>15</v>
      </c>
      <c r="W150" s="202" t="str">
        <f>FIXED(W145,2)</f>
        <v>20.23</v>
      </c>
      <c r="X150" s="202" t="str">
        <f t="shared" ref="X150:AA152" si="56">FIXED(X145,2)</f>
        <v>25.90</v>
      </c>
      <c r="Y150" s="202" t="str">
        <f t="shared" si="56"/>
        <v>32.76</v>
      </c>
      <c r="Z150" s="202" t="str">
        <f t="shared" si="56"/>
        <v>41.23</v>
      </c>
      <c r="AA150" s="204" t="str">
        <f t="shared" si="56"/>
        <v>43.58</v>
      </c>
      <c r="AB150" s="645"/>
      <c r="AD150" s="926"/>
    </row>
    <row r="151" spans="1:30" s="924" customFormat="1">
      <c r="A151" s="895"/>
      <c r="B151" s="807"/>
      <c r="C151" s="875"/>
      <c r="D151" s="807"/>
      <c r="E151" s="807"/>
      <c r="F151" s="800"/>
      <c r="G151" s="800"/>
      <c r="H151" s="800"/>
      <c r="I151" s="800"/>
      <c r="J151" s="800"/>
      <c r="K151" s="897"/>
      <c r="L151" s="897"/>
      <c r="M151" s="897"/>
      <c r="N151" s="897"/>
      <c r="O151" s="897"/>
      <c r="P151" s="897"/>
      <c r="Q151" s="153"/>
      <c r="R151" s="153"/>
      <c r="S151" s="153"/>
      <c r="T151" s="153"/>
      <c r="U151" s="174" t="s">
        <v>31</v>
      </c>
      <c r="V151" s="236">
        <f t="shared" ref="V151:V152" si="57">V146</f>
        <v>8</v>
      </c>
      <c r="W151" s="202" t="str">
        <f>FIXED(W146,2)</f>
        <v>25.08</v>
      </c>
      <c r="X151" s="202" t="str">
        <f t="shared" si="56"/>
        <v>26.69</v>
      </c>
      <c r="Y151" s="202" t="str">
        <f t="shared" si="56"/>
        <v>33.62</v>
      </c>
      <c r="Z151" s="202" t="str">
        <f t="shared" si="56"/>
        <v>42.31</v>
      </c>
      <c r="AA151" s="204" t="str">
        <f t="shared" si="56"/>
        <v>45.20</v>
      </c>
      <c r="AB151" s="645"/>
      <c r="AD151" s="925"/>
    </row>
    <row r="152" spans="1:30" s="924" customFormat="1" ht="13.5" thickBot="1">
      <c r="A152" s="895"/>
      <c r="B152" s="807"/>
      <c r="C152" s="875"/>
      <c r="D152" s="807"/>
      <c r="E152" s="807"/>
      <c r="F152" s="800"/>
      <c r="G152" s="800"/>
      <c r="H152" s="800"/>
      <c r="I152" s="800"/>
      <c r="J152" s="800"/>
      <c r="K152" s="900"/>
      <c r="L152" s="900"/>
      <c r="M152" s="900"/>
      <c r="N152" s="900"/>
      <c r="O152" s="900"/>
      <c r="P152" s="900"/>
      <c r="Q152" s="153"/>
      <c r="R152" s="153"/>
      <c r="S152" s="153"/>
      <c r="T152" s="153"/>
      <c r="U152" s="206" t="s">
        <v>485</v>
      </c>
      <c r="V152" s="271">
        <f t="shared" si="57"/>
        <v>30</v>
      </c>
      <c r="W152" s="207" t="str">
        <f>FIXED(W147,2)</f>
        <v>16.99</v>
      </c>
      <c r="X152" s="207" t="str">
        <f t="shared" si="56"/>
        <v>18.96</v>
      </c>
      <c r="Y152" s="207" t="str">
        <f t="shared" si="56"/>
        <v>25.48</v>
      </c>
      <c r="Z152" s="207" t="str">
        <f t="shared" si="56"/>
        <v>32.15</v>
      </c>
      <c r="AA152" s="209" t="str">
        <f t="shared" si="56"/>
        <v>35.10</v>
      </c>
      <c r="AB152" s="645"/>
      <c r="AD152" s="925"/>
    </row>
    <row r="153" spans="1:30" s="924" customFormat="1">
      <c r="A153" s="895"/>
      <c r="B153" s="807"/>
      <c r="C153" s="875"/>
      <c r="D153" s="807"/>
      <c r="E153" s="875"/>
      <c r="F153" s="800"/>
      <c r="G153" s="800"/>
      <c r="H153" s="800"/>
      <c r="I153" s="800"/>
      <c r="J153" s="800"/>
      <c r="K153" s="897"/>
      <c r="L153" s="897"/>
      <c r="M153" s="897"/>
      <c r="N153" s="897"/>
      <c r="O153" s="897"/>
      <c r="P153" s="897"/>
      <c r="Q153" s="153"/>
      <c r="R153" s="153"/>
      <c r="S153" s="153"/>
      <c r="T153" s="153"/>
      <c r="U153" s="153"/>
      <c r="V153" s="153"/>
      <c r="W153" s="318"/>
      <c r="X153" s="163"/>
      <c r="Y153" s="163"/>
      <c r="Z153" s="146"/>
      <c r="AB153" s="645"/>
      <c r="AD153" s="925"/>
    </row>
    <row r="154" spans="1:30" s="924" customFormat="1">
      <c r="A154" s="895"/>
      <c r="B154" s="807"/>
      <c r="C154" s="875"/>
      <c r="D154" s="807"/>
      <c r="E154" s="875"/>
      <c r="F154" s="800"/>
      <c r="G154" s="800"/>
      <c r="H154" s="800"/>
      <c r="I154" s="800"/>
      <c r="J154" s="800"/>
      <c r="K154" s="897"/>
      <c r="L154" s="897"/>
      <c r="M154" s="897"/>
      <c r="N154" s="897"/>
      <c r="O154" s="897"/>
      <c r="P154" s="897"/>
      <c r="Q154" s="153"/>
      <c r="R154" s="153"/>
      <c r="S154" s="153"/>
      <c r="T154" s="153"/>
      <c r="U154" s="153"/>
      <c r="V154" s="153"/>
      <c r="W154" s="318"/>
      <c r="X154" s="163"/>
      <c r="Y154" s="163"/>
      <c r="Z154" s="146"/>
      <c r="AB154" s="645"/>
      <c r="AD154" s="925"/>
    </row>
    <row r="155" spans="1:30" s="924" customFormat="1">
      <c r="A155" s="895"/>
      <c r="B155" s="807"/>
      <c r="C155" s="875"/>
      <c r="D155" s="807"/>
      <c r="E155" s="807"/>
      <c r="F155" s="800"/>
      <c r="G155" s="800"/>
      <c r="H155" s="800"/>
      <c r="I155" s="800"/>
      <c r="J155" s="800"/>
      <c r="K155" s="900"/>
      <c r="L155" s="900"/>
      <c r="M155" s="900"/>
      <c r="N155" s="900"/>
      <c r="O155" s="900"/>
      <c r="P155" s="900"/>
      <c r="Q155" s="153"/>
      <c r="R155" s="153"/>
      <c r="S155" s="153"/>
      <c r="T155" s="153"/>
      <c r="U155" s="153"/>
      <c r="V155" s="153"/>
      <c r="W155" s="318"/>
      <c r="X155" s="163"/>
      <c r="Y155" s="163"/>
      <c r="Z155" s="146"/>
      <c r="AB155" s="645"/>
      <c r="AD155" s="925"/>
    </row>
    <row r="156" spans="1:30" s="924" customFormat="1">
      <c r="A156" s="895"/>
      <c r="B156" s="807"/>
      <c r="C156" s="875"/>
      <c r="D156" s="807"/>
      <c r="E156" s="807"/>
      <c r="F156" s="800"/>
      <c r="G156" s="800"/>
      <c r="H156" s="800"/>
      <c r="I156" s="800"/>
      <c r="J156" s="800"/>
      <c r="K156" s="927"/>
      <c r="L156" s="927"/>
      <c r="M156" s="927"/>
      <c r="N156" s="927"/>
      <c r="O156" s="927"/>
      <c r="P156" s="927"/>
      <c r="Q156" s="153"/>
      <c r="R156" s="153"/>
      <c r="S156" s="153"/>
      <c r="T156" s="153"/>
      <c r="U156" s="153"/>
      <c r="V156" s="153"/>
      <c r="W156" s="318"/>
      <c r="X156" s="163"/>
      <c r="Y156" s="163"/>
      <c r="Z156" s="146"/>
      <c r="AB156" s="645"/>
      <c r="AD156" s="926"/>
    </row>
    <row r="157" spans="1:30" s="924" customFormat="1">
      <c r="A157" s="895"/>
      <c r="B157" s="807"/>
      <c r="C157" s="875"/>
      <c r="D157" s="807"/>
      <c r="E157" s="807"/>
      <c r="F157" s="800"/>
      <c r="G157" s="800"/>
      <c r="H157" s="800"/>
      <c r="I157" s="800"/>
      <c r="J157" s="800"/>
      <c r="K157" s="897"/>
      <c r="L157" s="897"/>
      <c r="M157" s="897"/>
      <c r="N157" s="897"/>
      <c r="O157" s="897"/>
      <c r="P157" s="897"/>
      <c r="Q157" s="153"/>
      <c r="R157" s="153"/>
      <c r="S157" s="153"/>
      <c r="T157" s="153"/>
      <c r="U157" s="153"/>
      <c r="V157" s="153"/>
      <c r="W157" s="318"/>
      <c r="X157" s="163"/>
      <c r="Y157" s="163"/>
      <c r="Z157" s="146"/>
      <c r="AB157" s="645"/>
      <c r="AD157" s="925"/>
    </row>
    <row r="158" spans="1:30" s="924" customFormat="1">
      <c r="A158" s="895"/>
      <c r="B158" s="807"/>
      <c r="C158" s="875"/>
      <c r="D158" s="807"/>
      <c r="E158" s="875"/>
      <c r="F158" s="800"/>
      <c r="G158" s="800"/>
      <c r="H158" s="800"/>
      <c r="I158" s="800"/>
      <c r="J158" s="800"/>
      <c r="K158" s="897"/>
      <c r="L158" s="897"/>
      <c r="M158" s="897"/>
      <c r="N158" s="897"/>
      <c r="O158" s="897"/>
      <c r="P158" s="897"/>
      <c r="Q158" s="153"/>
      <c r="R158" s="153"/>
      <c r="S158" s="153"/>
      <c r="T158" s="153"/>
      <c r="U158" s="153"/>
      <c r="V158" s="153"/>
      <c r="W158" s="318"/>
      <c r="X158" s="163"/>
      <c r="Y158" s="163"/>
      <c r="Z158" s="146"/>
      <c r="AB158" s="645"/>
      <c r="AD158" s="925"/>
    </row>
    <row r="159" spans="1:30" s="924" customFormat="1">
      <c r="A159" s="895"/>
      <c r="B159" s="807"/>
      <c r="C159" s="875"/>
      <c r="D159" s="807"/>
      <c r="E159" s="875"/>
      <c r="F159" s="800"/>
      <c r="G159" s="800"/>
      <c r="H159" s="800"/>
      <c r="I159" s="800"/>
      <c r="J159" s="800"/>
      <c r="K159" s="897"/>
      <c r="L159" s="897"/>
      <c r="M159" s="897"/>
      <c r="N159" s="897"/>
      <c r="O159" s="897"/>
      <c r="P159" s="897"/>
      <c r="Q159" s="153"/>
      <c r="R159" s="153"/>
      <c r="S159" s="153"/>
      <c r="T159" s="153"/>
      <c r="U159" s="153"/>
      <c r="V159" s="153"/>
      <c r="W159" s="318"/>
      <c r="X159" s="163"/>
      <c r="Y159" s="163"/>
      <c r="Z159" s="146"/>
      <c r="AB159" s="645"/>
      <c r="AD159" s="925"/>
    </row>
    <row r="160" spans="1:30" s="924" customFormat="1">
      <c r="A160" s="895"/>
      <c r="B160" s="807"/>
      <c r="C160" s="875"/>
      <c r="D160" s="807"/>
      <c r="E160" s="807"/>
      <c r="F160" s="800"/>
      <c r="G160" s="800"/>
      <c r="H160" s="800"/>
      <c r="I160" s="800"/>
      <c r="J160" s="800"/>
      <c r="K160" s="900"/>
      <c r="L160" s="900"/>
      <c r="M160" s="900"/>
      <c r="N160" s="900"/>
      <c r="O160" s="900"/>
      <c r="P160" s="900"/>
      <c r="Q160" s="153"/>
      <c r="R160" s="153"/>
      <c r="S160" s="153"/>
      <c r="T160" s="153"/>
      <c r="U160" s="153"/>
      <c r="V160" s="153"/>
      <c r="W160" s="318"/>
      <c r="X160" s="163"/>
      <c r="Y160" s="163"/>
      <c r="Z160" s="146"/>
      <c r="AB160" s="645"/>
      <c r="AD160" s="925"/>
    </row>
    <row r="161" spans="1:30" s="924" customFormat="1">
      <c r="A161" s="895"/>
      <c r="B161" s="807"/>
      <c r="C161" s="875"/>
      <c r="D161" s="807"/>
      <c r="E161" s="875"/>
      <c r="F161" s="800"/>
      <c r="G161" s="800"/>
      <c r="H161" s="800"/>
      <c r="I161" s="800"/>
      <c r="J161" s="800"/>
      <c r="K161" s="897"/>
      <c r="L161" s="897"/>
      <c r="M161" s="897"/>
      <c r="N161" s="897"/>
      <c r="O161" s="897"/>
      <c r="P161" s="897"/>
      <c r="Q161" s="153"/>
      <c r="R161" s="153"/>
      <c r="S161" s="153"/>
      <c r="T161" s="153"/>
      <c r="U161" s="153"/>
      <c r="V161" s="153"/>
      <c r="W161" s="318"/>
      <c r="X161" s="163"/>
      <c r="Y161" s="163"/>
      <c r="Z161" s="146"/>
      <c r="AB161" s="645"/>
      <c r="AD161" s="925"/>
    </row>
    <row r="162" spans="1:30" s="924" customFormat="1">
      <c r="A162" s="895"/>
      <c r="B162" s="807"/>
      <c r="C162" s="875"/>
      <c r="D162" s="807"/>
      <c r="E162" s="875"/>
      <c r="F162" s="800"/>
      <c r="G162" s="800"/>
      <c r="H162" s="800"/>
      <c r="I162" s="800"/>
      <c r="J162" s="800"/>
      <c r="K162" s="897"/>
      <c r="L162" s="897"/>
      <c r="M162" s="897"/>
      <c r="N162" s="897"/>
      <c r="O162" s="897"/>
      <c r="P162" s="897"/>
      <c r="Q162" s="153"/>
      <c r="R162" s="153"/>
      <c r="S162" s="153"/>
      <c r="T162" s="153"/>
      <c r="U162" s="153"/>
      <c r="V162" s="153"/>
      <c r="W162" s="318"/>
      <c r="X162" s="163"/>
      <c r="Y162" s="163"/>
      <c r="Z162" s="146"/>
      <c r="AB162" s="645"/>
      <c r="AD162" s="925"/>
    </row>
    <row r="163" spans="1:30" s="924" customFormat="1">
      <c r="A163" s="895"/>
      <c r="B163" s="807"/>
      <c r="C163" s="875"/>
      <c r="D163" s="807"/>
      <c r="E163" s="807"/>
      <c r="F163" s="800"/>
      <c r="G163" s="800"/>
      <c r="H163" s="800"/>
      <c r="I163" s="800"/>
      <c r="J163" s="800"/>
      <c r="K163" s="927"/>
      <c r="L163" s="927"/>
      <c r="M163" s="927"/>
      <c r="N163" s="927"/>
      <c r="O163" s="927"/>
      <c r="P163" s="927"/>
      <c r="Q163" s="153"/>
      <c r="R163" s="153"/>
      <c r="S163" s="153"/>
      <c r="T163" s="153"/>
      <c r="U163" s="153"/>
      <c r="V163" s="153"/>
      <c r="W163" s="318"/>
      <c r="X163" s="163"/>
      <c r="Y163" s="163"/>
      <c r="Z163" s="146"/>
      <c r="AB163" s="645"/>
      <c r="AD163" s="926"/>
    </row>
    <row r="164" spans="1:30" s="924" customFormat="1">
      <c r="A164" s="895"/>
      <c r="B164" s="807"/>
      <c r="C164" s="875"/>
      <c r="D164" s="807"/>
      <c r="E164" s="807"/>
      <c r="F164" s="800"/>
      <c r="G164" s="800"/>
      <c r="H164" s="800"/>
      <c r="I164" s="800"/>
      <c r="J164" s="800"/>
      <c r="K164" s="900"/>
      <c r="L164" s="900"/>
      <c r="M164" s="900"/>
      <c r="N164" s="900"/>
      <c r="O164" s="900"/>
      <c r="P164" s="900"/>
      <c r="Q164" s="153"/>
      <c r="R164" s="153"/>
      <c r="S164" s="153"/>
      <c r="T164" s="153"/>
      <c r="U164" s="153"/>
      <c r="V164" s="153"/>
      <c r="W164" s="318"/>
      <c r="X164" s="163"/>
      <c r="Y164" s="163"/>
      <c r="Z164" s="146"/>
      <c r="AB164" s="645"/>
      <c r="AD164" s="925"/>
    </row>
    <row r="165" spans="1:30" s="924" customFormat="1">
      <c r="A165" s="895"/>
      <c r="B165" s="807"/>
      <c r="C165" s="875"/>
      <c r="D165" s="807"/>
      <c r="E165" s="807"/>
      <c r="F165" s="800"/>
      <c r="G165" s="800"/>
      <c r="H165" s="800"/>
      <c r="I165" s="800"/>
      <c r="J165" s="800"/>
      <c r="K165" s="900"/>
      <c r="L165" s="900"/>
      <c r="M165" s="900"/>
      <c r="N165" s="900"/>
      <c r="O165" s="900"/>
      <c r="P165" s="900"/>
      <c r="Q165" s="153"/>
      <c r="R165" s="153"/>
      <c r="S165" s="153"/>
      <c r="T165" s="153"/>
      <c r="U165" s="153"/>
      <c r="V165" s="153"/>
      <c r="W165" s="318"/>
      <c r="X165" s="163"/>
      <c r="Y165" s="163"/>
      <c r="Z165" s="146"/>
      <c r="AB165" s="645"/>
      <c r="AD165" s="925"/>
    </row>
    <row r="166" spans="1:30" s="924" customFormat="1">
      <c r="A166" s="895"/>
      <c r="B166" s="807"/>
      <c r="C166" s="875"/>
      <c r="D166" s="807"/>
      <c r="E166" s="807"/>
      <c r="F166" s="800"/>
      <c r="G166" s="800"/>
      <c r="H166" s="800"/>
      <c r="I166" s="800"/>
      <c r="J166" s="800"/>
      <c r="K166" s="927"/>
      <c r="L166" s="927"/>
      <c r="M166" s="927"/>
      <c r="N166" s="927"/>
      <c r="O166" s="927"/>
      <c r="P166" s="927"/>
      <c r="Q166" s="153"/>
      <c r="R166" s="153"/>
      <c r="S166" s="153"/>
      <c r="T166" s="153"/>
      <c r="U166" s="153"/>
      <c r="V166" s="153"/>
      <c r="W166" s="318"/>
      <c r="X166" s="163"/>
      <c r="Y166" s="163"/>
      <c r="Z166" s="146"/>
      <c r="AB166" s="645"/>
      <c r="AD166" s="926"/>
    </row>
    <row r="167" spans="1:30" s="924" customFormat="1">
      <c r="A167" s="895"/>
      <c r="B167" s="807"/>
      <c r="C167" s="875"/>
      <c r="D167" s="807"/>
      <c r="E167" s="807"/>
      <c r="F167" s="800"/>
      <c r="G167" s="800"/>
      <c r="H167" s="800"/>
      <c r="I167" s="800"/>
      <c r="J167" s="800"/>
      <c r="K167" s="900"/>
      <c r="L167" s="900"/>
      <c r="M167" s="900"/>
      <c r="N167" s="900"/>
      <c r="O167" s="900"/>
      <c r="P167" s="900"/>
      <c r="Q167" s="153"/>
      <c r="R167" s="153"/>
      <c r="S167" s="153"/>
      <c r="T167" s="153"/>
      <c r="U167" s="153"/>
      <c r="V167" s="153"/>
      <c r="W167" s="318"/>
      <c r="X167" s="163"/>
      <c r="Y167" s="163"/>
      <c r="Z167" s="146"/>
      <c r="AB167" s="645"/>
      <c r="AD167" s="925"/>
    </row>
    <row r="168" spans="1:30" s="924" customFormat="1">
      <c r="A168" s="895"/>
      <c r="B168" s="807"/>
      <c r="C168" s="875"/>
      <c r="D168" s="875"/>
      <c r="E168" s="875"/>
      <c r="F168" s="800"/>
      <c r="G168" s="800"/>
      <c r="H168" s="800"/>
      <c r="I168" s="800"/>
      <c r="J168" s="800"/>
      <c r="K168" s="897"/>
      <c r="L168" s="897"/>
      <c r="M168" s="897"/>
      <c r="N168" s="897"/>
      <c r="O168" s="897"/>
      <c r="P168" s="897"/>
      <c r="Q168" s="153"/>
      <c r="R168" s="153"/>
      <c r="S168" s="153"/>
      <c r="T168" s="153"/>
      <c r="U168" s="153"/>
      <c r="V168" s="153"/>
      <c r="W168" s="318"/>
      <c r="X168" s="163"/>
      <c r="Y168" s="163"/>
      <c r="Z168" s="146"/>
      <c r="AB168" s="645"/>
      <c r="AD168" s="925"/>
    </row>
    <row r="169" spans="1:30" s="924" customFormat="1">
      <c r="A169" s="895"/>
      <c r="B169" s="807"/>
      <c r="C169" s="875"/>
      <c r="D169" s="875"/>
      <c r="E169" s="807"/>
      <c r="F169" s="800"/>
      <c r="G169" s="800"/>
      <c r="H169" s="800"/>
      <c r="I169" s="800"/>
      <c r="J169" s="800"/>
      <c r="K169" s="927"/>
      <c r="L169" s="927"/>
      <c r="M169" s="927"/>
      <c r="N169" s="927"/>
      <c r="O169" s="927"/>
      <c r="P169" s="927"/>
      <c r="Q169" s="153"/>
      <c r="R169" s="153"/>
      <c r="S169" s="153"/>
      <c r="T169" s="153"/>
      <c r="U169" s="153"/>
      <c r="V169" s="153"/>
      <c r="W169" s="318"/>
      <c r="X169" s="163"/>
      <c r="Y169" s="163"/>
      <c r="Z169" s="146"/>
      <c r="AB169" s="645"/>
      <c r="AD169" s="926"/>
    </row>
    <row r="170" spans="1:30" s="924" customFormat="1">
      <c r="A170" s="895"/>
      <c r="B170" s="807"/>
      <c r="C170" s="875"/>
      <c r="D170" s="875"/>
      <c r="E170" s="807"/>
      <c r="F170" s="800"/>
      <c r="G170" s="800"/>
      <c r="H170" s="800"/>
      <c r="I170" s="800"/>
      <c r="J170" s="800"/>
      <c r="K170" s="897"/>
      <c r="L170" s="897"/>
      <c r="M170" s="897"/>
      <c r="N170" s="897"/>
      <c r="O170" s="897"/>
      <c r="P170" s="897"/>
      <c r="Q170" s="153"/>
      <c r="R170" s="153"/>
      <c r="S170" s="153"/>
      <c r="T170" s="153"/>
      <c r="U170" s="153"/>
      <c r="V170" s="153"/>
      <c r="W170" s="318"/>
      <c r="X170" s="163"/>
      <c r="Y170" s="163"/>
      <c r="Z170" s="146"/>
      <c r="AB170" s="645"/>
      <c r="AD170" s="925"/>
    </row>
    <row r="171" spans="1:30" s="924" customFormat="1">
      <c r="A171" s="895"/>
      <c r="B171" s="807"/>
      <c r="C171" s="875"/>
      <c r="D171" s="875"/>
      <c r="E171" s="807"/>
      <c r="F171" s="800"/>
      <c r="G171" s="800"/>
      <c r="H171" s="800"/>
      <c r="I171" s="800"/>
      <c r="J171" s="800"/>
      <c r="K171" s="927"/>
      <c r="L171" s="927"/>
      <c r="M171" s="927"/>
      <c r="N171" s="927"/>
      <c r="O171" s="927"/>
      <c r="P171" s="927"/>
      <c r="Q171" s="153"/>
      <c r="R171" s="153"/>
      <c r="S171" s="153"/>
      <c r="T171" s="153"/>
      <c r="U171" s="153"/>
      <c r="V171" s="153"/>
      <c r="W171" s="318"/>
      <c r="X171" s="163"/>
      <c r="Y171" s="163"/>
      <c r="Z171" s="146"/>
      <c r="AB171" s="645"/>
      <c r="AD171" s="926"/>
    </row>
    <row r="172" spans="1:30" s="924" customFormat="1">
      <c r="A172" s="895"/>
      <c r="B172" s="807"/>
      <c r="C172" s="875"/>
      <c r="D172" s="875"/>
      <c r="E172" s="807"/>
      <c r="F172" s="800"/>
      <c r="G172" s="800"/>
      <c r="H172" s="800"/>
      <c r="I172" s="800"/>
      <c r="J172" s="800"/>
      <c r="K172" s="897"/>
      <c r="L172" s="897"/>
      <c r="M172" s="897"/>
      <c r="N172" s="897"/>
      <c r="O172" s="897"/>
      <c r="P172" s="897"/>
      <c r="Q172" s="153"/>
      <c r="R172" s="153"/>
      <c r="S172" s="153"/>
      <c r="T172" s="153"/>
      <c r="U172" s="153"/>
      <c r="V172" s="153"/>
      <c r="W172" s="318"/>
      <c r="X172" s="163"/>
      <c r="Y172" s="163"/>
      <c r="Z172" s="146"/>
      <c r="AB172" s="645"/>
      <c r="AD172" s="925"/>
    </row>
    <row r="173" spans="1:30" s="924" customFormat="1">
      <c r="A173" s="895"/>
      <c r="B173" s="807"/>
      <c r="C173" s="875"/>
      <c r="D173" s="875"/>
      <c r="E173" s="807"/>
      <c r="F173" s="800"/>
      <c r="G173" s="800"/>
      <c r="H173" s="800"/>
      <c r="I173" s="800"/>
      <c r="J173" s="800"/>
      <c r="K173" s="900"/>
      <c r="L173" s="900"/>
      <c r="M173" s="900"/>
      <c r="N173" s="900"/>
      <c r="O173" s="900"/>
      <c r="P173" s="900"/>
      <c r="Q173" s="153"/>
      <c r="R173" s="153"/>
      <c r="S173" s="153"/>
      <c r="T173" s="153"/>
      <c r="U173" s="153"/>
      <c r="V173" s="153"/>
      <c r="W173" s="318"/>
      <c r="X173" s="163"/>
      <c r="Y173" s="163"/>
      <c r="Z173" s="146"/>
      <c r="AB173" s="645"/>
      <c r="AD173" s="925"/>
    </row>
    <row r="174" spans="1:30" s="924" customFormat="1">
      <c r="A174" s="895"/>
      <c r="B174" s="807"/>
      <c r="C174" s="875"/>
      <c r="D174" s="875"/>
      <c r="E174" s="807"/>
      <c r="F174" s="800"/>
      <c r="G174" s="800"/>
      <c r="H174" s="800"/>
      <c r="I174" s="800"/>
      <c r="J174" s="800"/>
      <c r="K174" s="927"/>
      <c r="L174" s="927"/>
      <c r="M174" s="927"/>
      <c r="N174" s="927"/>
      <c r="O174" s="927"/>
      <c r="P174" s="927"/>
      <c r="Q174" s="153"/>
      <c r="R174" s="153"/>
      <c r="S174" s="153"/>
      <c r="T174" s="153"/>
      <c r="U174" s="153"/>
      <c r="V174" s="153"/>
      <c r="W174" s="318"/>
      <c r="X174" s="163"/>
      <c r="Y174" s="163"/>
      <c r="Z174" s="146"/>
      <c r="AB174" s="645"/>
      <c r="AD174" s="926"/>
    </row>
    <row r="175" spans="1:30" s="924" customFormat="1">
      <c r="A175" s="895"/>
      <c r="B175" s="807"/>
      <c r="C175" s="807"/>
      <c r="D175" s="807"/>
      <c r="E175" s="807"/>
      <c r="F175" s="800"/>
      <c r="G175" s="800"/>
      <c r="H175" s="800"/>
      <c r="I175" s="800"/>
      <c r="J175" s="800"/>
      <c r="K175" s="900"/>
      <c r="L175" s="900"/>
      <c r="M175" s="900"/>
      <c r="N175" s="900"/>
      <c r="O175" s="900"/>
      <c r="P175" s="900"/>
      <c r="Q175" s="153"/>
      <c r="R175" s="153"/>
      <c r="S175" s="153"/>
      <c r="T175" s="153"/>
      <c r="U175" s="153"/>
      <c r="V175" s="153"/>
      <c r="W175" s="318"/>
      <c r="X175" s="163"/>
      <c r="Y175" s="163"/>
      <c r="Z175" s="146"/>
      <c r="AB175" s="645"/>
      <c r="AD175" s="925"/>
    </row>
    <row r="176" spans="1:30" s="924" customFormat="1">
      <c r="A176" s="895"/>
      <c r="B176" s="807"/>
      <c r="C176" s="807"/>
      <c r="D176" s="807"/>
      <c r="E176" s="807"/>
      <c r="F176" s="800"/>
      <c r="G176" s="800"/>
      <c r="H176" s="800"/>
      <c r="I176" s="800"/>
      <c r="J176" s="800"/>
      <c r="K176" s="927"/>
      <c r="L176" s="927"/>
      <c r="M176" s="927"/>
      <c r="N176" s="927"/>
      <c r="O176" s="927"/>
      <c r="P176" s="927"/>
      <c r="Q176" s="153"/>
      <c r="R176" s="153"/>
      <c r="S176" s="153"/>
      <c r="T176" s="153"/>
      <c r="U176" s="153"/>
      <c r="V176" s="153"/>
      <c r="W176" s="318"/>
      <c r="X176" s="163"/>
      <c r="Y176" s="163"/>
      <c r="Z176" s="146"/>
      <c r="AB176" s="645"/>
      <c r="AD176" s="926"/>
    </row>
    <row r="177" spans="1:30" s="924" customFormat="1">
      <c r="A177" s="895"/>
      <c r="B177" s="807"/>
      <c r="C177" s="807"/>
      <c r="D177" s="807"/>
      <c r="E177" s="807"/>
      <c r="F177" s="800"/>
      <c r="G177" s="800"/>
      <c r="H177" s="800"/>
      <c r="I177" s="800"/>
      <c r="J177" s="800"/>
      <c r="K177" s="897"/>
      <c r="L177" s="897"/>
      <c r="M177" s="897"/>
      <c r="N177" s="897"/>
      <c r="O177" s="897"/>
      <c r="P177" s="897"/>
      <c r="Q177" s="153"/>
      <c r="R177" s="153"/>
      <c r="S177" s="153"/>
      <c r="T177" s="153"/>
      <c r="U177" s="153"/>
      <c r="V177" s="153"/>
      <c r="W177" s="318"/>
      <c r="X177" s="163"/>
      <c r="Y177" s="163"/>
      <c r="Z177" s="146"/>
      <c r="AB177" s="645"/>
      <c r="AD177" s="925"/>
    </row>
    <row r="178" spans="1:30" s="924" customFormat="1">
      <c r="A178" s="895"/>
      <c r="B178" s="807"/>
      <c r="C178" s="807"/>
      <c r="D178" s="807"/>
      <c r="E178" s="807"/>
      <c r="F178" s="800"/>
      <c r="G178" s="800"/>
      <c r="H178" s="800"/>
      <c r="I178" s="800"/>
      <c r="J178" s="800"/>
      <c r="K178" s="900"/>
      <c r="L178" s="900"/>
      <c r="M178" s="900"/>
      <c r="N178" s="900"/>
      <c r="O178" s="900"/>
      <c r="P178" s="900"/>
      <c r="Q178" s="153"/>
      <c r="R178" s="153"/>
      <c r="S178" s="153"/>
      <c r="T178" s="153"/>
      <c r="U178" s="153"/>
      <c r="V178" s="153"/>
      <c r="W178" s="318"/>
      <c r="X178" s="163"/>
      <c r="Y178" s="163"/>
      <c r="Z178" s="146"/>
      <c r="AB178" s="645"/>
      <c r="AD178" s="925"/>
    </row>
    <row r="179" spans="1:30" s="924" customFormat="1">
      <c r="A179" s="895"/>
      <c r="B179" s="807"/>
      <c r="C179" s="807"/>
      <c r="D179" s="807"/>
      <c r="E179" s="807"/>
      <c r="F179" s="800"/>
      <c r="G179" s="800"/>
      <c r="H179" s="800"/>
      <c r="I179" s="800"/>
      <c r="J179" s="800"/>
      <c r="K179" s="927"/>
      <c r="L179" s="927"/>
      <c r="M179" s="927"/>
      <c r="N179" s="927"/>
      <c r="O179" s="927"/>
      <c r="P179" s="927"/>
      <c r="Q179" s="153"/>
      <c r="R179" s="153"/>
      <c r="S179" s="153"/>
      <c r="T179" s="153"/>
      <c r="U179" s="153"/>
      <c r="V179" s="153"/>
      <c r="W179" s="318"/>
      <c r="X179" s="163"/>
      <c r="Y179" s="163"/>
      <c r="Z179" s="146"/>
      <c r="AB179" s="645"/>
      <c r="AD179" s="926"/>
    </row>
    <row r="180" spans="1:30" s="924" customFormat="1">
      <c r="A180" s="895"/>
      <c r="B180" s="807"/>
      <c r="C180" s="807"/>
      <c r="D180" s="807"/>
      <c r="E180" s="807"/>
      <c r="F180" s="800"/>
      <c r="G180" s="800"/>
      <c r="H180" s="800"/>
      <c r="I180" s="800"/>
      <c r="J180" s="800"/>
      <c r="K180" s="897"/>
      <c r="L180" s="897"/>
      <c r="M180" s="897"/>
      <c r="N180" s="897"/>
      <c r="O180" s="897"/>
      <c r="P180" s="897"/>
      <c r="Q180" s="153"/>
      <c r="R180" s="153"/>
      <c r="S180" s="153"/>
      <c r="T180" s="153"/>
      <c r="U180" s="153"/>
      <c r="V180" s="153"/>
      <c r="W180" s="318"/>
      <c r="X180" s="163"/>
      <c r="Y180" s="163"/>
      <c r="Z180" s="146"/>
      <c r="AB180" s="645"/>
      <c r="AD180" s="925"/>
    </row>
    <row r="181" spans="1:30" s="924" customFormat="1">
      <c r="A181" s="895"/>
      <c r="B181" s="807"/>
      <c r="C181" s="807"/>
      <c r="D181" s="807"/>
      <c r="E181" s="807"/>
      <c r="F181" s="800"/>
      <c r="G181" s="800"/>
      <c r="H181" s="800"/>
      <c r="I181" s="800"/>
      <c r="J181" s="800"/>
      <c r="K181" s="900"/>
      <c r="L181" s="900"/>
      <c r="M181" s="900"/>
      <c r="N181" s="900"/>
      <c r="O181" s="900"/>
      <c r="P181" s="900"/>
      <c r="Q181" s="153"/>
      <c r="R181" s="153"/>
      <c r="S181" s="153"/>
      <c r="T181" s="153"/>
      <c r="U181" s="153"/>
      <c r="V181" s="153"/>
      <c r="W181" s="318"/>
      <c r="X181" s="163"/>
      <c r="Y181" s="163"/>
      <c r="Z181" s="146"/>
      <c r="AB181" s="645"/>
      <c r="AD181" s="925"/>
    </row>
    <row r="182" spans="1:30" s="924" customFormat="1">
      <c r="A182" s="895"/>
      <c r="B182" s="807"/>
      <c r="C182" s="807"/>
      <c r="D182" s="807"/>
      <c r="E182" s="807"/>
      <c r="F182" s="800"/>
      <c r="G182" s="800"/>
      <c r="H182" s="800"/>
      <c r="I182" s="800"/>
      <c r="J182" s="800"/>
      <c r="K182" s="927"/>
      <c r="L182" s="927"/>
      <c r="M182" s="927"/>
      <c r="N182" s="927"/>
      <c r="O182" s="927"/>
      <c r="P182" s="927"/>
      <c r="Q182" s="153"/>
      <c r="R182" s="153"/>
      <c r="S182" s="153"/>
      <c r="T182" s="153"/>
      <c r="U182" s="153"/>
      <c r="V182" s="153"/>
      <c r="W182" s="318"/>
      <c r="X182" s="163"/>
      <c r="Y182" s="163"/>
      <c r="Z182" s="146"/>
      <c r="AB182" s="645"/>
      <c r="AD182" s="926"/>
    </row>
    <row r="183" spans="1:30" s="924" customFormat="1">
      <c r="A183" s="895"/>
      <c r="B183" s="807"/>
      <c r="C183" s="807"/>
      <c r="D183" s="807"/>
      <c r="E183" s="807"/>
      <c r="F183" s="800"/>
      <c r="G183" s="800"/>
      <c r="H183" s="800"/>
      <c r="I183" s="800"/>
      <c r="J183" s="800"/>
      <c r="K183" s="897"/>
      <c r="L183" s="897"/>
      <c r="M183" s="897"/>
      <c r="N183" s="897"/>
      <c r="O183" s="897"/>
      <c r="P183" s="897"/>
      <c r="Q183" s="153"/>
      <c r="R183" s="153"/>
      <c r="S183" s="153"/>
      <c r="T183" s="153"/>
      <c r="U183" s="153"/>
      <c r="V183" s="153"/>
      <c r="W183" s="318"/>
      <c r="X183" s="163"/>
      <c r="Y183" s="163"/>
      <c r="Z183" s="146"/>
      <c r="AB183" s="645"/>
      <c r="AD183" s="925"/>
    </row>
    <row r="184" spans="1:30" s="924" customFormat="1">
      <c r="A184" s="895"/>
      <c r="B184" s="807"/>
      <c r="C184" s="807"/>
      <c r="D184" s="807"/>
      <c r="E184" s="807"/>
      <c r="F184" s="800"/>
      <c r="G184" s="800"/>
      <c r="H184" s="800"/>
      <c r="I184" s="800"/>
      <c r="J184" s="800"/>
      <c r="K184" s="927"/>
      <c r="L184" s="927"/>
      <c r="M184" s="927"/>
      <c r="N184" s="927"/>
      <c r="O184" s="927"/>
      <c r="P184" s="927"/>
      <c r="Q184" s="153"/>
      <c r="R184" s="153"/>
      <c r="S184" s="153"/>
      <c r="T184" s="153"/>
      <c r="U184" s="153"/>
      <c r="V184" s="153"/>
      <c r="W184" s="318"/>
      <c r="X184" s="163"/>
      <c r="Y184" s="163"/>
      <c r="Z184" s="146"/>
      <c r="AB184" s="645"/>
      <c r="AD184" s="926"/>
    </row>
    <row r="185" spans="1:30" s="924" customFormat="1">
      <c r="A185" s="895"/>
      <c r="B185" s="807"/>
      <c r="C185" s="807"/>
      <c r="D185" s="807"/>
      <c r="E185" s="807"/>
      <c r="F185" s="800"/>
      <c r="G185" s="800"/>
      <c r="H185" s="800"/>
      <c r="I185" s="800"/>
      <c r="J185" s="800"/>
      <c r="K185" s="897"/>
      <c r="L185" s="897"/>
      <c r="M185" s="897"/>
      <c r="N185" s="897"/>
      <c r="O185" s="897"/>
      <c r="P185" s="897"/>
      <c r="Q185" s="153"/>
      <c r="R185" s="153"/>
      <c r="S185" s="153"/>
      <c r="T185" s="153"/>
      <c r="U185" s="153"/>
      <c r="V185" s="153"/>
      <c r="W185" s="318"/>
      <c r="X185" s="163"/>
      <c r="Y185" s="163"/>
      <c r="Z185" s="146"/>
      <c r="AB185" s="645"/>
      <c r="AD185" s="925"/>
    </row>
    <row r="186" spans="1:30" s="924" customFormat="1">
      <c r="A186" s="895"/>
      <c r="B186" s="807"/>
      <c r="C186" s="807"/>
      <c r="D186" s="807"/>
      <c r="E186" s="807"/>
      <c r="F186" s="800"/>
      <c r="G186" s="800"/>
      <c r="H186" s="800"/>
      <c r="I186" s="800"/>
      <c r="J186" s="800"/>
      <c r="K186" s="900"/>
      <c r="L186" s="900"/>
      <c r="M186" s="900"/>
      <c r="N186" s="900"/>
      <c r="O186" s="900"/>
      <c r="P186" s="900"/>
      <c r="Q186" s="153"/>
      <c r="R186" s="153"/>
      <c r="S186" s="153"/>
      <c r="T186" s="153"/>
      <c r="U186" s="153"/>
      <c r="V186" s="153"/>
      <c r="W186" s="318"/>
      <c r="X186" s="163"/>
      <c r="Y186" s="163"/>
      <c r="Z186" s="146"/>
      <c r="AB186" s="645"/>
      <c r="AD186" s="925"/>
    </row>
    <row r="187" spans="1:30" s="924" customFormat="1">
      <c r="A187" s="895"/>
      <c r="B187" s="807"/>
      <c r="C187" s="807"/>
      <c r="D187" s="807"/>
      <c r="E187" s="807"/>
      <c r="F187" s="800"/>
      <c r="G187" s="800"/>
      <c r="H187" s="800"/>
      <c r="I187" s="800"/>
      <c r="J187" s="800"/>
      <c r="K187" s="900"/>
      <c r="L187" s="900"/>
      <c r="M187" s="900"/>
      <c r="N187" s="900"/>
      <c r="O187" s="900"/>
      <c r="P187" s="900"/>
      <c r="Q187" s="153"/>
      <c r="R187" s="153"/>
      <c r="S187" s="153"/>
      <c r="T187" s="153"/>
      <c r="U187" s="153"/>
      <c r="V187" s="153"/>
      <c r="W187" s="318"/>
      <c r="X187" s="163"/>
      <c r="Y187" s="163"/>
      <c r="Z187" s="146"/>
      <c r="AB187" s="645"/>
      <c r="AD187" s="925"/>
    </row>
    <row r="188" spans="1:30" s="924" customFormat="1">
      <c r="A188" s="895"/>
      <c r="B188" s="807"/>
      <c r="C188" s="807"/>
      <c r="D188" s="807"/>
      <c r="E188" s="807"/>
      <c r="F188" s="800"/>
      <c r="G188" s="800"/>
      <c r="H188" s="800"/>
      <c r="I188" s="800"/>
      <c r="J188" s="800"/>
      <c r="K188" s="927"/>
      <c r="L188" s="927"/>
      <c r="M188" s="927"/>
      <c r="N188" s="927"/>
      <c r="O188" s="927"/>
      <c r="P188" s="927"/>
      <c r="Q188" s="153"/>
      <c r="R188" s="153"/>
      <c r="S188" s="153"/>
      <c r="T188" s="153"/>
      <c r="U188" s="153"/>
      <c r="V188" s="153"/>
      <c r="W188" s="318"/>
      <c r="X188" s="163"/>
      <c r="Y188" s="163"/>
      <c r="Z188" s="146"/>
      <c r="AB188" s="645"/>
      <c r="AD188" s="926"/>
    </row>
    <row r="189" spans="1:30" s="924" customFormat="1">
      <c r="A189" s="895"/>
      <c r="B189" s="807"/>
      <c r="C189" s="807"/>
      <c r="D189" s="807"/>
      <c r="E189" s="807"/>
      <c r="F189" s="800"/>
      <c r="G189" s="800"/>
      <c r="H189" s="800"/>
      <c r="I189" s="800"/>
      <c r="J189" s="800"/>
      <c r="K189" s="897"/>
      <c r="L189" s="897"/>
      <c r="M189" s="897"/>
      <c r="N189" s="897"/>
      <c r="O189" s="897"/>
      <c r="P189" s="897"/>
      <c r="Q189" s="153"/>
      <c r="R189" s="153"/>
      <c r="S189" s="153"/>
      <c r="T189" s="153"/>
      <c r="U189" s="153"/>
      <c r="V189" s="153"/>
      <c r="W189" s="318"/>
      <c r="X189" s="163"/>
      <c r="Y189" s="163"/>
      <c r="Z189" s="146"/>
      <c r="AB189" s="645"/>
      <c r="AD189" s="925"/>
    </row>
    <row r="190" spans="1:30" s="924" customFormat="1">
      <c r="A190" s="895"/>
      <c r="B190" s="807"/>
      <c r="C190" s="807"/>
      <c r="D190" s="807"/>
      <c r="E190" s="807"/>
      <c r="F190" s="800"/>
      <c r="G190" s="800"/>
      <c r="H190" s="800"/>
      <c r="I190" s="800"/>
      <c r="J190" s="800"/>
      <c r="K190" s="927"/>
      <c r="L190" s="927"/>
      <c r="M190" s="927"/>
      <c r="N190" s="927"/>
      <c r="O190" s="927"/>
      <c r="P190" s="927"/>
      <c r="Q190" s="153"/>
      <c r="R190" s="153"/>
      <c r="S190" s="153"/>
      <c r="T190" s="153"/>
      <c r="U190" s="153"/>
      <c r="V190" s="153"/>
      <c r="W190" s="318"/>
      <c r="X190" s="163"/>
      <c r="Y190" s="163"/>
      <c r="Z190" s="146"/>
      <c r="AB190" s="645"/>
      <c r="AD190" s="926"/>
    </row>
    <row r="191" spans="1:30" s="924" customFormat="1">
      <c r="A191" s="895"/>
      <c r="B191" s="807"/>
      <c r="C191" s="807"/>
      <c r="D191" s="807"/>
      <c r="E191" s="807"/>
      <c r="F191" s="800"/>
      <c r="G191" s="800"/>
      <c r="H191" s="800"/>
      <c r="I191" s="800"/>
      <c r="J191" s="800"/>
      <c r="K191" s="897"/>
      <c r="L191" s="897"/>
      <c r="M191" s="897"/>
      <c r="N191" s="897"/>
      <c r="O191" s="897"/>
      <c r="P191" s="897"/>
      <c r="Q191" s="153"/>
      <c r="R191" s="153"/>
      <c r="S191" s="153"/>
      <c r="T191" s="153"/>
      <c r="U191" s="153"/>
      <c r="V191" s="153"/>
      <c r="W191" s="318"/>
      <c r="X191" s="163"/>
      <c r="Y191" s="163"/>
      <c r="Z191" s="146"/>
      <c r="AB191" s="645"/>
      <c r="AD191" s="925"/>
    </row>
    <row r="192" spans="1:30" s="924" customFormat="1">
      <c r="A192" s="895"/>
      <c r="B192" s="807"/>
      <c r="C192" s="807"/>
      <c r="D192" s="807"/>
      <c r="E192" s="807"/>
      <c r="F192" s="800"/>
      <c r="G192" s="800"/>
      <c r="H192" s="800"/>
      <c r="I192" s="800"/>
      <c r="J192" s="800"/>
      <c r="K192" s="900"/>
      <c r="L192" s="900"/>
      <c r="M192" s="900"/>
      <c r="N192" s="900"/>
      <c r="O192" s="900"/>
      <c r="P192" s="900"/>
      <c r="Q192" s="153"/>
      <c r="R192" s="153"/>
      <c r="S192" s="153"/>
      <c r="T192" s="153"/>
      <c r="U192" s="153"/>
      <c r="V192" s="153"/>
      <c r="W192" s="318"/>
      <c r="X192" s="163"/>
      <c r="Y192" s="163"/>
      <c r="Z192" s="146"/>
      <c r="AB192" s="645"/>
      <c r="AD192" s="925"/>
    </row>
    <row r="193" spans="1:30" s="924" customFormat="1">
      <c r="A193" s="895"/>
      <c r="B193" s="807"/>
      <c r="C193" s="807"/>
      <c r="D193" s="807"/>
      <c r="E193" s="807"/>
      <c r="F193" s="800"/>
      <c r="G193" s="800"/>
      <c r="H193" s="800"/>
      <c r="I193" s="800"/>
      <c r="J193" s="800"/>
      <c r="K193" s="927"/>
      <c r="L193" s="927"/>
      <c r="M193" s="927"/>
      <c r="N193" s="927"/>
      <c r="O193" s="927"/>
      <c r="P193" s="927"/>
      <c r="Q193" s="153"/>
      <c r="R193" s="153"/>
      <c r="S193" s="153"/>
      <c r="T193" s="153"/>
      <c r="U193" s="153"/>
      <c r="V193" s="153"/>
      <c r="W193" s="318"/>
      <c r="X193" s="163"/>
      <c r="Y193" s="163"/>
      <c r="Z193" s="146"/>
      <c r="AB193" s="645"/>
      <c r="AD193" s="926"/>
    </row>
    <row r="194" spans="1:30" s="924" customFormat="1">
      <c r="A194" s="895"/>
      <c r="B194" s="807"/>
      <c r="C194" s="807"/>
      <c r="D194" s="807"/>
      <c r="E194" s="807"/>
      <c r="F194" s="800"/>
      <c r="G194" s="800"/>
      <c r="H194" s="800"/>
      <c r="I194" s="800"/>
      <c r="J194" s="800"/>
      <c r="K194" s="897"/>
      <c r="L194" s="897"/>
      <c r="M194" s="897"/>
      <c r="N194" s="897"/>
      <c r="O194" s="897"/>
      <c r="P194" s="897"/>
      <c r="Q194" s="153"/>
      <c r="R194" s="153"/>
      <c r="S194" s="153"/>
      <c r="T194" s="153"/>
      <c r="U194" s="153"/>
      <c r="V194" s="153"/>
      <c r="W194" s="318"/>
      <c r="X194" s="163"/>
      <c r="Y194" s="163"/>
      <c r="Z194" s="146"/>
      <c r="AB194" s="645"/>
      <c r="AD194" s="925"/>
    </row>
    <row r="195" spans="1:30" s="924" customFormat="1">
      <c r="A195" s="895"/>
      <c r="B195" s="807"/>
      <c r="C195" s="807"/>
      <c r="D195" s="807"/>
      <c r="E195" s="807"/>
      <c r="F195" s="800"/>
      <c r="G195" s="800"/>
      <c r="H195" s="800"/>
      <c r="I195" s="800"/>
      <c r="J195" s="800"/>
      <c r="K195" s="900"/>
      <c r="L195" s="900"/>
      <c r="M195" s="900"/>
      <c r="N195" s="900"/>
      <c r="O195" s="900"/>
      <c r="P195" s="900"/>
      <c r="Q195" s="153"/>
      <c r="R195" s="153"/>
      <c r="S195" s="153"/>
      <c r="T195" s="153"/>
      <c r="U195" s="153"/>
      <c r="V195" s="153"/>
      <c r="W195" s="318"/>
      <c r="X195" s="163"/>
      <c r="Y195" s="163"/>
      <c r="Z195" s="146"/>
      <c r="AB195" s="645"/>
      <c r="AD195" s="925"/>
    </row>
    <row r="196" spans="1:30" s="924" customFormat="1">
      <c r="A196" s="895"/>
      <c r="B196" s="807"/>
      <c r="C196" s="807"/>
      <c r="D196" s="807"/>
      <c r="E196" s="807"/>
      <c r="F196" s="800"/>
      <c r="G196" s="800"/>
      <c r="H196" s="800"/>
      <c r="I196" s="800"/>
      <c r="J196" s="800"/>
      <c r="K196" s="927"/>
      <c r="L196" s="927"/>
      <c r="M196" s="927"/>
      <c r="N196" s="927"/>
      <c r="O196" s="927"/>
      <c r="P196" s="927"/>
      <c r="Q196" s="153"/>
      <c r="R196" s="153"/>
      <c r="S196" s="153"/>
      <c r="T196" s="153"/>
      <c r="U196" s="153"/>
      <c r="V196" s="153"/>
      <c r="W196" s="318"/>
      <c r="X196" s="163"/>
      <c r="Y196" s="163"/>
      <c r="Z196" s="146"/>
      <c r="AB196" s="645"/>
      <c r="AD196" s="926"/>
    </row>
    <row r="197" spans="1:30" s="924" customFormat="1">
      <c r="A197" s="895"/>
      <c r="B197" s="807"/>
      <c r="C197" s="807"/>
      <c r="D197" s="807"/>
      <c r="E197" s="807"/>
      <c r="F197" s="800"/>
      <c r="G197" s="800"/>
      <c r="H197" s="800"/>
      <c r="I197" s="800"/>
      <c r="J197" s="800"/>
      <c r="K197" s="897"/>
      <c r="L197" s="897"/>
      <c r="M197" s="897"/>
      <c r="N197" s="897"/>
      <c r="O197" s="897"/>
      <c r="P197" s="897"/>
      <c r="Q197" s="153"/>
      <c r="R197" s="153"/>
      <c r="S197" s="153"/>
      <c r="T197" s="153"/>
      <c r="U197" s="153"/>
      <c r="V197" s="153"/>
      <c r="W197" s="318"/>
      <c r="X197" s="163"/>
      <c r="Y197" s="163"/>
      <c r="Z197" s="146"/>
      <c r="AB197" s="645"/>
      <c r="AD197" s="925"/>
    </row>
    <row r="198" spans="1:30" s="924" customFormat="1">
      <c r="A198" s="895"/>
      <c r="B198" s="807"/>
      <c r="C198" s="807"/>
      <c r="D198" s="807"/>
      <c r="E198" s="807"/>
      <c r="F198" s="800"/>
      <c r="G198" s="800"/>
      <c r="H198" s="800"/>
      <c r="I198" s="800"/>
      <c r="J198" s="800"/>
      <c r="K198" s="900"/>
      <c r="L198" s="900"/>
      <c r="M198" s="900"/>
      <c r="N198" s="900"/>
      <c r="O198" s="900"/>
      <c r="P198" s="900"/>
      <c r="Q198" s="153"/>
      <c r="R198" s="153"/>
      <c r="S198" s="153"/>
      <c r="T198" s="153"/>
      <c r="U198" s="153"/>
      <c r="V198" s="153"/>
      <c r="W198" s="318"/>
      <c r="X198" s="163"/>
      <c r="Y198" s="163"/>
      <c r="Z198" s="146"/>
      <c r="AB198" s="645"/>
      <c r="AD198" s="925"/>
    </row>
    <row r="199" spans="1:30" s="924" customFormat="1">
      <c r="A199" s="895"/>
      <c r="B199" s="807"/>
      <c r="C199" s="807"/>
      <c r="D199" s="807"/>
      <c r="E199" s="807"/>
      <c r="F199" s="800"/>
      <c r="G199" s="800"/>
      <c r="H199" s="800"/>
      <c r="I199" s="800"/>
      <c r="J199" s="800"/>
      <c r="K199" s="927"/>
      <c r="L199" s="927"/>
      <c r="M199" s="927"/>
      <c r="N199" s="927"/>
      <c r="O199" s="927"/>
      <c r="P199" s="927"/>
      <c r="Q199" s="153"/>
      <c r="R199" s="153"/>
      <c r="S199" s="153"/>
      <c r="T199" s="153"/>
      <c r="U199" s="153"/>
      <c r="V199" s="153"/>
      <c r="W199" s="318"/>
      <c r="X199" s="163"/>
      <c r="Y199" s="163"/>
      <c r="Z199" s="146"/>
      <c r="AB199" s="645"/>
      <c r="AD199" s="926"/>
    </row>
    <row r="200" spans="1:30" s="924" customFormat="1">
      <c r="A200" s="895"/>
      <c r="B200" s="807"/>
      <c r="C200" s="807"/>
      <c r="D200" s="807"/>
      <c r="E200" s="807"/>
      <c r="F200" s="800"/>
      <c r="G200" s="800"/>
      <c r="H200" s="800"/>
      <c r="I200" s="800"/>
      <c r="J200" s="800"/>
      <c r="K200" s="900"/>
      <c r="L200" s="900"/>
      <c r="M200" s="900"/>
      <c r="N200" s="900"/>
      <c r="O200" s="900"/>
      <c r="P200" s="900"/>
      <c r="Q200" s="153"/>
      <c r="R200" s="153"/>
      <c r="S200" s="153"/>
      <c r="T200" s="153"/>
      <c r="U200" s="153"/>
      <c r="V200" s="153"/>
      <c r="W200" s="318"/>
      <c r="X200" s="163"/>
      <c r="Y200" s="163"/>
      <c r="Z200" s="146"/>
      <c r="AB200" s="645"/>
      <c r="AD200" s="925"/>
    </row>
    <row r="201" spans="1:30" s="924" customFormat="1">
      <c r="K201" s="928"/>
      <c r="L201" s="928"/>
      <c r="M201" s="928"/>
      <c r="N201" s="928"/>
      <c r="O201" s="928"/>
      <c r="P201" s="928"/>
      <c r="Q201" s="929"/>
      <c r="R201" s="929"/>
      <c r="S201" s="929"/>
      <c r="T201" s="929"/>
      <c r="U201" s="929"/>
      <c r="V201" s="929"/>
      <c r="W201" s="930"/>
      <c r="AD201" s="153"/>
    </row>
    <row r="202" spans="1:30" s="924" customFormat="1">
      <c r="K202" s="928"/>
      <c r="L202" s="928"/>
      <c r="M202" s="928"/>
      <c r="N202" s="928"/>
      <c r="O202" s="928"/>
      <c r="P202" s="928"/>
      <c r="Q202" s="929"/>
      <c r="R202" s="929"/>
      <c r="S202" s="929"/>
      <c r="T202" s="929"/>
      <c r="U202" s="929"/>
      <c r="V202" s="929"/>
      <c r="W202" s="930"/>
      <c r="AD202" s="153"/>
    </row>
    <row r="203" spans="1:30" s="924" customFormat="1">
      <c r="K203" s="928"/>
      <c r="L203" s="928"/>
      <c r="M203" s="928"/>
      <c r="N203" s="928"/>
      <c r="O203" s="928"/>
      <c r="P203" s="928"/>
      <c r="Q203" s="929"/>
      <c r="R203" s="929"/>
      <c r="S203" s="929"/>
      <c r="T203" s="929"/>
      <c r="U203" s="929"/>
      <c r="V203" s="929"/>
      <c r="W203" s="930"/>
      <c r="AD203" s="153"/>
    </row>
    <row r="204" spans="1:30" s="924" customFormat="1">
      <c r="K204" s="928"/>
      <c r="L204" s="928"/>
      <c r="M204" s="928"/>
      <c r="N204" s="928"/>
      <c r="O204" s="928"/>
      <c r="P204" s="928"/>
      <c r="Q204" s="929"/>
      <c r="R204" s="929"/>
      <c r="S204" s="929"/>
      <c r="T204" s="929"/>
      <c r="U204" s="929"/>
      <c r="V204" s="929"/>
      <c r="W204" s="930"/>
      <c r="AD204" s="153"/>
    </row>
    <row r="205" spans="1:30" s="924" customFormat="1">
      <c r="K205" s="928"/>
      <c r="L205" s="928"/>
      <c r="M205" s="928"/>
      <c r="N205" s="928"/>
      <c r="O205" s="928"/>
      <c r="P205" s="928"/>
      <c r="Q205" s="929"/>
      <c r="R205" s="929"/>
      <c r="S205" s="929"/>
      <c r="T205" s="929"/>
      <c r="U205" s="929"/>
      <c r="V205" s="929"/>
      <c r="W205" s="930"/>
      <c r="AD205" s="153"/>
    </row>
    <row r="206" spans="1:30" s="924" customFormat="1">
      <c r="K206" s="928"/>
      <c r="L206" s="928"/>
      <c r="M206" s="928"/>
      <c r="N206" s="928"/>
      <c r="O206" s="928"/>
      <c r="P206" s="928"/>
      <c r="Q206" s="929"/>
      <c r="R206" s="929"/>
      <c r="S206" s="929"/>
      <c r="T206" s="929"/>
      <c r="U206" s="929"/>
      <c r="V206" s="929"/>
      <c r="W206" s="930"/>
      <c r="AD206" s="153"/>
    </row>
    <row r="207" spans="1:30" s="924" customFormat="1">
      <c r="K207" s="928"/>
      <c r="L207" s="928"/>
      <c r="M207" s="928"/>
      <c r="N207" s="928"/>
      <c r="O207" s="928"/>
      <c r="P207" s="928"/>
      <c r="Q207" s="929"/>
      <c r="R207" s="929"/>
      <c r="S207" s="929"/>
      <c r="T207" s="929"/>
      <c r="U207" s="929"/>
      <c r="V207" s="929"/>
      <c r="W207" s="930"/>
      <c r="AD207" s="153"/>
    </row>
    <row r="208" spans="1:30" s="924" customFormat="1">
      <c r="K208" s="928"/>
      <c r="L208" s="928"/>
      <c r="M208" s="928"/>
      <c r="N208" s="928"/>
      <c r="O208" s="928"/>
      <c r="P208" s="928"/>
      <c r="Q208" s="929"/>
      <c r="R208" s="929"/>
      <c r="S208" s="929"/>
      <c r="T208" s="929"/>
      <c r="U208" s="929"/>
      <c r="V208" s="929"/>
      <c r="W208" s="930"/>
      <c r="AD208" s="153"/>
    </row>
    <row r="209" spans="11:30" s="924" customFormat="1">
      <c r="K209" s="928"/>
      <c r="L209" s="928"/>
      <c r="M209" s="928"/>
      <c r="N209" s="928"/>
      <c r="O209" s="928"/>
      <c r="P209" s="928"/>
      <c r="Q209" s="929"/>
      <c r="R209" s="929"/>
      <c r="S209" s="929"/>
      <c r="T209" s="929"/>
      <c r="U209" s="929"/>
      <c r="V209" s="929"/>
      <c r="W209" s="930"/>
      <c r="AD209" s="153"/>
    </row>
    <row r="210" spans="11:30" s="924" customFormat="1">
      <c r="K210" s="928"/>
      <c r="L210" s="928"/>
      <c r="M210" s="928"/>
      <c r="N210" s="928"/>
      <c r="O210" s="928"/>
      <c r="P210" s="928"/>
      <c r="Q210" s="929"/>
      <c r="R210" s="929"/>
      <c r="S210" s="929"/>
      <c r="T210" s="929"/>
      <c r="U210" s="929"/>
      <c r="V210" s="929"/>
      <c r="W210" s="930"/>
      <c r="AD210" s="153"/>
    </row>
    <row r="211" spans="11:30" s="924" customFormat="1">
      <c r="K211" s="928"/>
      <c r="L211" s="928"/>
      <c r="M211" s="928"/>
      <c r="N211" s="928"/>
      <c r="O211" s="928"/>
      <c r="P211" s="928"/>
      <c r="Q211" s="929"/>
      <c r="R211" s="929"/>
      <c r="S211" s="929"/>
      <c r="T211" s="929"/>
      <c r="U211" s="929"/>
      <c r="V211" s="929"/>
      <c r="W211" s="930"/>
      <c r="AD211" s="153"/>
    </row>
    <row r="212" spans="11:30" s="924" customFormat="1">
      <c r="K212" s="928"/>
      <c r="L212" s="928"/>
      <c r="M212" s="928"/>
      <c r="N212" s="928"/>
      <c r="O212" s="928"/>
      <c r="P212" s="928"/>
      <c r="Q212" s="929"/>
      <c r="R212" s="929"/>
      <c r="S212" s="929"/>
      <c r="T212" s="929"/>
      <c r="U212" s="929"/>
      <c r="V212" s="929"/>
      <c r="W212" s="930"/>
      <c r="AD212" s="153"/>
    </row>
    <row r="213" spans="11:30" s="924" customFormat="1">
      <c r="K213" s="928"/>
      <c r="L213" s="928"/>
      <c r="M213" s="928"/>
      <c r="N213" s="928"/>
      <c r="O213" s="928"/>
      <c r="P213" s="928"/>
      <c r="Q213" s="929"/>
      <c r="R213" s="929"/>
      <c r="S213" s="929"/>
      <c r="T213" s="929"/>
      <c r="U213" s="929"/>
      <c r="V213" s="929"/>
      <c r="W213" s="930"/>
      <c r="AD213" s="153"/>
    </row>
    <row r="214" spans="11:30" s="924" customFormat="1">
      <c r="K214" s="928"/>
      <c r="L214" s="928"/>
      <c r="M214" s="928"/>
      <c r="N214" s="928"/>
      <c r="O214" s="928"/>
      <c r="P214" s="928"/>
      <c r="Q214" s="929"/>
      <c r="R214" s="929"/>
      <c r="S214" s="929"/>
      <c r="T214" s="929"/>
      <c r="U214" s="929"/>
      <c r="V214" s="929"/>
      <c r="W214" s="930"/>
      <c r="AD214" s="153"/>
    </row>
    <row r="215" spans="11:30" s="924" customFormat="1">
      <c r="K215" s="928"/>
      <c r="L215" s="928"/>
      <c r="M215" s="928"/>
      <c r="N215" s="928"/>
      <c r="O215" s="928"/>
      <c r="P215" s="928"/>
      <c r="Q215" s="929"/>
      <c r="R215" s="929"/>
      <c r="S215" s="929"/>
      <c r="T215" s="929"/>
      <c r="U215" s="929"/>
      <c r="V215" s="929"/>
      <c r="W215" s="930"/>
      <c r="AD215" s="153"/>
    </row>
    <row r="216" spans="11:30" s="924" customFormat="1">
      <c r="K216" s="928"/>
      <c r="L216" s="928"/>
      <c r="M216" s="928"/>
      <c r="N216" s="928"/>
      <c r="O216" s="928"/>
      <c r="P216" s="928"/>
      <c r="Q216" s="929"/>
      <c r="R216" s="929"/>
      <c r="S216" s="929"/>
      <c r="T216" s="929"/>
      <c r="U216" s="929"/>
      <c r="V216" s="929"/>
      <c r="W216" s="930"/>
      <c r="AD216" s="153"/>
    </row>
    <row r="217" spans="11:30" s="924" customFormat="1">
      <c r="K217" s="928"/>
      <c r="L217" s="928"/>
      <c r="M217" s="928"/>
      <c r="N217" s="928"/>
      <c r="O217" s="928"/>
      <c r="P217" s="928"/>
      <c r="Q217" s="929"/>
      <c r="R217" s="929"/>
      <c r="S217" s="929"/>
      <c r="T217" s="929"/>
      <c r="U217" s="929"/>
      <c r="V217" s="929"/>
      <c r="W217" s="930"/>
      <c r="AD217" s="153"/>
    </row>
    <row r="218" spans="11:30" s="924" customFormat="1">
      <c r="K218" s="928"/>
      <c r="L218" s="928"/>
      <c r="M218" s="928"/>
      <c r="N218" s="928"/>
      <c r="O218" s="928"/>
      <c r="P218" s="928"/>
      <c r="Q218" s="929"/>
      <c r="R218" s="929"/>
      <c r="S218" s="929"/>
      <c r="T218" s="929"/>
      <c r="U218" s="929"/>
      <c r="V218" s="929"/>
      <c r="W218" s="930"/>
      <c r="AD218" s="153"/>
    </row>
    <row r="219" spans="11:30" s="924" customFormat="1">
      <c r="K219" s="928"/>
      <c r="L219" s="928"/>
      <c r="M219" s="928"/>
      <c r="N219" s="928"/>
      <c r="O219" s="928"/>
      <c r="P219" s="928"/>
      <c r="Q219" s="929"/>
      <c r="R219" s="929"/>
      <c r="S219" s="929"/>
      <c r="T219" s="929"/>
      <c r="U219" s="929"/>
      <c r="V219" s="929"/>
      <c r="W219" s="930"/>
      <c r="AD219" s="153"/>
    </row>
    <row r="220" spans="11:30" s="924" customFormat="1">
      <c r="K220" s="928"/>
      <c r="L220" s="928"/>
      <c r="M220" s="928"/>
      <c r="N220" s="928"/>
      <c r="O220" s="928"/>
      <c r="P220" s="928"/>
      <c r="Q220" s="929"/>
      <c r="R220" s="929"/>
      <c r="S220" s="929"/>
      <c r="T220" s="929"/>
      <c r="U220" s="929"/>
      <c r="V220" s="929"/>
      <c r="W220" s="930"/>
      <c r="AD220" s="153"/>
    </row>
    <row r="221" spans="11:30" s="924" customFormat="1">
      <c r="K221" s="928"/>
      <c r="L221" s="928"/>
      <c r="M221" s="928"/>
      <c r="N221" s="928"/>
      <c r="O221" s="928"/>
      <c r="P221" s="928"/>
      <c r="Q221" s="929"/>
      <c r="R221" s="929"/>
      <c r="S221" s="929"/>
      <c r="T221" s="929"/>
      <c r="U221" s="929"/>
      <c r="V221" s="929"/>
      <c r="W221" s="930"/>
      <c r="AD221" s="153"/>
    </row>
    <row r="222" spans="11:30" s="924" customFormat="1">
      <c r="K222" s="928"/>
      <c r="L222" s="928"/>
      <c r="M222" s="928"/>
      <c r="N222" s="928"/>
      <c r="O222" s="928"/>
      <c r="P222" s="928"/>
      <c r="Q222" s="929"/>
      <c r="R222" s="929"/>
      <c r="S222" s="929"/>
      <c r="T222" s="929"/>
      <c r="U222" s="929"/>
      <c r="V222" s="929"/>
      <c r="W222" s="930"/>
      <c r="AD222" s="153"/>
    </row>
    <row r="223" spans="11:30" s="924" customFormat="1">
      <c r="K223" s="928"/>
      <c r="L223" s="928"/>
      <c r="M223" s="928"/>
      <c r="N223" s="928"/>
      <c r="O223" s="928"/>
      <c r="P223" s="928"/>
      <c r="Q223" s="929"/>
      <c r="R223" s="929"/>
      <c r="S223" s="929"/>
      <c r="T223" s="929"/>
      <c r="U223" s="929"/>
      <c r="V223" s="929"/>
      <c r="W223" s="930"/>
      <c r="AD223" s="153"/>
    </row>
    <row r="224" spans="11:30" s="924" customFormat="1">
      <c r="K224" s="928"/>
      <c r="L224" s="928"/>
      <c r="M224" s="928"/>
      <c r="N224" s="928"/>
      <c r="O224" s="928"/>
      <c r="P224" s="928"/>
      <c r="Q224" s="929"/>
      <c r="R224" s="929"/>
      <c r="S224" s="929"/>
      <c r="T224" s="929"/>
      <c r="U224" s="929"/>
      <c r="V224" s="929"/>
      <c r="W224" s="930"/>
      <c r="AD224" s="153"/>
    </row>
    <row r="225" spans="11:30" s="924" customFormat="1">
      <c r="K225" s="928"/>
      <c r="L225" s="928"/>
      <c r="M225" s="928"/>
      <c r="N225" s="928"/>
      <c r="O225" s="928"/>
      <c r="P225" s="928"/>
      <c r="Q225" s="929"/>
      <c r="R225" s="929"/>
      <c r="S225" s="929"/>
      <c r="T225" s="929"/>
      <c r="U225" s="929"/>
      <c r="V225" s="929"/>
      <c r="W225" s="930"/>
      <c r="AD225" s="153"/>
    </row>
    <row r="226" spans="11:30" s="924" customFormat="1">
      <c r="K226" s="928"/>
      <c r="L226" s="928"/>
      <c r="M226" s="928"/>
      <c r="N226" s="928"/>
      <c r="O226" s="928"/>
      <c r="P226" s="928"/>
      <c r="Q226" s="929"/>
      <c r="R226" s="929"/>
      <c r="S226" s="929"/>
      <c r="T226" s="929"/>
      <c r="U226" s="929"/>
      <c r="V226" s="929"/>
      <c r="W226" s="930"/>
      <c r="AD226" s="153"/>
    </row>
    <row r="227" spans="11:30" s="924" customFormat="1">
      <c r="K227" s="928"/>
      <c r="L227" s="928"/>
      <c r="M227" s="928"/>
      <c r="N227" s="928"/>
      <c r="O227" s="928"/>
      <c r="P227" s="928"/>
      <c r="Q227" s="929"/>
      <c r="R227" s="929"/>
      <c r="S227" s="929"/>
      <c r="T227" s="929"/>
      <c r="U227" s="929"/>
      <c r="V227" s="929"/>
      <c r="W227" s="930"/>
      <c r="AD227" s="153"/>
    </row>
    <row r="228" spans="11:30" s="924" customFormat="1">
      <c r="K228" s="928"/>
      <c r="L228" s="928"/>
      <c r="M228" s="928"/>
      <c r="N228" s="928"/>
      <c r="O228" s="928"/>
      <c r="P228" s="928"/>
      <c r="Q228" s="929"/>
      <c r="R228" s="929"/>
      <c r="S228" s="929"/>
      <c r="T228" s="929"/>
      <c r="U228" s="929"/>
      <c r="V228" s="929"/>
      <c r="W228" s="930"/>
      <c r="AD228" s="153"/>
    </row>
    <row r="229" spans="11:30" s="924" customFormat="1">
      <c r="K229" s="928"/>
      <c r="L229" s="928"/>
      <c r="M229" s="928"/>
      <c r="N229" s="928"/>
      <c r="O229" s="928"/>
      <c r="P229" s="928"/>
      <c r="Q229" s="929"/>
      <c r="R229" s="929"/>
      <c r="S229" s="929"/>
      <c r="T229" s="929"/>
      <c r="U229" s="929"/>
      <c r="V229" s="929"/>
      <c r="W229" s="930"/>
      <c r="AD229" s="153"/>
    </row>
    <row r="230" spans="11:30" s="924" customFormat="1">
      <c r="K230" s="928"/>
      <c r="L230" s="928"/>
      <c r="M230" s="928"/>
      <c r="N230" s="928"/>
      <c r="O230" s="928"/>
      <c r="P230" s="928"/>
      <c r="Q230" s="929"/>
      <c r="R230" s="929"/>
      <c r="S230" s="929"/>
      <c r="T230" s="929"/>
      <c r="U230" s="929"/>
      <c r="V230" s="929"/>
      <c r="W230" s="930"/>
      <c r="AD230" s="153"/>
    </row>
    <row r="231" spans="11:30" s="924" customFormat="1">
      <c r="K231" s="928"/>
      <c r="L231" s="928"/>
      <c r="M231" s="928"/>
      <c r="N231" s="928"/>
      <c r="O231" s="928"/>
      <c r="P231" s="928"/>
      <c r="Q231" s="929"/>
      <c r="R231" s="929"/>
      <c r="S231" s="929"/>
      <c r="T231" s="929"/>
      <c r="U231" s="929"/>
      <c r="V231" s="929"/>
      <c r="W231" s="930"/>
      <c r="AD231" s="153"/>
    </row>
    <row r="232" spans="11:30" s="924" customFormat="1">
      <c r="K232" s="928"/>
      <c r="L232" s="928"/>
      <c r="M232" s="928"/>
      <c r="N232" s="928"/>
      <c r="O232" s="928"/>
      <c r="P232" s="928"/>
      <c r="Q232" s="929"/>
      <c r="R232" s="929"/>
      <c r="S232" s="929"/>
      <c r="T232" s="929"/>
      <c r="U232" s="929"/>
      <c r="V232" s="929"/>
      <c r="W232" s="930"/>
      <c r="AD232" s="153"/>
    </row>
    <row r="233" spans="11:30" s="924" customFormat="1">
      <c r="K233" s="928"/>
      <c r="L233" s="928"/>
      <c r="M233" s="928"/>
      <c r="N233" s="928"/>
      <c r="O233" s="928"/>
      <c r="P233" s="928"/>
      <c r="Q233" s="929"/>
      <c r="R233" s="929"/>
      <c r="S233" s="929"/>
      <c r="T233" s="929"/>
      <c r="U233" s="929"/>
      <c r="V233" s="929"/>
      <c r="W233" s="930"/>
      <c r="AD233" s="153"/>
    </row>
    <row r="234" spans="11:30" s="924" customFormat="1">
      <c r="K234" s="928"/>
      <c r="L234" s="928"/>
      <c r="M234" s="928"/>
      <c r="N234" s="928"/>
      <c r="O234" s="928"/>
      <c r="P234" s="928"/>
      <c r="Q234" s="929"/>
      <c r="R234" s="929"/>
      <c r="S234" s="929"/>
      <c r="T234" s="929"/>
      <c r="U234" s="929"/>
      <c r="V234" s="929"/>
      <c r="W234" s="930"/>
      <c r="AD234" s="153"/>
    </row>
    <row r="235" spans="11:30" s="924" customFormat="1">
      <c r="K235" s="928"/>
      <c r="L235" s="928"/>
      <c r="M235" s="928"/>
      <c r="N235" s="928"/>
      <c r="O235" s="928"/>
      <c r="P235" s="928"/>
      <c r="Q235" s="929"/>
      <c r="R235" s="929"/>
      <c r="S235" s="929"/>
      <c r="T235" s="929"/>
      <c r="U235" s="929"/>
      <c r="V235" s="929"/>
      <c r="W235" s="930"/>
      <c r="AD235" s="153"/>
    </row>
    <row r="236" spans="11:30" s="924" customFormat="1">
      <c r="K236" s="928"/>
      <c r="L236" s="928"/>
      <c r="M236" s="928"/>
      <c r="N236" s="928"/>
      <c r="O236" s="928"/>
      <c r="P236" s="928"/>
      <c r="Q236" s="929"/>
      <c r="R236" s="929"/>
      <c r="S236" s="929"/>
      <c r="T236" s="929"/>
      <c r="U236" s="929"/>
      <c r="V236" s="929"/>
      <c r="W236" s="930"/>
      <c r="AD236" s="153"/>
    </row>
    <row r="237" spans="11:30" s="924" customFormat="1">
      <c r="K237" s="928"/>
      <c r="L237" s="928"/>
      <c r="M237" s="928"/>
      <c r="N237" s="928"/>
      <c r="O237" s="928"/>
      <c r="P237" s="928"/>
      <c r="Q237" s="929"/>
      <c r="R237" s="929"/>
      <c r="S237" s="929"/>
      <c r="T237" s="929"/>
      <c r="U237" s="929"/>
      <c r="V237" s="929"/>
      <c r="W237" s="930"/>
      <c r="AD237" s="153"/>
    </row>
    <row r="238" spans="11:30" s="924" customFormat="1">
      <c r="K238" s="928"/>
      <c r="L238" s="928"/>
      <c r="M238" s="928"/>
      <c r="N238" s="928"/>
      <c r="O238" s="928"/>
      <c r="P238" s="928"/>
      <c r="Q238" s="929"/>
      <c r="R238" s="929"/>
      <c r="S238" s="929"/>
      <c r="T238" s="929"/>
      <c r="U238" s="929"/>
      <c r="V238" s="929"/>
      <c r="W238" s="930"/>
      <c r="AD238" s="153"/>
    </row>
    <row r="239" spans="11:30" s="924" customFormat="1">
      <c r="K239" s="928"/>
      <c r="L239" s="928"/>
      <c r="M239" s="928"/>
      <c r="N239" s="928"/>
      <c r="O239" s="928"/>
      <c r="P239" s="928"/>
      <c r="Q239" s="929"/>
      <c r="R239" s="929"/>
      <c r="S239" s="929"/>
      <c r="T239" s="929"/>
      <c r="U239" s="929"/>
      <c r="V239" s="929"/>
      <c r="W239" s="930"/>
      <c r="AD239" s="153"/>
    </row>
    <row r="240" spans="11:30" s="924" customFormat="1">
      <c r="K240" s="928"/>
      <c r="L240" s="928"/>
      <c r="M240" s="928"/>
      <c r="N240" s="928"/>
      <c r="O240" s="928"/>
      <c r="P240" s="928"/>
      <c r="Q240" s="929"/>
      <c r="R240" s="929"/>
      <c r="S240" s="929"/>
      <c r="T240" s="929"/>
      <c r="U240" s="929"/>
      <c r="V240" s="929"/>
      <c r="W240" s="930"/>
      <c r="AD240" s="153"/>
    </row>
    <row r="241" spans="11:30" s="924" customFormat="1">
      <c r="K241" s="928"/>
      <c r="L241" s="928"/>
      <c r="M241" s="928"/>
      <c r="N241" s="928"/>
      <c r="O241" s="928"/>
      <c r="P241" s="928"/>
      <c r="Q241" s="929"/>
      <c r="R241" s="929"/>
      <c r="S241" s="929"/>
      <c r="T241" s="929"/>
      <c r="U241" s="929"/>
      <c r="V241" s="929"/>
      <c r="W241" s="930"/>
      <c r="AD241" s="153"/>
    </row>
    <row r="242" spans="11:30" s="924" customFormat="1">
      <c r="K242" s="928"/>
      <c r="L242" s="928"/>
      <c r="M242" s="928"/>
      <c r="N242" s="928"/>
      <c r="O242" s="928"/>
      <c r="P242" s="928"/>
      <c r="Q242" s="929"/>
      <c r="R242" s="929"/>
      <c r="S242" s="929"/>
      <c r="T242" s="929"/>
      <c r="U242" s="929"/>
      <c r="V242" s="929"/>
      <c r="W242" s="930"/>
      <c r="AD242" s="153"/>
    </row>
    <row r="243" spans="11:30" s="924" customFormat="1">
      <c r="K243" s="928"/>
      <c r="L243" s="928"/>
      <c r="M243" s="928"/>
      <c r="N243" s="928"/>
      <c r="O243" s="928"/>
      <c r="P243" s="928"/>
      <c r="Q243" s="929"/>
      <c r="R243" s="929"/>
      <c r="S243" s="929"/>
      <c r="T243" s="929"/>
      <c r="U243" s="929"/>
      <c r="V243" s="929"/>
      <c r="W243" s="930"/>
      <c r="AD243" s="153"/>
    </row>
    <row r="244" spans="11:30" s="924" customFormat="1">
      <c r="K244" s="928"/>
      <c r="L244" s="928"/>
      <c r="M244" s="928"/>
      <c r="N244" s="928"/>
      <c r="O244" s="928"/>
      <c r="P244" s="928"/>
      <c r="Q244" s="929"/>
      <c r="R244" s="929"/>
      <c r="S244" s="929"/>
      <c r="T244" s="929"/>
      <c r="U244" s="929"/>
      <c r="V244" s="929"/>
      <c r="W244" s="930"/>
      <c r="AD244" s="153"/>
    </row>
    <row r="245" spans="11:30" s="924" customFormat="1">
      <c r="K245" s="928"/>
      <c r="L245" s="928"/>
      <c r="M245" s="928"/>
      <c r="N245" s="928"/>
      <c r="O245" s="928"/>
      <c r="P245" s="928"/>
      <c r="Q245" s="929"/>
      <c r="R245" s="929"/>
      <c r="S245" s="929"/>
      <c r="T245" s="929"/>
      <c r="U245" s="929"/>
      <c r="V245" s="929"/>
      <c r="W245" s="930"/>
      <c r="AD245" s="153"/>
    </row>
    <row r="246" spans="11:30" s="924" customFormat="1">
      <c r="K246" s="928"/>
      <c r="L246" s="928"/>
      <c r="M246" s="928"/>
      <c r="N246" s="928"/>
      <c r="O246" s="928"/>
      <c r="P246" s="928"/>
      <c r="Q246" s="929"/>
      <c r="R246" s="929"/>
      <c r="S246" s="929"/>
      <c r="T246" s="929"/>
      <c r="U246" s="929"/>
      <c r="V246" s="929"/>
      <c r="W246" s="930"/>
      <c r="AD246" s="153"/>
    </row>
    <row r="247" spans="11:30" s="924" customFormat="1">
      <c r="K247" s="928"/>
      <c r="L247" s="928"/>
      <c r="M247" s="928"/>
      <c r="N247" s="928"/>
      <c r="O247" s="928"/>
      <c r="P247" s="928"/>
      <c r="Q247" s="929"/>
      <c r="R247" s="929"/>
      <c r="S247" s="929"/>
      <c r="T247" s="929"/>
      <c r="U247" s="929"/>
      <c r="V247" s="929"/>
      <c r="W247" s="930"/>
      <c r="AD247" s="153"/>
    </row>
    <row r="248" spans="11:30" s="924" customFormat="1">
      <c r="K248" s="928"/>
      <c r="L248" s="928"/>
      <c r="M248" s="928"/>
      <c r="N248" s="928"/>
      <c r="O248" s="928"/>
      <c r="P248" s="928"/>
      <c r="Q248" s="929"/>
      <c r="R248" s="929"/>
      <c r="S248" s="929"/>
      <c r="T248" s="929"/>
      <c r="U248" s="929"/>
      <c r="V248" s="929"/>
      <c r="W248" s="930"/>
      <c r="AD248" s="153"/>
    </row>
    <row r="249" spans="11:30" s="924" customFormat="1">
      <c r="K249" s="928"/>
      <c r="L249" s="928"/>
      <c r="M249" s="928"/>
      <c r="N249" s="928"/>
      <c r="O249" s="928"/>
      <c r="P249" s="928"/>
      <c r="Q249" s="929"/>
      <c r="R249" s="929"/>
      <c r="S249" s="929"/>
      <c r="T249" s="929"/>
      <c r="U249" s="929"/>
      <c r="V249" s="929"/>
      <c r="W249" s="930"/>
      <c r="AD249" s="153"/>
    </row>
    <row r="250" spans="11:30" s="924" customFormat="1">
      <c r="K250" s="928"/>
      <c r="L250" s="928"/>
      <c r="M250" s="928"/>
      <c r="N250" s="928"/>
      <c r="O250" s="928"/>
      <c r="P250" s="928"/>
      <c r="Q250" s="929"/>
      <c r="R250" s="929"/>
      <c r="S250" s="929"/>
      <c r="T250" s="929"/>
      <c r="U250" s="929"/>
      <c r="V250" s="929"/>
      <c r="W250" s="930"/>
      <c r="AD250" s="153"/>
    </row>
    <row r="251" spans="11:30" s="924" customFormat="1">
      <c r="K251" s="928"/>
      <c r="L251" s="928"/>
      <c r="M251" s="928"/>
      <c r="N251" s="928"/>
      <c r="O251" s="928"/>
      <c r="P251" s="928"/>
      <c r="Q251" s="929"/>
      <c r="R251" s="929"/>
      <c r="S251" s="929"/>
      <c r="T251" s="929"/>
      <c r="U251" s="929"/>
      <c r="V251" s="929"/>
      <c r="W251" s="930"/>
      <c r="AD251" s="153"/>
    </row>
    <row r="252" spans="11:30" s="924" customFormat="1">
      <c r="K252" s="928"/>
      <c r="L252" s="928"/>
      <c r="M252" s="928"/>
      <c r="N252" s="928"/>
      <c r="O252" s="928"/>
      <c r="P252" s="928"/>
      <c r="Q252" s="929"/>
      <c r="R252" s="929"/>
      <c r="S252" s="929"/>
      <c r="T252" s="929"/>
      <c r="U252" s="929"/>
      <c r="V252" s="929"/>
      <c r="W252" s="930"/>
      <c r="AD252" s="153"/>
    </row>
    <row r="253" spans="11:30" s="924" customFormat="1">
      <c r="K253" s="928"/>
      <c r="L253" s="928"/>
      <c r="M253" s="928"/>
      <c r="N253" s="928"/>
      <c r="O253" s="928"/>
      <c r="P253" s="928"/>
      <c r="Q253" s="929"/>
      <c r="R253" s="929"/>
      <c r="S253" s="929"/>
      <c r="T253" s="929"/>
      <c r="U253" s="929"/>
      <c r="V253" s="929"/>
      <c r="W253" s="930"/>
      <c r="AD253" s="153"/>
    </row>
    <row r="254" spans="11:30" s="924" customFormat="1">
      <c r="K254" s="928"/>
      <c r="L254" s="928"/>
      <c r="M254" s="928"/>
      <c r="N254" s="928"/>
      <c r="O254" s="928"/>
      <c r="P254" s="928"/>
      <c r="Q254" s="929"/>
      <c r="R254" s="929"/>
      <c r="S254" s="929"/>
      <c r="T254" s="929"/>
      <c r="U254" s="929"/>
      <c r="V254" s="929"/>
      <c r="W254" s="930"/>
      <c r="AD254" s="153"/>
    </row>
    <row r="255" spans="11:30" s="924" customFormat="1">
      <c r="K255" s="928"/>
      <c r="L255" s="928"/>
      <c r="M255" s="928"/>
      <c r="N255" s="928"/>
      <c r="O255" s="928"/>
      <c r="P255" s="928"/>
      <c r="Q255" s="929"/>
      <c r="R255" s="929"/>
      <c r="S255" s="929"/>
      <c r="T255" s="929"/>
      <c r="U255" s="929"/>
      <c r="V255" s="929"/>
      <c r="W255" s="930"/>
      <c r="AD255" s="153"/>
    </row>
    <row r="256" spans="11:30" s="924" customFormat="1">
      <c r="K256" s="928"/>
      <c r="L256" s="928"/>
      <c r="M256" s="928"/>
      <c r="N256" s="928"/>
      <c r="O256" s="928"/>
      <c r="P256" s="928"/>
      <c r="Q256" s="929"/>
      <c r="R256" s="929"/>
      <c r="S256" s="929"/>
      <c r="T256" s="929"/>
      <c r="U256" s="929"/>
      <c r="V256" s="929"/>
      <c r="W256" s="930"/>
      <c r="AD256" s="153"/>
    </row>
    <row r="257" spans="11:30" s="924" customFormat="1">
      <c r="K257" s="928"/>
      <c r="L257" s="928"/>
      <c r="M257" s="928"/>
      <c r="N257" s="928"/>
      <c r="O257" s="928"/>
      <c r="P257" s="928"/>
      <c r="Q257" s="929"/>
      <c r="R257" s="929"/>
      <c r="S257" s="929"/>
      <c r="T257" s="929"/>
      <c r="U257" s="929"/>
      <c r="V257" s="929"/>
      <c r="W257" s="930"/>
      <c r="AD257" s="153"/>
    </row>
    <row r="258" spans="11:30" s="924" customFormat="1">
      <c r="K258" s="928"/>
      <c r="L258" s="928"/>
      <c r="M258" s="928"/>
      <c r="N258" s="928"/>
      <c r="O258" s="928"/>
      <c r="P258" s="928"/>
      <c r="Q258" s="929"/>
      <c r="R258" s="929"/>
      <c r="S258" s="929"/>
      <c r="T258" s="929"/>
      <c r="U258" s="929"/>
      <c r="V258" s="929"/>
      <c r="W258" s="930"/>
      <c r="AD258" s="153"/>
    </row>
    <row r="259" spans="11:30" s="924" customFormat="1">
      <c r="K259" s="928"/>
      <c r="L259" s="928"/>
      <c r="M259" s="928"/>
      <c r="N259" s="928"/>
      <c r="O259" s="928"/>
      <c r="P259" s="928"/>
      <c r="Q259" s="929"/>
      <c r="R259" s="929"/>
      <c r="S259" s="929"/>
      <c r="T259" s="929"/>
      <c r="U259" s="929"/>
      <c r="V259" s="929"/>
      <c r="W259" s="930"/>
      <c r="AD259" s="153"/>
    </row>
    <row r="260" spans="11:30" s="924" customFormat="1">
      <c r="K260" s="928"/>
      <c r="L260" s="928"/>
      <c r="M260" s="928"/>
      <c r="N260" s="928"/>
      <c r="O260" s="928"/>
      <c r="P260" s="928"/>
      <c r="Q260" s="929"/>
      <c r="R260" s="929"/>
      <c r="S260" s="929"/>
      <c r="T260" s="929"/>
      <c r="U260" s="929"/>
      <c r="V260" s="929"/>
      <c r="W260" s="930"/>
      <c r="AD260" s="153"/>
    </row>
    <row r="261" spans="11:30" s="924" customFormat="1">
      <c r="K261" s="928"/>
      <c r="L261" s="928"/>
      <c r="M261" s="928"/>
      <c r="N261" s="928"/>
      <c r="O261" s="928"/>
      <c r="P261" s="928"/>
      <c r="Q261" s="929"/>
      <c r="R261" s="929"/>
      <c r="S261" s="929"/>
      <c r="T261" s="929"/>
      <c r="U261" s="929"/>
      <c r="V261" s="929"/>
      <c r="W261" s="930"/>
      <c r="AD261" s="153"/>
    </row>
    <row r="262" spans="11:30" s="924" customFormat="1">
      <c r="K262" s="928"/>
      <c r="L262" s="928"/>
      <c r="M262" s="928"/>
      <c r="N262" s="928"/>
      <c r="O262" s="928"/>
      <c r="P262" s="928"/>
      <c r="Q262" s="929"/>
      <c r="R262" s="929"/>
      <c r="S262" s="929"/>
      <c r="T262" s="929"/>
      <c r="U262" s="929"/>
      <c r="V262" s="929"/>
      <c r="W262" s="930"/>
      <c r="AD262" s="153"/>
    </row>
  </sheetData>
  <mergeCells count="5">
    <mergeCell ref="K11:P11"/>
    <mergeCell ref="Q11:V11"/>
    <mergeCell ref="B3:E3"/>
    <mergeCell ref="AD11:AK11"/>
    <mergeCell ref="X11:Z11"/>
  </mergeCells>
  <pageMargins left="0.7" right="0.7" top="0.75" bottom="0.75" header="0.3" footer="0.3"/>
  <pageSetup paperSize="9" orientation="portrait" horizontalDpi="4294967292" verticalDpi="4294967292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C61"/>
  <sheetViews>
    <sheetView topLeftCell="D11" zoomScale="70" zoomScaleNormal="70" zoomScalePageLayoutView="70" workbookViewId="0">
      <selection activeCell="P62" sqref="P62"/>
    </sheetView>
  </sheetViews>
  <sheetFormatPr defaultColWidth="8.7109375" defaultRowHeight="12.75"/>
  <cols>
    <col min="1" max="1" width="22" style="228" customWidth="1"/>
    <col min="2" max="2" width="32.85546875" style="228" customWidth="1"/>
    <col min="3" max="3" width="21.85546875" style="228" customWidth="1"/>
    <col min="4" max="4" width="18.7109375" style="228" bestFit="1" customWidth="1"/>
    <col min="5" max="5" width="12.42578125" style="228" bestFit="1" customWidth="1"/>
    <col min="6" max="7" width="11.140625" style="228" bestFit="1" customWidth="1"/>
    <col min="8" max="8" width="10.7109375" style="228" bestFit="1" customWidth="1"/>
    <col min="9" max="9" width="12.42578125" style="228" bestFit="1" customWidth="1"/>
    <col min="10" max="10" width="11.140625" style="228" bestFit="1" customWidth="1"/>
    <col min="11" max="16" width="9.140625" style="228" customWidth="1"/>
    <col min="17" max="17" width="8.7109375" style="229"/>
    <col min="18" max="18" width="11.42578125" style="228" customWidth="1"/>
    <col min="19" max="19" width="14.28515625" style="228" bestFit="1" customWidth="1"/>
    <col min="20" max="20" width="14.28515625" style="228" customWidth="1"/>
    <col min="21" max="21" width="8.7109375" style="228"/>
    <col min="22" max="22" width="5.42578125" style="228" bestFit="1" customWidth="1"/>
    <col min="23" max="23" width="18.42578125" style="228" bestFit="1" customWidth="1"/>
    <col min="24" max="24" width="13.140625" style="228" bestFit="1" customWidth="1"/>
    <col min="25" max="25" width="21.7109375" style="228" bestFit="1" customWidth="1"/>
    <col min="26" max="26" width="20.7109375" style="228" bestFit="1" customWidth="1"/>
    <col min="27" max="27" width="13.42578125" style="228" bestFit="1" customWidth="1"/>
    <col min="28" max="28" width="19.42578125" style="228" bestFit="1" customWidth="1"/>
    <col min="29" max="29" width="6.7109375" style="228" bestFit="1" customWidth="1"/>
    <col min="30" max="16384" width="8.7109375" style="228"/>
  </cols>
  <sheetData>
    <row r="1" spans="1:29" s="287" customFormat="1" ht="15.75">
      <c r="A1" s="284" t="s">
        <v>14</v>
      </c>
      <c r="B1" s="285" t="s">
        <v>591</v>
      </c>
      <c r="C1" s="286"/>
      <c r="D1" s="286"/>
      <c r="Q1" s="288"/>
    </row>
    <row r="2" spans="1:29">
      <c r="A2" s="226" t="s">
        <v>586</v>
      </c>
      <c r="B2" s="281" t="s">
        <v>40</v>
      </c>
      <c r="C2" s="227"/>
      <c r="D2" s="227"/>
    </row>
    <row r="3" spans="1:29">
      <c r="A3" s="226" t="s">
        <v>592</v>
      </c>
      <c r="B3" s="281" t="s">
        <v>39</v>
      </c>
      <c r="C3" s="227"/>
      <c r="D3" s="227"/>
    </row>
    <row r="4" spans="1:29">
      <c r="A4" s="226" t="s">
        <v>589</v>
      </c>
      <c r="B4" s="282">
        <v>53.5</v>
      </c>
      <c r="C4" s="227"/>
      <c r="D4" s="227"/>
    </row>
    <row r="5" spans="1:29">
      <c r="A5" s="226" t="s">
        <v>590</v>
      </c>
      <c r="B5" s="282">
        <v>73.52</v>
      </c>
      <c r="C5" s="227"/>
      <c r="D5" s="227"/>
    </row>
    <row r="6" spans="1:29">
      <c r="A6" s="226" t="s">
        <v>15</v>
      </c>
      <c r="B6" s="281" t="s">
        <v>34</v>
      </c>
      <c r="C6" s="227" t="s">
        <v>39</v>
      </c>
      <c r="D6" s="227"/>
    </row>
    <row r="7" spans="1:29" ht="25.5">
      <c r="A7" s="226" t="s">
        <v>16</v>
      </c>
      <c r="B7" s="283" t="s">
        <v>41</v>
      </c>
      <c r="C7" s="230"/>
    </row>
    <row r="8" spans="1:29">
      <c r="A8" s="226" t="s">
        <v>18</v>
      </c>
      <c r="B8" s="281" t="s">
        <v>42</v>
      </c>
      <c r="C8" s="227"/>
    </row>
    <row r="9" spans="1:29">
      <c r="A9" s="226" t="s">
        <v>0</v>
      </c>
      <c r="B9" s="221"/>
      <c r="C9" s="105"/>
    </row>
    <row r="10" spans="1:29" ht="13.5" thickBot="1">
      <c r="A10" s="289" t="s">
        <v>479</v>
      </c>
      <c r="B10" s="223" t="s">
        <v>484</v>
      </c>
    </row>
    <row r="11" spans="1:29" ht="39" customHeight="1" thickBot="1">
      <c r="A11" s="8"/>
      <c r="B11" s="21"/>
      <c r="C11" s="21"/>
      <c r="D11" s="9"/>
      <c r="E11" s="1072" t="s">
        <v>22</v>
      </c>
      <c r="F11" s="1073"/>
      <c r="G11" s="1073"/>
      <c r="H11" s="1073"/>
      <c r="I11" s="1073"/>
      <c r="J11" s="1074"/>
      <c r="K11" s="1075" t="s">
        <v>23</v>
      </c>
      <c r="L11" s="1076"/>
      <c r="M11" s="1076"/>
      <c r="N11" s="1076"/>
      <c r="O11" s="1076"/>
      <c r="P11" s="1077"/>
      <c r="Q11" s="82"/>
      <c r="R11" s="1069" t="s">
        <v>478</v>
      </c>
      <c r="S11" s="1070"/>
      <c r="T11" s="1071"/>
      <c r="V11" s="1066" t="s">
        <v>427</v>
      </c>
      <c r="W11" s="1067"/>
      <c r="X11" s="1067"/>
      <c r="Y11" s="1067"/>
      <c r="Z11" s="1067"/>
      <c r="AA11" s="1067"/>
      <c r="AB11" s="1067"/>
      <c r="AC11" s="1068"/>
    </row>
    <row r="12" spans="1:29" ht="13.5" thickBot="1">
      <c r="A12" s="224" t="s">
        <v>26</v>
      </c>
      <c r="B12" s="1" t="s">
        <v>24</v>
      </c>
      <c r="C12" s="98" t="s">
        <v>25</v>
      </c>
      <c r="D12" s="225"/>
      <c r="E12" s="11">
        <v>0</v>
      </c>
      <c r="F12" s="11">
        <v>1</v>
      </c>
      <c r="G12" s="11">
        <v>2</v>
      </c>
      <c r="H12" s="11">
        <v>3</v>
      </c>
      <c r="I12" s="11">
        <v>4</v>
      </c>
      <c r="J12" s="11" t="s">
        <v>27</v>
      </c>
      <c r="K12" s="13">
        <v>0</v>
      </c>
      <c r="L12" s="11">
        <v>1</v>
      </c>
      <c r="M12" s="11">
        <v>2</v>
      </c>
      <c r="N12" s="11">
        <v>3</v>
      </c>
      <c r="O12" s="11">
        <v>4</v>
      </c>
      <c r="P12" s="12" t="s">
        <v>27</v>
      </c>
      <c r="Q12" s="83" t="s">
        <v>28</v>
      </c>
      <c r="R12" s="125">
        <v>0.05</v>
      </c>
      <c r="S12" s="126">
        <v>0.5</v>
      </c>
      <c r="T12" s="127">
        <v>0.95</v>
      </c>
      <c r="V12" s="129" t="s">
        <v>29</v>
      </c>
      <c r="W12" s="130" t="s">
        <v>428</v>
      </c>
      <c r="X12" s="130" t="s">
        <v>61</v>
      </c>
      <c r="Y12" s="130" t="s">
        <v>62</v>
      </c>
      <c r="Z12" s="130" t="s">
        <v>63</v>
      </c>
      <c r="AA12" s="131" t="s">
        <v>425</v>
      </c>
      <c r="AB12" s="131" t="s">
        <v>426</v>
      </c>
      <c r="AC12" s="132" t="s">
        <v>424</v>
      </c>
    </row>
    <row r="13" spans="1:29">
      <c r="A13" s="233" t="s">
        <v>591</v>
      </c>
      <c r="B13" s="147">
        <v>195</v>
      </c>
      <c r="C13" s="234">
        <v>51.807212121212117</v>
      </c>
      <c r="D13" s="235" t="s">
        <v>36</v>
      </c>
      <c r="E13" s="236">
        <v>35000000</v>
      </c>
      <c r="F13" s="236">
        <v>8400000</v>
      </c>
      <c r="G13" s="236">
        <v>7750000</v>
      </c>
      <c r="H13" s="236">
        <v>2810000</v>
      </c>
      <c r="I13" s="236">
        <v>66400000</v>
      </c>
      <c r="J13" s="236">
        <v>3750000</v>
      </c>
      <c r="K13" s="237">
        <f>E13/(SUM($E13:$J13))</f>
        <v>0.28200789622109418</v>
      </c>
      <c r="L13" s="238">
        <f t="shared" ref="L13:P13" si="0">F13/(SUM($E13:$J13))</f>
        <v>6.7681895093062605E-2</v>
      </c>
      <c r="M13" s="238">
        <f t="shared" si="0"/>
        <v>6.2444605591813716E-2</v>
      </c>
      <c r="N13" s="238">
        <f t="shared" si="0"/>
        <v>2.2641205382322133E-2</v>
      </c>
      <c r="O13" s="238">
        <f t="shared" si="0"/>
        <v>0.53500926597373299</v>
      </c>
      <c r="P13" s="239">
        <f t="shared" si="0"/>
        <v>3.0215131737974379E-2</v>
      </c>
      <c r="Q13" s="240">
        <f>(M13+N13+P13)/(L13+M13+N13+P13)</f>
        <v>0.63011889035667101</v>
      </c>
      <c r="R13" s="241">
        <v>18.009190439435098</v>
      </c>
      <c r="S13" s="242">
        <v>24.165807231067301</v>
      </c>
      <c r="T13" s="242">
        <v>31.216072636881201</v>
      </c>
      <c r="V13" s="244"/>
      <c r="W13" s="136">
        <f t="shared" ref="W13:W51" si="1">(L13+M13+N13)/(L13+M13+N13+O13+P13)</f>
        <v>0.21277073280215464</v>
      </c>
      <c r="X13" s="136">
        <f t="shared" ref="X13:X51" si="2">((K13)/(K13+O13))*100</f>
        <v>34.516765285996051</v>
      </c>
      <c r="Y13" s="136">
        <f t="shared" ref="Y13:Y51" si="3">M13/N13</f>
        <v>2.7580071174377228</v>
      </c>
      <c r="Z13" s="136">
        <f t="shared" ref="Z13:Z51" si="4">(P13/(P13+O13))</f>
        <v>5.345687811831789E-2</v>
      </c>
      <c r="AA13" s="136">
        <f t="shared" ref="AA13:AA51" si="5">(0*(K13/(SUM(K13:P13)))+(1*(L13/SUM(K13:P13)))+(2*(M13/SUM(K13:P13)))+(3*(N13/SUM(K13:P13)))+(4*(O13/(SUM(K13:P13)))+(4*(P13/(SUM(K13:P13))))))</f>
        <v>2.5213923132704861</v>
      </c>
      <c r="AB13" s="136">
        <f t="shared" ref="AB13:AB51" si="6">-0.77*Q13+3.32*Q13^2+1.59</f>
        <v>2.4230138434933135</v>
      </c>
      <c r="AC13" s="150">
        <f>AB13-AA13</f>
        <v>-9.8378469777172572E-2</v>
      </c>
    </row>
    <row r="14" spans="1:29">
      <c r="A14" s="243" t="s">
        <v>591</v>
      </c>
      <c r="B14" s="164">
        <v>198</v>
      </c>
      <c r="C14" s="245">
        <v>51.961939393939389</v>
      </c>
      <c r="D14" s="246" t="s">
        <v>36</v>
      </c>
      <c r="E14" s="236">
        <v>14100000</v>
      </c>
      <c r="F14" s="236">
        <v>3070000</v>
      </c>
      <c r="G14" s="236">
        <v>2820000</v>
      </c>
      <c r="H14" s="236">
        <v>997000</v>
      </c>
      <c r="I14" s="236">
        <v>23800000</v>
      </c>
      <c r="J14" s="236">
        <v>1490000</v>
      </c>
      <c r="K14" s="247">
        <f t="shared" ref="K14:K15" si="7">E14/(SUM($E14:$J14))</f>
        <v>0.30468699353890699</v>
      </c>
      <c r="L14" s="248">
        <f t="shared" ref="L14:L15" si="8">F14/(SUM($E14:$J14))</f>
        <v>6.6339650366272665E-2</v>
      </c>
      <c r="M14" s="248">
        <f t="shared" ref="M14:M15" si="9">G14/(SUM($E14:$J14))</f>
        <v>6.0937398707781407E-2</v>
      </c>
      <c r="N14" s="248">
        <f t="shared" ref="N14:N15" si="10">H14/(SUM($E14:$J14))</f>
        <v>2.1544179614063141E-2</v>
      </c>
      <c r="O14" s="248">
        <f t="shared" ref="O14:O15" si="11">I14/(SUM($E14:$J14))</f>
        <v>0.51429435788836786</v>
      </c>
      <c r="P14" s="249">
        <f t="shared" ref="P14:P15" si="12">J14/(SUM($E14:$J14))</f>
        <v>3.2197419884607906E-2</v>
      </c>
      <c r="Q14" s="250">
        <f t="shared" ref="Q14:Q51" si="13">(M14+N14+P14)/(L14+M14+N14+P14)</f>
        <v>0.63352035334845425</v>
      </c>
      <c r="R14" s="251">
        <v>18.2902677795865</v>
      </c>
      <c r="S14" s="252">
        <v>24.422999190393099</v>
      </c>
      <c r="T14" s="252">
        <v>31.590263436299399</v>
      </c>
      <c r="V14" s="253"/>
      <c r="W14" s="146">
        <f t="shared" si="1"/>
        <v>0.21403486962737359</v>
      </c>
      <c r="X14" s="146">
        <f t="shared" si="2"/>
        <v>37.203166226912934</v>
      </c>
      <c r="Y14" s="146">
        <f t="shared" si="3"/>
        <v>2.8284854563691075</v>
      </c>
      <c r="Z14" s="146">
        <f t="shared" si="4"/>
        <v>5.8916567813364969E-2</v>
      </c>
      <c r="AA14" s="146">
        <f t="shared" si="5"/>
        <v>2.4388140977159285</v>
      </c>
      <c r="AB14" s="146">
        <f t="shared" si="6"/>
        <v>2.4346648144361014</v>
      </c>
      <c r="AC14" s="166">
        <f t="shared" ref="AC14:AC51" si="14">AB14-AA14</f>
        <v>-4.1492832798271095E-3</v>
      </c>
    </row>
    <row r="15" spans="1:29">
      <c r="A15" s="243" t="s">
        <v>591</v>
      </c>
      <c r="B15" s="164">
        <v>200.5</v>
      </c>
      <c r="C15" s="245">
        <v>52.090878787878786</v>
      </c>
      <c r="D15" s="246" t="s">
        <v>36</v>
      </c>
      <c r="E15" s="236">
        <v>25900000</v>
      </c>
      <c r="F15" s="236">
        <v>6080000</v>
      </c>
      <c r="G15" s="236">
        <v>6550000</v>
      </c>
      <c r="H15" s="236">
        <v>2150000</v>
      </c>
      <c r="I15" s="236">
        <v>51200000</v>
      </c>
      <c r="J15" s="236">
        <v>3790000</v>
      </c>
      <c r="K15" s="247">
        <f t="shared" si="7"/>
        <v>0.27072227448520958</v>
      </c>
      <c r="L15" s="248">
        <f t="shared" si="8"/>
        <v>6.3551792620466188E-2</v>
      </c>
      <c r="M15" s="248">
        <f t="shared" si="9"/>
        <v>6.8464513431587756E-2</v>
      </c>
      <c r="N15" s="248">
        <f t="shared" si="10"/>
        <v>2.2473084561513534E-2</v>
      </c>
      <c r="O15" s="248">
        <f t="shared" si="11"/>
        <v>0.53517299048813627</v>
      </c>
      <c r="P15" s="249">
        <f t="shared" si="12"/>
        <v>3.9615344413086652E-2</v>
      </c>
      <c r="Q15" s="250">
        <f t="shared" si="13"/>
        <v>0.67259019924609587</v>
      </c>
      <c r="R15" s="251">
        <v>20.831744783573399</v>
      </c>
      <c r="S15" s="252">
        <v>26.918637261683401</v>
      </c>
      <c r="T15" s="252">
        <v>34.795396422410498</v>
      </c>
      <c r="V15" s="253"/>
      <c r="W15" s="146">
        <f t="shared" si="1"/>
        <v>0.2118388992403612</v>
      </c>
      <c r="X15" s="146">
        <f t="shared" si="2"/>
        <v>33.592736705577174</v>
      </c>
      <c r="Y15" s="146">
        <f t="shared" si="3"/>
        <v>3.0465116279069773</v>
      </c>
      <c r="Z15" s="146">
        <f t="shared" si="4"/>
        <v>6.892162211311148E-2</v>
      </c>
      <c r="AA15" s="146">
        <f t="shared" si="5"/>
        <v>2.567053412773074</v>
      </c>
      <c r="AB15" s="146">
        <f t="shared" si="6"/>
        <v>2.5739990993052242</v>
      </c>
      <c r="AC15" s="166">
        <f t="shared" si="14"/>
        <v>6.9456865321502193E-3</v>
      </c>
    </row>
    <row r="16" spans="1:29">
      <c r="A16" s="243" t="s">
        <v>591</v>
      </c>
      <c r="B16" s="164">
        <v>203.5</v>
      </c>
      <c r="C16" s="245">
        <v>52.245606060606057</v>
      </c>
      <c r="D16" s="246" t="s">
        <v>36</v>
      </c>
      <c r="E16" s="236">
        <v>13400000</v>
      </c>
      <c r="F16" s="236">
        <v>2970000</v>
      </c>
      <c r="G16" s="236">
        <v>2880000</v>
      </c>
      <c r="H16" s="236">
        <v>981000</v>
      </c>
      <c r="I16" s="236">
        <v>22100000</v>
      </c>
      <c r="J16" s="236">
        <v>1540000</v>
      </c>
      <c r="K16" s="247">
        <f t="shared" ref="K16:K51" si="15">E16/(SUM($E16:$J16))</f>
        <v>0.30544095188165304</v>
      </c>
      <c r="L16" s="248">
        <f t="shared" ref="L16:L51" si="16">F16/(SUM($E16:$J16))</f>
        <v>6.7698479633470851E-2</v>
      </c>
      <c r="M16" s="248">
        <f t="shared" ref="M16:M51" si="17">G16/(SUM($E16:$J16))</f>
        <v>6.5647010553668714E-2</v>
      </c>
      <c r="N16" s="248">
        <f t="shared" ref="N16:N51" si="18">H16/(SUM($E16:$J16))</f>
        <v>2.2361012969843403E-2</v>
      </c>
      <c r="O16" s="248">
        <f t="shared" ref="O16:O51" si="19">I16/(SUM($E16:$J16))</f>
        <v>0.50374962959586056</v>
      </c>
      <c r="P16" s="249">
        <f t="shared" ref="P16:P51" si="20">J16/(SUM($E16:$J16))</f>
        <v>3.5102915365503411E-2</v>
      </c>
      <c r="Q16" s="250">
        <f t="shared" si="13"/>
        <v>0.64520367936925094</v>
      </c>
      <c r="R16" s="251">
        <v>19.028349635714999</v>
      </c>
      <c r="S16" s="252">
        <v>25.113728252412201</v>
      </c>
      <c r="T16" s="252">
        <v>32.454115411318597</v>
      </c>
      <c r="V16" s="253"/>
      <c r="W16" s="146">
        <f t="shared" si="1"/>
        <v>0.22418036821896231</v>
      </c>
      <c r="X16" s="146">
        <f t="shared" si="2"/>
        <v>37.74647887323944</v>
      </c>
      <c r="Y16" s="146">
        <f t="shared" si="3"/>
        <v>2.9357798165137616</v>
      </c>
      <c r="Z16" s="146">
        <f t="shared" si="4"/>
        <v>6.5143824027072778E-2</v>
      </c>
      <c r="AA16" s="146">
        <f t="shared" si="5"/>
        <v>2.4214857194957942</v>
      </c>
      <c r="AB16" s="146">
        <f t="shared" si="6"/>
        <v>2.4752686226194527</v>
      </c>
      <c r="AC16" s="166">
        <f t="shared" si="14"/>
        <v>5.3782903123658521E-2</v>
      </c>
    </row>
    <row r="17" spans="1:29">
      <c r="A17" s="243" t="s">
        <v>591</v>
      </c>
      <c r="B17" s="164">
        <v>205</v>
      </c>
      <c r="C17" s="245">
        <v>52.322969696969693</v>
      </c>
      <c r="D17" s="246" t="s">
        <v>36</v>
      </c>
      <c r="E17" s="236">
        <v>17200000</v>
      </c>
      <c r="F17" s="236">
        <v>3330000</v>
      </c>
      <c r="G17" s="236">
        <v>3020000</v>
      </c>
      <c r="H17" s="236">
        <v>1080000</v>
      </c>
      <c r="I17" s="236">
        <v>25500000</v>
      </c>
      <c r="J17" s="236">
        <v>1780000</v>
      </c>
      <c r="K17" s="247">
        <f t="shared" si="15"/>
        <v>0.33134270853400116</v>
      </c>
      <c r="L17" s="248">
        <f t="shared" si="16"/>
        <v>6.4149489501059531E-2</v>
      </c>
      <c r="M17" s="248">
        <f t="shared" si="17"/>
        <v>5.8177615103062991E-2</v>
      </c>
      <c r="N17" s="248">
        <f t="shared" si="18"/>
        <v>2.0805239838181468E-2</v>
      </c>
      <c r="O17" s="248">
        <f t="shared" si="19"/>
        <v>0.49123482951261799</v>
      </c>
      <c r="P17" s="249">
        <f t="shared" si="20"/>
        <v>3.4290117511076863E-2</v>
      </c>
      <c r="Q17" s="250">
        <f t="shared" si="13"/>
        <v>0.6384364820846905</v>
      </c>
      <c r="R17" s="251">
        <v>18.561310286933701</v>
      </c>
      <c r="S17" s="252">
        <v>24.683089225514799</v>
      </c>
      <c r="T17" s="252">
        <v>31.932806269282398</v>
      </c>
      <c r="V17" s="253"/>
      <c r="W17" s="146">
        <f t="shared" si="1"/>
        <v>0.21405934889080958</v>
      </c>
      <c r="X17" s="146">
        <f t="shared" si="2"/>
        <v>40.28103044496487</v>
      </c>
      <c r="Y17" s="146">
        <f t="shared" si="3"/>
        <v>2.7962962962962963</v>
      </c>
      <c r="Z17" s="146">
        <f t="shared" si="4"/>
        <v>6.5249266862170086E-2</v>
      </c>
      <c r="AA17" s="146">
        <f t="shared" si="5"/>
        <v>2.3450202273165095</v>
      </c>
      <c r="AB17" s="146">
        <f t="shared" si="6"/>
        <v>2.4516396990949501</v>
      </c>
      <c r="AC17" s="166">
        <f t="shared" si="14"/>
        <v>0.10661947177844056</v>
      </c>
    </row>
    <row r="18" spans="1:29">
      <c r="A18" s="243" t="s">
        <v>591</v>
      </c>
      <c r="B18" s="164">
        <v>208</v>
      </c>
      <c r="C18" s="245">
        <v>52.477696969696964</v>
      </c>
      <c r="D18" s="246" t="s">
        <v>36</v>
      </c>
      <c r="E18" s="236">
        <v>11700000</v>
      </c>
      <c r="F18" s="236">
        <v>2630000</v>
      </c>
      <c r="G18" s="236">
        <v>2370000</v>
      </c>
      <c r="H18" s="236">
        <v>867000</v>
      </c>
      <c r="I18" s="236">
        <v>20700000</v>
      </c>
      <c r="J18" s="236">
        <v>1250000</v>
      </c>
      <c r="K18" s="247">
        <f t="shared" si="15"/>
        <v>0.29607510691601086</v>
      </c>
      <c r="L18" s="248">
        <f t="shared" si="16"/>
        <v>6.6553635144368253E-2</v>
      </c>
      <c r="M18" s="248">
        <f t="shared" si="17"/>
        <v>5.9974188324012453E-2</v>
      </c>
      <c r="N18" s="248">
        <f t="shared" si="18"/>
        <v>2.1939924589417212E-2</v>
      </c>
      <c r="O18" s="248">
        <f t="shared" si="19"/>
        <v>0.52382518915909604</v>
      </c>
      <c r="P18" s="249">
        <f t="shared" si="20"/>
        <v>3.1631955867095177E-2</v>
      </c>
      <c r="Q18" s="250">
        <f t="shared" si="13"/>
        <v>0.63046227342981587</v>
      </c>
      <c r="R18" s="251">
        <v>18.049805147686499</v>
      </c>
      <c r="S18" s="252">
        <v>24.161796294459499</v>
      </c>
      <c r="T18" s="252">
        <v>31.297652413355099</v>
      </c>
      <c r="V18" s="253"/>
      <c r="W18" s="146">
        <f t="shared" si="1"/>
        <v>0.21091418916489915</v>
      </c>
      <c r="X18" s="146">
        <f t="shared" si="2"/>
        <v>36.111111111111107</v>
      </c>
      <c r="Y18" s="146">
        <f t="shared" si="3"/>
        <v>2.7335640138408306</v>
      </c>
      <c r="Z18" s="146">
        <f t="shared" si="4"/>
        <v>5.6947608200455586E-2</v>
      </c>
      <c r="AA18" s="146">
        <f t="shared" si="5"/>
        <v>2.4741503656654098</v>
      </c>
      <c r="AB18" s="146">
        <f t="shared" si="6"/>
        <v>2.4241865411437709</v>
      </c>
      <c r="AC18" s="166">
        <f t="shared" si="14"/>
        <v>-4.9963824521638944E-2</v>
      </c>
    </row>
    <row r="19" spans="1:29">
      <c r="A19" s="243" t="s">
        <v>591</v>
      </c>
      <c r="B19" s="164">
        <v>211.1</v>
      </c>
      <c r="C19" s="245">
        <v>52.637581818181815</v>
      </c>
      <c r="D19" s="246" t="s">
        <v>36</v>
      </c>
      <c r="E19" s="236">
        <v>23400000</v>
      </c>
      <c r="F19" s="236">
        <v>4800000</v>
      </c>
      <c r="G19" s="236">
        <v>4340000</v>
      </c>
      <c r="H19" s="236">
        <v>1540000</v>
      </c>
      <c r="I19" s="236">
        <v>35300000</v>
      </c>
      <c r="J19" s="236">
        <v>2120000</v>
      </c>
      <c r="K19" s="247">
        <f t="shared" si="15"/>
        <v>0.32727272727272727</v>
      </c>
      <c r="L19" s="248">
        <f t="shared" si="16"/>
        <v>6.7132867132867133E-2</v>
      </c>
      <c r="M19" s="248">
        <f t="shared" si="17"/>
        <v>6.0699300699300698E-2</v>
      </c>
      <c r="N19" s="248">
        <f t="shared" si="18"/>
        <v>2.1538461538461538E-2</v>
      </c>
      <c r="O19" s="248">
        <f t="shared" si="19"/>
        <v>0.49370629370629371</v>
      </c>
      <c r="P19" s="249">
        <f t="shared" si="20"/>
        <v>2.9650349650349652E-2</v>
      </c>
      <c r="Q19" s="250">
        <f t="shared" si="13"/>
        <v>0.625</v>
      </c>
      <c r="R19" s="251">
        <v>17.713055123538599</v>
      </c>
      <c r="S19" s="252">
        <v>23.832654323247201</v>
      </c>
      <c r="T19" s="252">
        <v>30.913709518072299</v>
      </c>
      <c r="V19" s="253"/>
      <c r="W19" s="146">
        <f t="shared" si="1"/>
        <v>0.22203742203742202</v>
      </c>
      <c r="X19" s="146">
        <f t="shared" si="2"/>
        <v>39.863713798977848</v>
      </c>
      <c r="Y19" s="146">
        <f t="shared" si="3"/>
        <v>2.8181818181818183</v>
      </c>
      <c r="Z19" s="146">
        <f t="shared" si="4"/>
        <v>5.6654195617316945E-2</v>
      </c>
      <c r="AA19" s="146">
        <f t="shared" si="5"/>
        <v>2.3465734265734266</v>
      </c>
      <c r="AB19" s="146">
        <f t="shared" si="6"/>
        <v>2.4056250000000001</v>
      </c>
      <c r="AC19" s="166">
        <f t="shared" si="14"/>
        <v>5.9051573426573523E-2</v>
      </c>
    </row>
    <row r="20" spans="1:29">
      <c r="A20" s="243" t="s">
        <v>591</v>
      </c>
      <c r="B20" s="164">
        <v>212.5</v>
      </c>
      <c r="C20" s="245">
        <v>52.716533333333331</v>
      </c>
      <c r="D20" s="246" t="s">
        <v>36</v>
      </c>
      <c r="E20" s="236">
        <v>10800000</v>
      </c>
      <c r="F20" s="236">
        <v>2510000</v>
      </c>
      <c r="G20" s="236">
        <v>2100000</v>
      </c>
      <c r="H20" s="236">
        <v>829000</v>
      </c>
      <c r="I20" s="236">
        <v>18500000</v>
      </c>
      <c r="J20" s="236">
        <v>1160000</v>
      </c>
      <c r="K20" s="247">
        <f t="shared" si="15"/>
        <v>0.30084403465277582</v>
      </c>
      <c r="L20" s="248">
        <f t="shared" si="16"/>
        <v>6.9918382127635861E-2</v>
      </c>
      <c r="M20" s="248">
        <f t="shared" si="17"/>
        <v>5.8497451182484193E-2</v>
      </c>
      <c r="N20" s="248">
        <f t="shared" si="18"/>
        <v>2.3092565252513998E-2</v>
      </c>
      <c r="O20" s="248">
        <f t="shared" si="19"/>
        <v>0.51533468898855117</v>
      </c>
      <c r="P20" s="249">
        <f t="shared" si="20"/>
        <v>3.2312877796038884E-2</v>
      </c>
      <c r="Q20" s="250">
        <f t="shared" si="13"/>
        <v>0.61963933929383253</v>
      </c>
      <c r="R20" s="251">
        <v>17.372220853956499</v>
      </c>
      <c r="S20" s="252">
        <v>23.5194688399902</v>
      </c>
      <c r="T20" s="252">
        <v>30.5082986182403</v>
      </c>
      <c r="V20" s="253"/>
      <c r="W20" s="146">
        <f t="shared" si="1"/>
        <v>0.21670186063189767</v>
      </c>
      <c r="X20" s="146">
        <f t="shared" si="2"/>
        <v>36.86006825938567</v>
      </c>
      <c r="Y20" s="146">
        <f t="shared" si="3"/>
        <v>2.5331724969843186</v>
      </c>
      <c r="Z20" s="146">
        <f t="shared" si="4"/>
        <v>5.9003051881993895E-2</v>
      </c>
      <c r="AA20" s="146">
        <f t="shared" si="5"/>
        <v>2.4467812473885067</v>
      </c>
      <c r="AB20" s="146">
        <f t="shared" si="6"/>
        <v>2.3876013726014</v>
      </c>
      <c r="AC20" s="166">
        <f t="shared" si="14"/>
        <v>-5.9179874787106623E-2</v>
      </c>
    </row>
    <row r="21" spans="1:29">
      <c r="A21" s="243" t="s">
        <v>591</v>
      </c>
      <c r="B21" s="164">
        <v>215.3</v>
      </c>
      <c r="C21" s="245">
        <v>52.898719999999997</v>
      </c>
      <c r="D21" s="246" t="s">
        <v>36</v>
      </c>
      <c r="E21" s="236">
        <v>16600000</v>
      </c>
      <c r="F21" s="236">
        <v>4010000</v>
      </c>
      <c r="G21" s="236">
        <v>3640000</v>
      </c>
      <c r="H21" s="236">
        <v>1500000</v>
      </c>
      <c r="I21" s="236">
        <v>28900000</v>
      </c>
      <c r="J21" s="236">
        <v>1970000</v>
      </c>
      <c r="K21" s="247">
        <f t="shared" si="15"/>
        <v>0.29318262098198516</v>
      </c>
      <c r="L21" s="248">
        <f t="shared" si="16"/>
        <v>7.0823030731190395E-2</v>
      </c>
      <c r="M21" s="248">
        <f t="shared" si="17"/>
        <v>6.4288237371953369E-2</v>
      </c>
      <c r="N21" s="248">
        <f t="shared" si="18"/>
        <v>2.6492405510420345E-2</v>
      </c>
      <c r="O21" s="248">
        <f t="shared" si="19"/>
        <v>0.51042034616743204</v>
      </c>
      <c r="P21" s="249">
        <f t="shared" si="20"/>
        <v>3.479335923701872E-2</v>
      </c>
      <c r="Q21" s="250">
        <f t="shared" si="13"/>
        <v>0.639388489208633</v>
      </c>
      <c r="R21" s="251">
        <v>18.6116588983529</v>
      </c>
      <c r="S21" s="252">
        <v>24.7482601077261</v>
      </c>
      <c r="T21" s="252">
        <v>31.989436023733202</v>
      </c>
      <c r="V21" s="253"/>
      <c r="W21" s="146">
        <f t="shared" si="1"/>
        <v>0.22863568215892052</v>
      </c>
      <c r="X21" s="146">
        <f t="shared" si="2"/>
        <v>36.483516483516489</v>
      </c>
      <c r="Y21" s="146">
        <f t="shared" si="3"/>
        <v>2.4266666666666667</v>
      </c>
      <c r="Z21" s="146">
        <f t="shared" si="4"/>
        <v>6.381600259151278E-2</v>
      </c>
      <c r="AA21" s="146">
        <f t="shared" si="5"/>
        <v>2.4597315436241614</v>
      </c>
      <c r="AB21" s="146">
        <f t="shared" si="6"/>
        <v>2.4549454285492467</v>
      </c>
      <c r="AC21" s="166">
        <f t="shared" si="14"/>
        <v>-4.7861150749146653E-3</v>
      </c>
    </row>
    <row r="22" spans="1:29">
      <c r="A22" s="243" t="s">
        <v>591</v>
      </c>
      <c r="B22" s="164">
        <v>217.8</v>
      </c>
      <c r="C22" s="245">
        <v>53.061386666666664</v>
      </c>
      <c r="D22" s="246" t="s">
        <v>36</v>
      </c>
      <c r="E22" s="236">
        <v>6620000</v>
      </c>
      <c r="F22" s="236">
        <v>1630000</v>
      </c>
      <c r="G22" s="236">
        <v>1490000</v>
      </c>
      <c r="H22" s="236">
        <v>615000</v>
      </c>
      <c r="I22" s="236">
        <v>11700000</v>
      </c>
      <c r="J22" s="236">
        <v>771000</v>
      </c>
      <c r="K22" s="247">
        <f t="shared" si="15"/>
        <v>0.29002015245772367</v>
      </c>
      <c r="L22" s="248">
        <f t="shared" si="16"/>
        <v>7.1409795846841317E-2</v>
      </c>
      <c r="M22" s="248">
        <f t="shared" si="17"/>
        <v>6.527643914833961E-2</v>
      </c>
      <c r="N22" s="248">
        <f t="shared" si="18"/>
        <v>2.6942959782703935E-2</v>
      </c>
      <c r="O22" s="248">
        <f t="shared" si="19"/>
        <v>0.51257338123192853</v>
      </c>
      <c r="P22" s="249">
        <f t="shared" si="20"/>
        <v>3.3777271532462981E-2</v>
      </c>
      <c r="Q22" s="250">
        <f t="shared" si="13"/>
        <v>0.63826009764758096</v>
      </c>
      <c r="R22" s="251">
        <v>18.536676866719901</v>
      </c>
      <c r="S22" s="252">
        <v>24.6948516742866</v>
      </c>
      <c r="T22" s="252">
        <v>31.969919248874</v>
      </c>
      <c r="V22" s="253"/>
      <c r="W22" s="146">
        <f t="shared" si="1"/>
        <v>0.23047019622362089</v>
      </c>
      <c r="X22" s="146">
        <f t="shared" si="2"/>
        <v>36.135371179039304</v>
      </c>
      <c r="Y22" s="146">
        <f t="shared" si="3"/>
        <v>2.4227642276422761</v>
      </c>
      <c r="Z22" s="146">
        <f t="shared" si="4"/>
        <v>6.1823430358431554E-2</v>
      </c>
      <c r="AA22" s="146">
        <f t="shared" si="5"/>
        <v>2.4681941645491987</v>
      </c>
      <c r="AB22" s="146">
        <f t="shared" si="6"/>
        <v>2.4510278862783732</v>
      </c>
      <c r="AC22" s="166">
        <f t="shared" si="14"/>
        <v>-1.7166278270825508E-2</v>
      </c>
    </row>
    <row r="23" spans="1:29">
      <c r="A23" s="243" t="s">
        <v>591</v>
      </c>
      <c r="B23" s="164">
        <v>219.5</v>
      </c>
      <c r="C23" s="245">
        <v>53.171999999999997</v>
      </c>
      <c r="D23" s="246" t="s">
        <v>36</v>
      </c>
      <c r="E23" s="236">
        <v>13500000</v>
      </c>
      <c r="F23" s="236">
        <v>2500000</v>
      </c>
      <c r="G23" s="236">
        <v>1840000</v>
      </c>
      <c r="H23" s="236">
        <v>681000</v>
      </c>
      <c r="I23" s="236">
        <v>17800000</v>
      </c>
      <c r="J23" s="236">
        <v>935000</v>
      </c>
      <c r="K23" s="247">
        <f t="shared" si="15"/>
        <v>0.36235774103500107</v>
      </c>
      <c r="L23" s="248">
        <f t="shared" si="16"/>
        <v>6.7103285376852048E-2</v>
      </c>
      <c r="M23" s="248">
        <f t="shared" si="17"/>
        <v>4.9388018037363111E-2</v>
      </c>
      <c r="N23" s="248">
        <f t="shared" si="18"/>
        <v>1.8278934936654497E-2</v>
      </c>
      <c r="O23" s="248">
        <f t="shared" si="19"/>
        <v>0.47777539188318657</v>
      </c>
      <c r="P23" s="249">
        <f t="shared" si="20"/>
        <v>2.5096628730942667E-2</v>
      </c>
      <c r="Q23" s="250">
        <f t="shared" si="13"/>
        <v>0.58025520483546</v>
      </c>
      <c r="R23" s="251">
        <v>14.659743676262</v>
      </c>
      <c r="S23" s="252">
        <v>20.918129666889801</v>
      </c>
      <c r="T23" s="252">
        <v>27.323680909914799</v>
      </c>
      <c r="V23" s="253"/>
      <c r="W23" s="146">
        <f t="shared" si="1"/>
        <v>0.2113571308301061</v>
      </c>
      <c r="X23" s="146">
        <f t="shared" si="2"/>
        <v>43.130990415335468</v>
      </c>
      <c r="Y23" s="146">
        <f t="shared" si="3"/>
        <v>2.7019089574155655</v>
      </c>
      <c r="Z23" s="146">
        <f t="shared" si="4"/>
        <v>4.990659194021884E-2</v>
      </c>
      <c r="AA23" s="146">
        <f t="shared" si="5"/>
        <v>2.2322042087180587</v>
      </c>
      <c r="AB23" s="146">
        <f t="shared" si="6"/>
        <v>2.2610345533689857</v>
      </c>
      <c r="AC23" s="166">
        <f t="shared" si="14"/>
        <v>2.8830344650927042E-2</v>
      </c>
    </row>
    <row r="24" spans="1:29">
      <c r="A24" s="243" t="s">
        <v>591</v>
      </c>
      <c r="B24" s="164">
        <v>222</v>
      </c>
      <c r="C24" s="245">
        <v>53.334666666666664</v>
      </c>
      <c r="D24" s="246" t="s">
        <v>36</v>
      </c>
      <c r="E24" s="236">
        <v>15300000</v>
      </c>
      <c r="F24" s="236">
        <v>2850000</v>
      </c>
      <c r="G24" s="236">
        <v>2190000</v>
      </c>
      <c r="H24" s="236">
        <v>854000</v>
      </c>
      <c r="I24" s="236">
        <v>20400000</v>
      </c>
      <c r="J24" s="236">
        <v>1160000</v>
      </c>
      <c r="K24" s="247">
        <f t="shared" si="15"/>
        <v>0.35786125274828084</v>
      </c>
      <c r="L24" s="248">
        <f t="shared" si="16"/>
        <v>6.6660429433503296E-2</v>
      </c>
      <c r="M24" s="248">
        <f t="shared" si="17"/>
        <v>5.1223277354165694E-2</v>
      </c>
      <c r="N24" s="248">
        <f t="shared" si="18"/>
        <v>1.9974739205688357E-2</v>
      </c>
      <c r="O24" s="248">
        <f t="shared" si="19"/>
        <v>0.47714833699770781</v>
      </c>
      <c r="P24" s="249">
        <f t="shared" si="20"/>
        <v>2.7131964260653976E-2</v>
      </c>
      <c r="Q24" s="250">
        <f t="shared" si="13"/>
        <v>0.5959739155089312</v>
      </c>
      <c r="R24" s="251">
        <v>15.7893812981699</v>
      </c>
      <c r="S24" s="252">
        <v>21.973304876400899</v>
      </c>
      <c r="T24" s="252">
        <v>28.5657316005179</v>
      </c>
      <c r="V24" s="253"/>
      <c r="W24" s="146">
        <f t="shared" si="1"/>
        <v>0.21468638449770522</v>
      </c>
      <c r="X24" s="146">
        <f t="shared" si="2"/>
        <v>42.857142857142861</v>
      </c>
      <c r="Y24" s="146">
        <f t="shared" si="3"/>
        <v>2.5644028103044496</v>
      </c>
      <c r="Z24" s="146">
        <f t="shared" si="4"/>
        <v>5.380333951762524E-2</v>
      </c>
      <c r="AA24" s="146">
        <f t="shared" si="5"/>
        <v>2.2461524067923468</v>
      </c>
      <c r="AB24" s="146">
        <f t="shared" si="6"/>
        <v>2.3103139795087175</v>
      </c>
      <c r="AC24" s="166">
        <f t="shared" si="14"/>
        <v>6.4161572716370685E-2</v>
      </c>
    </row>
    <row r="25" spans="1:29">
      <c r="A25" s="243" t="s">
        <v>591</v>
      </c>
      <c r="B25" s="164">
        <v>224.1</v>
      </c>
      <c r="C25" s="245">
        <v>53.517463157894731</v>
      </c>
      <c r="D25" s="246" t="s">
        <v>36</v>
      </c>
      <c r="E25" s="236">
        <v>16800000</v>
      </c>
      <c r="F25" s="236">
        <v>2890000</v>
      </c>
      <c r="G25" s="236">
        <v>2050000</v>
      </c>
      <c r="H25" s="236">
        <v>777000</v>
      </c>
      <c r="I25" s="236">
        <v>20900000</v>
      </c>
      <c r="J25" s="236">
        <v>1050000</v>
      </c>
      <c r="K25" s="247">
        <f t="shared" si="15"/>
        <v>0.37780826230687925</v>
      </c>
      <c r="L25" s="248">
        <f t="shared" si="16"/>
        <v>6.4992016551600057E-2</v>
      </c>
      <c r="M25" s="248">
        <f t="shared" si="17"/>
        <v>4.6101603436256099E-2</v>
      </c>
      <c r="N25" s="248">
        <f t="shared" si="18"/>
        <v>1.7473632131693166E-2</v>
      </c>
      <c r="O25" s="248">
        <f t="shared" si="19"/>
        <v>0.47001146917939146</v>
      </c>
      <c r="P25" s="249">
        <f t="shared" si="20"/>
        <v>2.3613016394179953E-2</v>
      </c>
      <c r="Q25" s="250">
        <f t="shared" si="13"/>
        <v>0.57292744199793111</v>
      </c>
      <c r="R25" s="251">
        <v>14.1866504548658</v>
      </c>
      <c r="S25" s="252">
        <v>20.4768047278769</v>
      </c>
      <c r="T25" s="252">
        <v>26.813292787702199</v>
      </c>
      <c r="V25" s="253"/>
      <c r="W25" s="146">
        <f t="shared" si="1"/>
        <v>0.20663606462572742</v>
      </c>
      <c r="X25" s="146">
        <f t="shared" si="2"/>
        <v>44.562334217506624</v>
      </c>
      <c r="Y25" s="146">
        <f t="shared" si="3"/>
        <v>2.6383526383526381</v>
      </c>
      <c r="Z25" s="146">
        <f t="shared" si="4"/>
        <v>4.7835990888382689E-2</v>
      </c>
      <c r="AA25" s="146">
        <f t="shared" si="5"/>
        <v>2.184114062113478</v>
      </c>
      <c r="AB25" s="146">
        <f t="shared" si="6"/>
        <v>2.2386221042586447</v>
      </c>
      <c r="AC25" s="166">
        <f t="shared" si="14"/>
        <v>5.4508042145166691E-2</v>
      </c>
    </row>
    <row r="26" spans="1:29">
      <c r="A26" s="243" t="s">
        <v>591</v>
      </c>
      <c r="B26" s="164">
        <v>224.7</v>
      </c>
      <c r="C26" s="245">
        <v>53.589084210526309</v>
      </c>
      <c r="D26" s="254" t="s">
        <v>38</v>
      </c>
      <c r="E26" s="236">
        <v>7590000</v>
      </c>
      <c r="F26" s="236">
        <v>1160000</v>
      </c>
      <c r="G26" s="236">
        <v>696000</v>
      </c>
      <c r="H26" s="236">
        <v>290000</v>
      </c>
      <c r="I26" s="236">
        <v>8270000</v>
      </c>
      <c r="J26" s="236">
        <v>336000</v>
      </c>
      <c r="K26" s="247">
        <f t="shared" si="15"/>
        <v>0.41380438338240105</v>
      </c>
      <c r="L26" s="248">
        <f t="shared" si="16"/>
        <v>6.3242830661868935E-2</v>
      </c>
      <c r="M26" s="248">
        <f t="shared" si="17"/>
        <v>3.7945698397121363E-2</v>
      </c>
      <c r="N26" s="248">
        <f t="shared" si="18"/>
        <v>1.5810707665467234E-2</v>
      </c>
      <c r="O26" s="248">
        <f t="shared" si="19"/>
        <v>0.45087776687384146</v>
      </c>
      <c r="P26" s="249">
        <f t="shared" si="20"/>
        <v>1.8318613019299969E-2</v>
      </c>
      <c r="Q26" s="255">
        <f t="shared" si="13"/>
        <v>0.53263497179693808</v>
      </c>
      <c r="R26" s="248">
        <v>11.400914539743299</v>
      </c>
      <c r="S26" s="256">
        <v>17.845251705826801</v>
      </c>
      <c r="T26" s="256">
        <v>23.855568200135298</v>
      </c>
      <c r="V26" s="253"/>
      <c r="W26" s="146">
        <f t="shared" si="1"/>
        <v>0.19959077380952384</v>
      </c>
      <c r="X26" s="146">
        <f t="shared" si="2"/>
        <v>47.856242118537203</v>
      </c>
      <c r="Y26" s="146">
        <f t="shared" si="3"/>
        <v>2.4000000000000004</v>
      </c>
      <c r="Z26" s="146">
        <f t="shared" si="4"/>
        <v>3.9042528468510342E-2</v>
      </c>
      <c r="AA26" s="146">
        <f t="shared" si="5"/>
        <v>2.0633518700250795</v>
      </c>
      <c r="AB26" s="146">
        <f t="shared" si="6"/>
        <v>2.1217551154776926</v>
      </c>
      <c r="AC26" s="166">
        <f t="shared" si="14"/>
        <v>5.8403245452613106E-2</v>
      </c>
    </row>
    <row r="27" spans="1:29">
      <c r="A27" s="243" t="s">
        <v>591</v>
      </c>
      <c r="B27" s="164">
        <v>224.9</v>
      </c>
      <c r="C27" s="245">
        <v>53.612957894736837</v>
      </c>
      <c r="D27" s="254" t="s">
        <v>38</v>
      </c>
      <c r="E27" s="236">
        <v>7340000</v>
      </c>
      <c r="F27" s="236">
        <v>1330000</v>
      </c>
      <c r="G27" s="236">
        <v>848000</v>
      </c>
      <c r="H27" s="236">
        <v>337000</v>
      </c>
      <c r="I27" s="236">
        <v>9320000</v>
      </c>
      <c r="J27" s="236">
        <v>472000</v>
      </c>
      <c r="K27" s="247">
        <f t="shared" si="15"/>
        <v>0.37359393291596682</v>
      </c>
      <c r="L27" s="248">
        <f t="shared" si="16"/>
        <v>6.7694813457525316E-2</v>
      </c>
      <c r="M27" s="248">
        <f t="shared" si="17"/>
        <v>4.3161805873670279E-2</v>
      </c>
      <c r="N27" s="248">
        <f t="shared" si="18"/>
        <v>1.715274596630529E-2</v>
      </c>
      <c r="O27" s="248">
        <f t="shared" si="19"/>
        <v>0.47437267776250824</v>
      </c>
      <c r="P27" s="249">
        <f t="shared" si="20"/>
        <v>2.4024024024024024E-2</v>
      </c>
      <c r="Q27" s="255">
        <f t="shared" si="13"/>
        <v>0.55473719450954151</v>
      </c>
      <c r="R27" s="248">
        <v>12.9280185546983</v>
      </c>
      <c r="S27" s="256">
        <v>19.2970183408117</v>
      </c>
      <c r="T27" s="256">
        <v>25.507218013158798</v>
      </c>
      <c r="V27" s="253"/>
      <c r="W27" s="146">
        <f t="shared" si="1"/>
        <v>0.20435524498253024</v>
      </c>
      <c r="X27" s="146">
        <f t="shared" si="2"/>
        <v>44.057623049219686</v>
      </c>
      <c r="Y27" s="146">
        <f t="shared" si="3"/>
        <v>2.5163204747774479</v>
      </c>
      <c r="Z27" s="146">
        <f t="shared" si="4"/>
        <v>4.820261437908497E-2</v>
      </c>
      <c r="AA27" s="146">
        <f t="shared" si="5"/>
        <v>2.1990634702499108</v>
      </c>
      <c r="AB27" s="146">
        <f t="shared" si="6"/>
        <v>2.184527098735745</v>
      </c>
      <c r="AC27" s="166">
        <f t="shared" si="14"/>
        <v>-1.4536371514165758E-2</v>
      </c>
    </row>
    <row r="28" spans="1:29">
      <c r="A28" s="243" t="s">
        <v>591</v>
      </c>
      <c r="B28" s="164">
        <v>226.7</v>
      </c>
      <c r="C28" s="245">
        <v>53.827821052631577</v>
      </c>
      <c r="D28" s="254" t="s">
        <v>38</v>
      </c>
      <c r="E28" s="236">
        <v>7210000</v>
      </c>
      <c r="F28" s="236">
        <v>1540000</v>
      </c>
      <c r="G28" s="236">
        <v>1100000</v>
      </c>
      <c r="H28" s="236">
        <v>450000</v>
      </c>
      <c r="I28" s="236">
        <v>11900000</v>
      </c>
      <c r="J28" s="236">
        <v>535000</v>
      </c>
      <c r="K28" s="247">
        <f t="shared" si="15"/>
        <v>0.31713217506047942</v>
      </c>
      <c r="L28" s="248">
        <f t="shared" si="16"/>
        <v>6.7736969430393659E-2</v>
      </c>
      <c r="M28" s="248">
        <f t="shared" si="17"/>
        <v>4.8383549593138335E-2</v>
      </c>
      <c r="N28" s="248">
        <f t="shared" si="18"/>
        <v>1.9793270288102044E-2</v>
      </c>
      <c r="O28" s="248">
        <f t="shared" si="19"/>
        <v>0.52342203650758745</v>
      </c>
      <c r="P28" s="249">
        <f t="shared" si="20"/>
        <v>2.3531999120299098E-2</v>
      </c>
      <c r="Q28" s="255">
        <f t="shared" si="13"/>
        <v>0.57517241379310358</v>
      </c>
      <c r="R28" s="248">
        <v>14.3145137079953</v>
      </c>
      <c r="S28" s="256">
        <v>20.5990577216911</v>
      </c>
      <c r="T28" s="256">
        <v>26.996005953540301</v>
      </c>
      <c r="V28" s="253"/>
      <c r="W28" s="146">
        <f t="shared" si="1"/>
        <v>0.19903381642512075</v>
      </c>
      <c r="X28" s="146">
        <f t="shared" si="2"/>
        <v>37.72893772893773</v>
      </c>
      <c r="Y28" s="146">
        <f t="shared" si="3"/>
        <v>2.4444444444444446</v>
      </c>
      <c r="Z28" s="146">
        <f t="shared" si="4"/>
        <v>4.3023723361479686E-2</v>
      </c>
      <c r="AA28" s="146">
        <f t="shared" si="5"/>
        <v>2.4117000219925226</v>
      </c>
      <c r="AB28" s="146">
        <f t="shared" si="6"/>
        <v>2.2454506159334131</v>
      </c>
      <c r="AC28" s="166">
        <f t="shared" si="14"/>
        <v>-0.16624940605910954</v>
      </c>
    </row>
    <row r="29" spans="1:29">
      <c r="A29" s="243" t="s">
        <v>591</v>
      </c>
      <c r="B29" s="164">
        <v>227.7</v>
      </c>
      <c r="C29" s="245">
        <v>53.947189473684205</v>
      </c>
      <c r="D29" s="254" t="s">
        <v>38</v>
      </c>
      <c r="E29" s="236">
        <v>12500000</v>
      </c>
      <c r="F29" s="236">
        <v>2720000</v>
      </c>
      <c r="G29" s="236">
        <v>2020000</v>
      </c>
      <c r="H29" s="236">
        <v>831000</v>
      </c>
      <c r="I29" s="236">
        <v>20600000</v>
      </c>
      <c r="J29" s="236">
        <v>999000</v>
      </c>
      <c r="K29" s="247">
        <f t="shared" si="15"/>
        <v>0.31509957146458278</v>
      </c>
      <c r="L29" s="248">
        <f t="shared" si="16"/>
        <v>6.8565666750693213E-2</v>
      </c>
      <c r="M29" s="248">
        <f t="shared" si="17"/>
        <v>5.092009074867658E-2</v>
      </c>
      <c r="N29" s="248">
        <f t="shared" si="18"/>
        <v>2.0947819510965464E-2</v>
      </c>
      <c r="O29" s="248">
        <f t="shared" si="19"/>
        <v>0.51928409377363249</v>
      </c>
      <c r="P29" s="249">
        <f t="shared" si="20"/>
        <v>2.5182757751449458E-2</v>
      </c>
      <c r="Q29" s="255">
        <f t="shared" si="13"/>
        <v>0.58599695585996947</v>
      </c>
      <c r="R29" s="248">
        <v>15.0686768573328</v>
      </c>
      <c r="S29" s="256">
        <v>21.330632160448399</v>
      </c>
      <c r="T29" s="256">
        <v>27.823661082520999</v>
      </c>
      <c r="V29" s="253"/>
      <c r="W29" s="146">
        <f t="shared" si="1"/>
        <v>0.20504232609495768</v>
      </c>
      <c r="X29" s="146">
        <f t="shared" si="2"/>
        <v>37.764350453172199</v>
      </c>
      <c r="Y29" s="146">
        <f t="shared" si="3"/>
        <v>2.4308062575210592</v>
      </c>
      <c r="Z29" s="146">
        <f t="shared" si="4"/>
        <v>4.6252141302838098E-2</v>
      </c>
      <c r="AA29" s="146">
        <f t="shared" si="5"/>
        <v>2.4111167128812703</v>
      </c>
      <c r="AB29" s="146">
        <f t="shared" si="6"/>
        <v>2.2788452191479647</v>
      </c>
      <c r="AC29" s="166">
        <f t="shared" si="14"/>
        <v>-0.1322714937333056</v>
      </c>
    </row>
    <row r="30" spans="1:29">
      <c r="A30" s="243" t="s">
        <v>591</v>
      </c>
      <c r="B30" s="164">
        <v>228.7</v>
      </c>
      <c r="C30" s="245">
        <v>54.131609195402291</v>
      </c>
      <c r="D30" s="254" t="s">
        <v>38</v>
      </c>
      <c r="E30" s="236">
        <v>17200000</v>
      </c>
      <c r="F30" s="236">
        <v>4030000</v>
      </c>
      <c r="G30" s="236">
        <v>2970000</v>
      </c>
      <c r="H30" s="236">
        <v>1300000</v>
      </c>
      <c r="I30" s="236">
        <v>30200000</v>
      </c>
      <c r="J30" s="236">
        <v>1560000</v>
      </c>
      <c r="K30" s="247">
        <f t="shared" si="15"/>
        <v>0.30038421236465246</v>
      </c>
      <c r="L30" s="248">
        <f t="shared" si="16"/>
        <v>7.0380719524973809E-2</v>
      </c>
      <c r="M30" s="248">
        <f t="shared" si="17"/>
        <v>5.1868669228082434E-2</v>
      </c>
      <c r="N30" s="248">
        <f t="shared" si="18"/>
        <v>2.2703457911281873E-2</v>
      </c>
      <c r="O30" s="248">
        <f t="shared" si="19"/>
        <v>0.52741879147747117</v>
      </c>
      <c r="P30" s="249">
        <f t="shared" si="20"/>
        <v>2.7244149493538247E-2</v>
      </c>
      <c r="Q30" s="255">
        <f t="shared" si="13"/>
        <v>0.59127789046653145</v>
      </c>
      <c r="R30" s="248">
        <v>15.4221566469142</v>
      </c>
      <c r="S30" s="256">
        <v>21.632021642756701</v>
      </c>
      <c r="T30" s="256">
        <v>28.2355139412123</v>
      </c>
      <c r="V30" s="253"/>
      <c r="W30" s="146">
        <f t="shared" si="1"/>
        <v>0.20718921617573641</v>
      </c>
      <c r="X30" s="146">
        <f t="shared" si="2"/>
        <v>36.286919831223628</v>
      </c>
      <c r="Y30" s="146">
        <f t="shared" si="3"/>
        <v>2.2846153846153845</v>
      </c>
      <c r="Z30" s="146">
        <f t="shared" si="4"/>
        <v>4.9118387909319904E-2</v>
      </c>
      <c r="AA30" s="146">
        <f t="shared" si="5"/>
        <v>2.4608801955990218</v>
      </c>
      <c r="AB30" s="146">
        <f t="shared" si="6"/>
        <v>2.2954197096058819</v>
      </c>
      <c r="AC30" s="166">
        <f t="shared" si="14"/>
        <v>-0.16546048599313989</v>
      </c>
    </row>
    <row r="31" spans="1:29">
      <c r="A31" s="243" t="s">
        <v>591</v>
      </c>
      <c r="B31" s="164">
        <v>228.8</v>
      </c>
      <c r="C31" s="245">
        <v>54.152839080459771</v>
      </c>
      <c r="D31" s="254" t="s">
        <v>38</v>
      </c>
      <c r="E31" s="236">
        <v>31524400</v>
      </c>
      <c r="F31" s="236">
        <v>7222370</v>
      </c>
      <c r="G31" s="236">
        <v>5367260</v>
      </c>
      <c r="H31" s="236">
        <v>2426210</v>
      </c>
      <c r="I31" s="236">
        <v>53861700</v>
      </c>
      <c r="J31" s="236">
        <v>2678860</v>
      </c>
      <c r="K31" s="247">
        <f t="shared" si="15"/>
        <v>0.3058222287758729</v>
      </c>
      <c r="L31" s="248">
        <f t="shared" si="16"/>
        <v>7.0065133371103053E-2</v>
      </c>
      <c r="M31" s="248">
        <f t="shared" si="17"/>
        <v>5.2068474439468847E-2</v>
      </c>
      <c r="N31" s="248">
        <f t="shared" si="18"/>
        <v>2.3536972937734282E-2</v>
      </c>
      <c r="O31" s="248">
        <f t="shared" si="19"/>
        <v>0.52251922763502034</v>
      </c>
      <c r="P31" s="249">
        <f t="shared" si="20"/>
        <v>2.5987962840800613E-2</v>
      </c>
      <c r="Q31" s="255">
        <f t="shared" si="13"/>
        <v>0.59183427806066213</v>
      </c>
      <c r="R31" s="248">
        <v>15.503294356845601</v>
      </c>
      <c r="S31" s="256">
        <v>21.6951987296287</v>
      </c>
      <c r="T31" s="256">
        <v>28.306868057809002</v>
      </c>
      <c r="V31" s="253"/>
      <c r="W31" s="146">
        <f t="shared" si="1"/>
        <v>0.20984621920610874</v>
      </c>
      <c r="X31" s="146">
        <f t="shared" si="2"/>
        <v>36.919826529142327</v>
      </c>
      <c r="Y31" s="146">
        <f t="shared" si="3"/>
        <v>2.2121992737644312</v>
      </c>
      <c r="Z31" s="146">
        <f t="shared" si="4"/>
        <v>4.7379438760422596E-2</v>
      </c>
      <c r="AA31" s="146">
        <f t="shared" si="5"/>
        <v>2.4388417629665273</v>
      </c>
      <c r="AB31" s="146">
        <f t="shared" si="6"/>
        <v>2.2971767440160731</v>
      </c>
      <c r="AC31" s="166">
        <f t="shared" si="14"/>
        <v>-0.14166501895045425</v>
      </c>
    </row>
    <row r="32" spans="1:29">
      <c r="A32" s="243" t="s">
        <v>591</v>
      </c>
      <c r="B32" s="164">
        <v>229.1</v>
      </c>
      <c r="C32" s="245">
        <v>54.216528735632181</v>
      </c>
      <c r="D32" s="254" t="s">
        <v>38</v>
      </c>
      <c r="E32" s="236">
        <v>34187700</v>
      </c>
      <c r="F32" s="236">
        <v>6506540</v>
      </c>
      <c r="G32" s="236">
        <v>3578150</v>
      </c>
      <c r="H32" s="236">
        <v>1596260</v>
      </c>
      <c r="I32" s="236">
        <v>49420500</v>
      </c>
      <c r="J32" s="236">
        <v>1803760</v>
      </c>
      <c r="K32" s="247">
        <f t="shared" si="15"/>
        <v>0.35211324905186175</v>
      </c>
      <c r="L32" s="248">
        <f t="shared" si="16"/>
        <v>6.7013544037355557E-2</v>
      </c>
      <c r="M32" s="248">
        <f t="shared" si="17"/>
        <v>3.6852845382840005E-2</v>
      </c>
      <c r="N32" s="248">
        <f t="shared" si="18"/>
        <v>1.6440541333038634E-2</v>
      </c>
      <c r="O32" s="248">
        <f t="shared" si="19"/>
        <v>0.50900215062047272</v>
      </c>
      <c r="P32" s="249">
        <f t="shared" si="20"/>
        <v>1.8577669574431337E-2</v>
      </c>
      <c r="Q32" s="255">
        <f t="shared" si="13"/>
        <v>0.51748758408597595</v>
      </c>
      <c r="R32" s="248">
        <v>10.269912948077501</v>
      </c>
      <c r="S32" s="256">
        <v>16.8029552232051</v>
      </c>
      <c r="T32" s="256">
        <v>22.770622480301999</v>
      </c>
      <c r="V32" s="253"/>
      <c r="W32" s="146">
        <f t="shared" si="1"/>
        <v>0.18569129647607888</v>
      </c>
      <c r="X32" s="146">
        <f t="shared" si="2"/>
        <v>40.89036721278535</v>
      </c>
      <c r="Y32" s="146">
        <f t="shared" si="3"/>
        <v>2.2415834513174544</v>
      </c>
      <c r="Z32" s="146">
        <f t="shared" si="4"/>
        <v>3.5213002589007635E-2</v>
      </c>
      <c r="AA32" s="146">
        <f t="shared" si="5"/>
        <v>2.3003601395817674</v>
      </c>
      <c r="AB32" s="146">
        <f t="shared" si="6"/>
        <v>2.0806086472018235</v>
      </c>
      <c r="AC32" s="166">
        <f t="shared" si="14"/>
        <v>-0.21975149237994396</v>
      </c>
    </row>
    <row r="33" spans="1:29">
      <c r="A33" s="243" t="s">
        <v>591</v>
      </c>
      <c r="B33" s="164">
        <v>230.5</v>
      </c>
      <c r="C33" s="245">
        <v>54.513747126436783</v>
      </c>
      <c r="D33" s="254" t="s">
        <v>38</v>
      </c>
      <c r="E33" s="236">
        <v>15400200</v>
      </c>
      <c r="F33" s="236">
        <v>3086410</v>
      </c>
      <c r="G33" s="236">
        <v>1968190</v>
      </c>
      <c r="H33" s="236">
        <v>789225</v>
      </c>
      <c r="I33" s="236">
        <v>22066100</v>
      </c>
      <c r="J33" s="236">
        <v>987010</v>
      </c>
      <c r="K33" s="247">
        <f t="shared" si="15"/>
        <v>0.34765679541126082</v>
      </c>
      <c r="L33" s="248">
        <f t="shared" si="16"/>
        <v>6.9675160707345973E-2</v>
      </c>
      <c r="M33" s="248">
        <f t="shared" si="17"/>
        <v>4.4431541678711273E-2</v>
      </c>
      <c r="N33" s="248">
        <f t="shared" si="18"/>
        <v>1.7816615002302069E-2</v>
      </c>
      <c r="O33" s="248">
        <f t="shared" si="19"/>
        <v>0.49813831075079684</v>
      </c>
      <c r="P33" s="249">
        <f t="shared" si="20"/>
        <v>2.2281576449583024E-2</v>
      </c>
      <c r="Q33" s="255">
        <f t="shared" si="13"/>
        <v>0.5481650486360744</v>
      </c>
      <c r="R33" s="248">
        <v>12.450720244017401</v>
      </c>
      <c r="S33" s="256">
        <v>18.826376004870699</v>
      </c>
      <c r="T33" s="256">
        <v>24.894311664509299</v>
      </c>
      <c r="V33" s="253"/>
      <c r="W33" s="146">
        <f t="shared" si="1"/>
        <v>0.20222992507682908</v>
      </c>
      <c r="X33" s="146">
        <f t="shared" si="2"/>
        <v>41.104138919509005</v>
      </c>
      <c r="Y33" s="146">
        <f t="shared" si="3"/>
        <v>2.493826221926573</v>
      </c>
      <c r="Z33" s="146">
        <f t="shared" si="4"/>
        <v>4.2814613733244661E-2</v>
      </c>
      <c r="AA33" s="146">
        <f t="shared" si="5"/>
        <v>2.2936676378731944</v>
      </c>
      <c r="AB33" s="146">
        <f t="shared" si="6"/>
        <v>2.1655228487635729</v>
      </c>
      <c r="AC33" s="166">
        <f t="shared" si="14"/>
        <v>-0.12814478910962146</v>
      </c>
    </row>
    <row r="34" spans="1:29">
      <c r="A34" s="243" t="s">
        <v>591</v>
      </c>
      <c r="B34" s="164">
        <v>231.7</v>
      </c>
      <c r="C34" s="245">
        <v>54.768505747126433</v>
      </c>
      <c r="D34" s="254" t="s">
        <v>38</v>
      </c>
      <c r="E34" s="236">
        <v>11944600</v>
      </c>
      <c r="F34" s="236">
        <v>1961640</v>
      </c>
      <c r="G34" s="236">
        <v>1127130</v>
      </c>
      <c r="H34" s="236">
        <v>465509</v>
      </c>
      <c r="I34" s="236">
        <v>14664400</v>
      </c>
      <c r="J34" s="236">
        <v>610547</v>
      </c>
      <c r="K34" s="247">
        <f t="shared" si="15"/>
        <v>0.38814153300275372</v>
      </c>
      <c r="L34" s="248">
        <f t="shared" si="16"/>
        <v>6.3743780185148244E-2</v>
      </c>
      <c r="M34" s="248">
        <f t="shared" si="17"/>
        <v>3.6626255051939269E-2</v>
      </c>
      <c r="N34" s="248">
        <f t="shared" si="18"/>
        <v>1.512678339053454E-2</v>
      </c>
      <c r="O34" s="248">
        <f t="shared" si="19"/>
        <v>0.47652183384672414</v>
      </c>
      <c r="P34" s="249">
        <f t="shared" si="20"/>
        <v>1.9839814522900078E-2</v>
      </c>
      <c r="Q34" s="255">
        <f t="shared" si="13"/>
        <v>0.5289983303023944</v>
      </c>
      <c r="R34" s="248">
        <v>11.133762768016799</v>
      </c>
      <c r="S34" s="256">
        <v>17.571836880043598</v>
      </c>
      <c r="T34" s="256">
        <v>23.562395629699999</v>
      </c>
      <c r="V34" s="253"/>
      <c r="W34" s="146">
        <f t="shared" si="1"/>
        <v>0.18876394600606528</v>
      </c>
      <c r="X34" s="146">
        <f t="shared" si="2"/>
        <v>44.889323161336392</v>
      </c>
      <c r="Y34" s="146">
        <f t="shared" si="3"/>
        <v>2.4212850879360013</v>
      </c>
      <c r="Z34" s="146">
        <f t="shared" si="4"/>
        <v>3.9970482385307135E-2</v>
      </c>
      <c r="AA34" s="146">
        <f t="shared" si="5"/>
        <v>2.1678232339391266</v>
      </c>
      <c r="AB34" s="146">
        <f t="shared" si="6"/>
        <v>2.1117375407633907</v>
      </c>
      <c r="AC34" s="166">
        <f t="shared" si="14"/>
        <v>-5.6085693175735862E-2</v>
      </c>
    </row>
    <row r="35" spans="1:29">
      <c r="A35" s="243" t="s">
        <v>591</v>
      </c>
      <c r="B35" s="164">
        <v>233.7</v>
      </c>
      <c r="C35" s="164">
        <v>55.19</v>
      </c>
      <c r="D35" s="254" t="s">
        <v>38</v>
      </c>
      <c r="E35" s="236">
        <v>47329700</v>
      </c>
      <c r="F35" s="236">
        <v>7426550</v>
      </c>
      <c r="G35" s="236">
        <v>5199960</v>
      </c>
      <c r="H35" s="236">
        <v>1700130</v>
      </c>
      <c r="I35" s="236">
        <v>63226200</v>
      </c>
      <c r="J35" s="236">
        <v>2865690</v>
      </c>
      <c r="K35" s="247">
        <f t="shared" si="15"/>
        <v>0.3704920216898504</v>
      </c>
      <c r="L35" s="248">
        <f t="shared" si="16"/>
        <v>5.8134269257585802E-2</v>
      </c>
      <c r="M35" s="248">
        <f t="shared" si="17"/>
        <v>4.0704751838831738E-2</v>
      </c>
      <c r="N35" s="248">
        <f t="shared" si="18"/>
        <v>1.3308442707973331E-2</v>
      </c>
      <c r="O35" s="248">
        <f t="shared" si="19"/>
        <v>0.49492818804612793</v>
      </c>
      <c r="P35" s="249">
        <f t="shared" si="20"/>
        <v>2.2432326459630791E-2</v>
      </c>
      <c r="Q35" s="255">
        <f t="shared" si="13"/>
        <v>0.56803120926599238</v>
      </c>
      <c r="R35" s="248">
        <v>13.853431066572</v>
      </c>
      <c r="S35" s="256">
        <v>20.125961654592999</v>
      </c>
      <c r="T35" s="256">
        <v>26.419362923953699</v>
      </c>
      <c r="V35" s="253"/>
      <c r="W35" s="146">
        <f t="shared" si="1"/>
        <v>0.17815098087468151</v>
      </c>
      <c r="X35" s="146">
        <f t="shared" si="2"/>
        <v>42.810650539681731</v>
      </c>
      <c r="Y35" s="146">
        <f t="shared" si="3"/>
        <v>3.0585661096504384</v>
      </c>
      <c r="Z35" s="146">
        <f t="shared" si="4"/>
        <v>4.3359177654020788E-2</v>
      </c>
      <c r="AA35" s="146">
        <f t="shared" si="5"/>
        <v>2.2489111590822044</v>
      </c>
      <c r="AB35" s="146">
        <f t="shared" si="6"/>
        <v>2.2238453584698021</v>
      </c>
      <c r="AC35" s="166">
        <f t="shared" si="14"/>
        <v>-2.5065800612402267E-2</v>
      </c>
    </row>
    <row r="36" spans="1:29">
      <c r="A36" s="243" t="s">
        <v>591</v>
      </c>
      <c r="B36" s="164">
        <v>233.7</v>
      </c>
      <c r="C36" s="245">
        <v>55.193103448275856</v>
      </c>
      <c r="D36" s="254" t="s">
        <v>38</v>
      </c>
      <c r="E36" s="236">
        <v>17594400</v>
      </c>
      <c r="F36" s="236">
        <v>3335420</v>
      </c>
      <c r="G36" s="236">
        <v>2784560</v>
      </c>
      <c r="H36" s="236">
        <v>868634</v>
      </c>
      <c r="I36" s="236">
        <v>27425900</v>
      </c>
      <c r="J36" s="236">
        <v>1521180</v>
      </c>
      <c r="K36" s="247">
        <f t="shared" si="15"/>
        <v>0.32868240433129076</v>
      </c>
      <c r="L36" s="248">
        <f t="shared" si="16"/>
        <v>6.2309249821231399E-2</v>
      </c>
      <c r="M36" s="248">
        <f t="shared" si="17"/>
        <v>5.2018589767467996E-2</v>
      </c>
      <c r="N36" s="248">
        <f t="shared" si="18"/>
        <v>1.6227021757144681E-2</v>
      </c>
      <c r="O36" s="248">
        <f t="shared" si="19"/>
        <v>0.51234544815109051</v>
      </c>
      <c r="P36" s="249">
        <f t="shared" si="20"/>
        <v>2.8417286171774702E-2</v>
      </c>
      <c r="Q36" s="255">
        <f t="shared" si="13"/>
        <v>0.60804926652748592</v>
      </c>
      <c r="R36" s="248">
        <v>16.558020350083702</v>
      </c>
      <c r="S36" s="256">
        <v>22.732903769342698</v>
      </c>
      <c r="T36" s="256">
        <v>29.5097820091496</v>
      </c>
      <c r="V36" s="253"/>
      <c r="W36" s="146">
        <f t="shared" si="1"/>
        <v>0.19447555402714636</v>
      </c>
      <c r="X36" s="146">
        <f t="shared" si="2"/>
        <v>39.081036776742934</v>
      </c>
      <c r="Y36" s="146">
        <f t="shared" si="3"/>
        <v>3.2056769594558814</v>
      </c>
      <c r="Z36" s="146">
        <f t="shared" si="4"/>
        <v>5.2550378138313078E-2</v>
      </c>
      <c r="AA36" s="146">
        <f t="shared" si="5"/>
        <v>2.3780784319190627</v>
      </c>
      <c r="AB36" s="146">
        <f t="shared" si="6"/>
        <v>2.3492854477155531</v>
      </c>
      <c r="AC36" s="166">
        <f t="shared" si="14"/>
        <v>-2.8792984203509508E-2</v>
      </c>
    </row>
    <row r="37" spans="1:29">
      <c r="A37" s="243" t="s">
        <v>591</v>
      </c>
      <c r="B37" s="164">
        <v>235.5</v>
      </c>
      <c r="C37" s="245">
        <v>55.575241379310341</v>
      </c>
      <c r="D37" s="254" t="s">
        <v>38</v>
      </c>
      <c r="E37" s="236">
        <v>21679000</v>
      </c>
      <c r="F37" s="236">
        <v>3702880</v>
      </c>
      <c r="G37" s="236">
        <v>2565480</v>
      </c>
      <c r="H37" s="236">
        <v>993180</v>
      </c>
      <c r="I37" s="236">
        <v>29419600</v>
      </c>
      <c r="J37" s="236">
        <v>1257240</v>
      </c>
      <c r="K37" s="247">
        <f t="shared" si="15"/>
        <v>0.36363557070102714</v>
      </c>
      <c r="L37" s="248">
        <f t="shared" si="16"/>
        <v>6.2110746899645707E-2</v>
      </c>
      <c r="M37" s="248">
        <f t="shared" si="17"/>
        <v>4.3032417727850505E-2</v>
      </c>
      <c r="N37" s="248">
        <f t="shared" si="18"/>
        <v>1.6659235947638087E-2</v>
      </c>
      <c r="O37" s="248">
        <f t="shared" si="19"/>
        <v>0.49347354747893984</v>
      </c>
      <c r="P37" s="249">
        <f t="shared" si="20"/>
        <v>2.1088481244898719E-2</v>
      </c>
      <c r="Q37" s="255">
        <f t="shared" si="13"/>
        <v>0.56532742951455495</v>
      </c>
      <c r="R37" s="248">
        <v>13.653932329155101</v>
      </c>
      <c r="S37" s="256">
        <v>19.959099473411001</v>
      </c>
      <c r="T37" s="256">
        <v>26.241379468512601</v>
      </c>
      <c r="V37" s="253"/>
      <c r="W37" s="146">
        <f t="shared" si="1"/>
        <v>0.19140353383565667</v>
      </c>
      <c r="X37" s="146">
        <f t="shared" si="2"/>
        <v>42.425819885476315</v>
      </c>
      <c r="Y37" s="146">
        <f t="shared" si="3"/>
        <v>2.5830967196278625</v>
      </c>
      <c r="Z37" s="146">
        <f t="shared" si="4"/>
        <v>4.0983360737285847E-2</v>
      </c>
      <c r="AA37" s="146">
        <f t="shared" si="5"/>
        <v>2.2564014050936154</v>
      </c>
      <c r="AB37" s="146">
        <f t="shared" si="6"/>
        <v>2.215753619778086</v>
      </c>
      <c r="AC37" s="166">
        <f t="shared" si="14"/>
        <v>-4.0647785315529372E-2</v>
      </c>
    </row>
    <row r="38" spans="1:29">
      <c r="A38" s="243" t="s">
        <v>591</v>
      </c>
      <c r="B38" s="164">
        <v>236</v>
      </c>
      <c r="C38" s="245">
        <v>55.681390804597704</v>
      </c>
      <c r="D38" s="254" t="s">
        <v>38</v>
      </c>
      <c r="E38" s="236">
        <v>16381500</v>
      </c>
      <c r="F38" s="236">
        <v>2609060</v>
      </c>
      <c r="G38" s="236">
        <v>1680520</v>
      </c>
      <c r="H38" s="236">
        <v>637037</v>
      </c>
      <c r="I38" s="236">
        <v>20814200</v>
      </c>
      <c r="J38" s="236">
        <v>877937</v>
      </c>
      <c r="K38" s="247">
        <f t="shared" si="15"/>
        <v>0.38096286594028028</v>
      </c>
      <c r="L38" s="248">
        <f t="shared" si="16"/>
        <v>6.0675455544983527E-2</v>
      </c>
      <c r="M38" s="248">
        <f t="shared" si="17"/>
        <v>3.9081629610839046E-2</v>
      </c>
      <c r="N38" s="248">
        <f t="shared" si="18"/>
        <v>1.48147264432438E-2</v>
      </c>
      <c r="O38" s="248">
        <f t="shared" si="19"/>
        <v>0.48404830352862566</v>
      </c>
      <c r="P38" s="249">
        <f t="shared" si="20"/>
        <v>2.0417018932027704E-2</v>
      </c>
      <c r="Q38" s="255">
        <f t="shared" si="13"/>
        <v>0.55051499219405997</v>
      </c>
      <c r="R38" s="248">
        <v>12.643159379852801</v>
      </c>
      <c r="S38" s="256">
        <v>19.036108960423402</v>
      </c>
      <c r="T38" s="256">
        <v>25.213355602190699</v>
      </c>
      <c r="V38" s="253"/>
      <c r="W38" s="146">
        <f t="shared" si="1"/>
        <v>0.18508067657862576</v>
      </c>
      <c r="X38" s="146">
        <f t="shared" si="2"/>
        <v>44.041381127388377</v>
      </c>
      <c r="Y38" s="146">
        <f t="shared" si="3"/>
        <v>2.6380257347689384</v>
      </c>
      <c r="Z38" s="146">
        <f t="shared" si="4"/>
        <v>4.0472591520143916E-2</v>
      </c>
      <c r="AA38" s="146">
        <f t="shared" si="5"/>
        <v>2.2011441839390065</v>
      </c>
      <c r="AB38" s="146">
        <f t="shared" si="6"/>
        <v>2.172285088023588</v>
      </c>
      <c r="AC38" s="166">
        <f t="shared" si="14"/>
        <v>-2.8859095915418465E-2</v>
      </c>
    </row>
    <row r="39" spans="1:29">
      <c r="A39" s="243" t="s">
        <v>591</v>
      </c>
      <c r="B39" s="164">
        <v>236.4</v>
      </c>
      <c r="C39" s="245">
        <v>55.766310344827588</v>
      </c>
      <c r="D39" s="254" t="s">
        <v>38</v>
      </c>
      <c r="E39" s="236">
        <v>54066600</v>
      </c>
      <c r="F39" s="236">
        <v>10347500</v>
      </c>
      <c r="G39" s="236">
        <v>7388380</v>
      </c>
      <c r="H39" s="236">
        <v>3082260</v>
      </c>
      <c r="I39" s="236">
        <v>85275700</v>
      </c>
      <c r="J39" s="236">
        <v>3757760</v>
      </c>
      <c r="K39" s="247">
        <f t="shared" si="15"/>
        <v>0.32983890745505989</v>
      </c>
      <c r="L39" s="248">
        <f t="shared" si="16"/>
        <v>6.312599821130295E-2</v>
      </c>
      <c r="M39" s="248">
        <f t="shared" si="17"/>
        <v>4.5073579382887322E-2</v>
      </c>
      <c r="N39" s="248">
        <f t="shared" si="18"/>
        <v>1.8803647184998371E-2</v>
      </c>
      <c r="O39" s="248">
        <f t="shared" si="19"/>
        <v>0.52023326268834091</v>
      </c>
      <c r="P39" s="249">
        <f t="shared" si="20"/>
        <v>2.2924605077410561E-2</v>
      </c>
      <c r="Q39" s="255">
        <f t="shared" si="13"/>
        <v>0.57895743390882948</v>
      </c>
      <c r="R39" s="248">
        <v>14.608565476676</v>
      </c>
      <c r="S39" s="256">
        <v>20.8599985934834</v>
      </c>
      <c r="T39" s="256">
        <v>27.296871796522101</v>
      </c>
      <c r="V39" s="253"/>
      <c r="W39" s="146">
        <f t="shared" si="1"/>
        <v>0.18951148640529583</v>
      </c>
      <c r="X39" s="146">
        <f t="shared" si="2"/>
        <v>38.801282883948375</v>
      </c>
      <c r="Y39" s="146">
        <f t="shared" si="3"/>
        <v>2.3970657893883063</v>
      </c>
      <c r="Z39" s="146">
        <f t="shared" si="4"/>
        <v>4.2206154854590616E-2</v>
      </c>
      <c r="AA39" s="146">
        <f t="shared" si="5"/>
        <v>2.3823155695950788</v>
      </c>
      <c r="AB39" s="146">
        <f t="shared" si="6"/>
        <v>2.2570392540141464</v>
      </c>
      <c r="AC39" s="166">
        <f t="shared" si="14"/>
        <v>-0.12527631558093244</v>
      </c>
    </row>
    <row r="40" spans="1:29">
      <c r="A40" s="243" t="s">
        <v>591</v>
      </c>
      <c r="B40" s="164">
        <v>236.7</v>
      </c>
      <c r="C40" s="257">
        <v>55.83</v>
      </c>
      <c r="D40" s="254" t="s">
        <v>38</v>
      </c>
      <c r="E40" s="236">
        <v>38924100</v>
      </c>
      <c r="F40" s="236">
        <v>8583120</v>
      </c>
      <c r="G40" s="236">
        <v>7251930</v>
      </c>
      <c r="H40" s="236">
        <v>2834340</v>
      </c>
      <c r="I40" s="236">
        <v>69408700</v>
      </c>
      <c r="J40" s="236">
        <v>3768780</v>
      </c>
      <c r="K40" s="247">
        <f t="shared" si="15"/>
        <v>0.29765092359565737</v>
      </c>
      <c r="L40" s="248">
        <f t="shared" si="16"/>
        <v>6.5634750587228952E-2</v>
      </c>
      <c r="M40" s="248">
        <f t="shared" si="17"/>
        <v>5.5455197739987708E-2</v>
      </c>
      <c r="N40" s="248">
        <f t="shared" si="18"/>
        <v>2.1674076440665692E-2</v>
      </c>
      <c r="O40" s="248">
        <f t="shared" si="19"/>
        <v>0.53076535258551649</v>
      </c>
      <c r="P40" s="249">
        <f t="shared" si="20"/>
        <v>2.8819699050943798E-2</v>
      </c>
      <c r="Q40" s="255">
        <f t="shared" si="13"/>
        <v>0.6174768263187238</v>
      </c>
      <c r="R40" s="248">
        <v>17.207534802399</v>
      </c>
      <c r="S40" s="256">
        <v>23.319739855102799</v>
      </c>
      <c r="T40" s="256">
        <v>30.260794140781702</v>
      </c>
      <c r="V40" s="253"/>
      <c r="W40" s="146">
        <f t="shared" si="1"/>
        <v>0.20326648039285389</v>
      </c>
      <c r="X40" s="146">
        <f t="shared" si="2"/>
        <v>35.93011534826018</v>
      </c>
      <c r="Y40" s="146">
        <f t="shared" si="3"/>
        <v>2.5585956518977966</v>
      </c>
      <c r="Z40" s="146">
        <f t="shared" si="4"/>
        <v>5.1501910150499847E-2</v>
      </c>
      <c r="AA40" s="146">
        <f t="shared" si="5"/>
        <v>2.4799075819350427</v>
      </c>
      <c r="AB40" s="146">
        <f t="shared" si="6"/>
        <v>2.3803845787895188</v>
      </c>
      <c r="AC40" s="166">
        <f t="shared" si="14"/>
        <v>-9.952300314552387E-2</v>
      </c>
    </row>
    <row r="41" spans="1:29">
      <c r="A41" s="243" t="s">
        <v>591</v>
      </c>
      <c r="B41" s="164">
        <v>236.85</v>
      </c>
      <c r="C41" s="245">
        <v>55.914999999999999</v>
      </c>
      <c r="D41" s="258" t="s">
        <v>31</v>
      </c>
      <c r="E41" s="236">
        <v>43928600</v>
      </c>
      <c r="F41" s="236">
        <v>13485900</v>
      </c>
      <c r="G41" s="236">
        <v>15585300</v>
      </c>
      <c r="H41" s="236">
        <v>6634680</v>
      </c>
      <c r="I41" s="236">
        <v>128278000</v>
      </c>
      <c r="J41" s="236">
        <v>7178230</v>
      </c>
      <c r="K41" s="247">
        <f t="shared" si="15"/>
        <v>0.2042329024810044</v>
      </c>
      <c r="L41" s="248">
        <f t="shared" si="16"/>
        <v>6.2698663275601252E-2</v>
      </c>
      <c r="M41" s="248">
        <f t="shared" si="17"/>
        <v>7.2459196401369455E-2</v>
      </c>
      <c r="N41" s="248">
        <f t="shared" si="18"/>
        <v>3.0845962617353395E-2</v>
      </c>
      <c r="O41" s="248">
        <f t="shared" si="19"/>
        <v>0.59639023926230939</v>
      </c>
      <c r="P41" s="249">
        <f t="shared" si="20"/>
        <v>3.3373035962362109E-2</v>
      </c>
      <c r="Q41" s="259">
        <f t="shared" si="13"/>
        <v>0.6855268769714471</v>
      </c>
      <c r="R41" s="260">
        <v>21.658937276714099</v>
      </c>
      <c r="S41" s="261">
        <v>27.7509803103361</v>
      </c>
      <c r="T41" s="261">
        <v>35.796166060712203</v>
      </c>
      <c r="V41" s="253"/>
      <c r="W41" s="146">
        <f t="shared" si="1"/>
        <v>0.20860855244189266</v>
      </c>
      <c r="X41" s="146">
        <f t="shared" si="2"/>
        <v>25.509242967458849</v>
      </c>
      <c r="Y41" s="146">
        <f t="shared" si="3"/>
        <v>2.3490658177937749</v>
      </c>
      <c r="Z41" s="146">
        <f t="shared" si="4"/>
        <v>5.299298526173362E-2</v>
      </c>
      <c r="AA41" s="146">
        <f t="shared" si="5"/>
        <v>2.8192080448290859</v>
      </c>
      <c r="AB41" s="146">
        <f t="shared" si="6"/>
        <v>2.6223686735787348</v>
      </c>
      <c r="AC41" s="166">
        <f t="shared" si="14"/>
        <v>-0.19683937125035111</v>
      </c>
    </row>
    <row r="42" spans="1:29">
      <c r="A42" s="243" t="s">
        <v>591</v>
      </c>
      <c r="B42" s="164">
        <v>236.9</v>
      </c>
      <c r="C42" s="245">
        <v>55.943333333333335</v>
      </c>
      <c r="D42" s="258" t="s">
        <v>31</v>
      </c>
      <c r="E42" s="236">
        <v>237000000</v>
      </c>
      <c r="F42" s="236">
        <v>78700000</v>
      </c>
      <c r="G42" s="236">
        <v>93600000</v>
      </c>
      <c r="H42" s="236">
        <v>41300000</v>
      </c>
      <c r="I42" s="236">
        <v>447000000</v>
      </c>
      <c r="J42" s="236">
        <v>45200000</v>
      </c>
      <c r="K42" s="247">
        <f t="shared" si="15"/>
        <v>0.25137887144675436</v>
      </c>
      <c r="L42" s="248">
        <f t="shared" si="16"/>
        <v>8.3474756045820955E-2</v>
      </c>
      <c r="M42" s="248">
        <f t="shared" si="17"/>
        <v>9.9278744166313104E-2</v>
      </c>
      <c r="N42" s="248">
        <f t="shared" si="18"/>
        <v>4.3805685193042003E-2</v>
      </c>
      <c r="O42" s="248">
        <f t="shared" si="19"/>
        <v>0.47411964361476455</v>
      </c>
      <c r="P42" s="249">
        <f t="shared" si="20"/>
        <v>4.7942299533305047E-2</v>
      </c>
      <c r="Q42" s="259">
        <f t="shared" si="13"/>
        <v>0.6959041731066461</v>
      </c>
      <c r="R42" s="260">
        <v>22.330874568078698</v>
      </c>
      <c r="S42" s="261">
        <v>28.3901769351905</v>
      </c>
      <c r="T42" s="261">
        <v>36.607210827673001</v>
      </c>
      <c r="V42" s="253"/>
      <c r="W42" s="146">
        <f t="shared" si="1"/>
        <v>0.30263530745253608</v>
      </c>
      <c r="X42" s="146">
        <f t="shared" si="2"/>
        <v>34.649122807017541</v>
      </c>
      <c r="Y42" s="146">
        <f t="shared" si="3"/>
        <v>2.2663438256658592</v>
      </c>
      <c r="Z42" s="146">
        <f t="shared" si="4"/>
        <v>9.1832588378707822E-2</v>
      </c>
      <c r="AA42" s="146">
        <f t="shared" si="5"/>
        <v>2.5016970725498515</v>
      </c>
      <c r="AB42" s="146">
        <f t="shared" si="6"/>
        <v>2.6619720789567358</v>
      </c>
      <c r="AC42" s="166">
        <f t="shared" si="14"/>
        <v>0.1602750064068843</v>
      </c>
    </row>
    <row r="43" spans="1:29">
      <c r="A43" s="243" t="s">
        <v>591</v>
      </c>
      <c r="B43" s="164">
        <v>237</v>
      </c>
      <c r="C43" s="257">
        <v>56</v>
      </c>
      <c r="D43" s="258" t="s">
        <v>31</v>
      </c>
      <c r="E43" s="236">
        <v>49003600</v>
      </c>
      <c r="F43" s="236">
        <v>12779600</v>
      </c>
      <c r="G43" s="236">
        <v>13266800</v>
      </c>
      <c r="H43" s="236">
        <v>5075790</v>
      </c>
      <c r="I43" s="236">
        <v>110920000</v>
      </c>
      <c r="J43" s="236">
        <v>7079800</v>
      </c>
      <c r="K43" s="247">
        <f t="shared" si="15"/>
        <v>0.24733604578792673</v>
      </c>
      <c r="L43" s="248">
        <f t="shared" si="16"/>
        <v>6.4502520850537273E-2</v>
      </c>
      <c r="M43" s="248">
        <f t="shared" si="17"/>
        <v>6.6961567155459326E-2</v>
      </c>
      <c r="N43" s="248">
        <f t="shared" si="18"/>
        <v>2.5619053046100709E-2</v>
      </c>
      <c r="O43" s="248">
        <f t="shared" si="19"/>
        <v>0.55984691326345071</v>
      </c>
      <c r="P43" s="249">
        <f t="shared" si="20"/>
        <v>3.5733899896525229E-2</v>
      </c>
      <c r="Q43" s="259">
        <f t="shared" si="13"/>
        <v>0.66547292431624627</v>
      </c>
      <c r="R43" s="260">
        <v>20.370446400312801</v>
      </c>
      <c r="S43" s="261">
        <v>26.413906463387001</v>
      </c>
      <c r="T43" s="261">
        <v>34.062834341698498</v>
      </c>
      <c r="V43" s="253"/>
      <c r="W43" s="146">
        <f t="shared" si="1"/>
        <v>0.20870288815217664</v>
      </c>
      <c r="X43" s="146">
        <f t="shared" si="2"/>
        <v>30.64188149841549</v>
      </c>
      <c r="Y43" s="146">
        <f t="shared" si="3"/>
        <v>2.6137409152072881</v>
      </c>
      <c r="Z43" s="146">
        <f t="shared" si="4"/>
        <v>5.9998406776960639E-2</v>
      </c>
      <c r="AA43" s="146">
        <f t="shared" si="5"/>
        <v>2.6576060669396622</v>
      </c>
      <c r="AB43" s="146">
        <f t="shared" si="6"/>
        <v>2.547861835429905</v>
      </c>
      <c r="AC43" s="166">
        <f t="shared" si="14"/>
        <v>-0.10974423150975721</v>
      </c>
    </row>
    <row r="44" spans="1:29">
      <c r="A44" s="243" t="s">
        <v>591</v>
      </c>
      <c r="B44" s="164">
        <v>237.4</v>
      </c>
      <c r="C44" s="245">
        <v>57.094470588235296</v>
      </c>
      <c r="D44" s="262" t="s">
        <v>485</v>
      </c>
      <c r="E44" s="236">
        <v>2324400</v>
      </c>
      <c r="F44" s="236">
        <v>267361</v>
      </c>
      <c r="G44" s="236">
        <v>181249</v>
      </c>
      <c r="H44" s="236">
        <v>73230</v>
      </c>
      <c r="I44" s="236">
        <v>2192720</v>
      </c>
      <c r="J44" s="236">
        <v>88254.9</v>
      </c>
      <c r="K44" s="247">
        <f t="shared" si="15"/>
        <v>0.45334553853008969</v>
      </c>
      <c r="L44" s="248">
        <f t="shared" si="16"/>
        <v>5.2145464002298789E-2</v>
      </c>
      <c r="M44" s="248">
        <f t="shared" si="17"/>
        <v>3.5350380964137076E-2</v>
      </c>
      <c r="N44" s="248">
        <f t="shared" si="18"/>
        <v>1.42826078930298E-2</v>
      </c>
      <c r="O44" s="248">
        <f t="shared" si="19"/>
        <v>0.42766297936916975</v>
      </c>
      <c r="P44" s="249">
        <f t="shared" si="20"/>
        <v>1.7213029241274828E-2</v>
      </c>
      <c r="Q44" s="263">
        <f t="shared" si="13"/>
        <v>0.56177145555552099</v>
      </c>
      <c r="R44" s="264">
        <v>13.430359102174499</v>
      </c>
      <c r="S44" s="265">
        <v>19.762533639335999</v>
      </c>
      <c r="T44" s="265">
        <v>25.986907678883401</v>
      </c>
      <c r="V44" s="253"/>
      <c r="W44" s="146">
        <f t="shared" si="1"/>
        <v>0.18618425355167051</v>
      </c>
      <c r="X44" s="146">
        <f t="shared" si="2"/>
        <v>51.457565882686318</v>
      </c>
      <c r="Y44" s="146">
        <f t="shared" si="3"/>
        <v>2.4750648641267237</v>
      </c>
      <c r="Z44" s="146">
        <f t="shared" si="4"/>
        <v>3.8691745358530691E-2</v>
      </c>
      <c r="AA44" s="146">
        <f t="shared" si="5"/>
        <v>1.9451980840514407</v>
      </c>
      <c r="AB44" s="146">
        <f t="shared" si="6"/>
        <v>2.2051853779017847</v>
      </c>
      <c r="AC44" s="166">
        <f t="shared" si="14"/>
        <v>0.25998729385034403</v>
      </c>
    </row>
    <row r="45" spans="1:29">
      <c r="A45" s="243" t="s">
        <v>591</v>
      </c>
      <c r="B45" s="164">
        <v>237.9</v>
      </c>
      <c r="C45" s="245">
        <v>57.127117647058824</v>
      </c>
      <c r="D45" s="262" t="s">
        <v>485</v>
      </c>
      <c r="E45" s="236">
        <v>13155900</v>
      </c>
      <c r="F45" s="236">
        <v>1263000</v>
      </c>
      <c r="G45" s="236">
        <v>536516</v>
      </c>
      <c r="H45" s="236">
        <v>240464</v>
      </c>
      <c r="I45" s="236">
        <v>11252500</v>
      </c>
      <c r="J45" s="236">
        <v>447864</v>
      </c>
      <c r="K45" s="247">
        <f t="shared" si="15"/>
        <v>0.48913521159311313</v>
      </c>
      <c r="L45" s="248">
        <f t="shared" si="16"/>
        <v>4.695822955800074E-2</v>
      </c>
      <c r="M45" s="248">
        <f t="shared" si="17"/>
        <v>1.9947617964798357E-2</v>
      </c>
      <c r="N45" s="248">
        <f t="shared" si="18"/>
        <v>8.9404304928227159E-3</v>
      </c>
      <c r="O45" s="248">
        <f t="shared" si="19"/>
        <v>0.41836696603436524</v>
      </c>
      <c r="P45" s="249">
        <f t="shared" si="20"/>
        <v>1.6651544356899795E-2</v>
      </c>
      <c r="Q45" s="263">
        <f t="shared" si="13"/>
        <v>0.49233151274758391</v>
      </c>
      <c r="R45" s="264">
        <v>8.4191680625937106</v>
      </c>
      <c r="S45" s="265">
        <v>15.1419921548577</v>
      </c>
      <c r="T45" s="265">
        <v>21.098847988029799</v>
      </c>
      <c r="V45" s="253"/>
      <c r="W45" s="146">
        <f t="shared" si="1"/>
        <v>0.14846644305266302</v>
      </c>
      <c r="X45" s="146">
        <f t="shared" si="2"/>
        <v>53.899067534127596</v>
      </c>
      <c r="Y45" s="146">
        <f t="shared" si="3"/>
        <v>2.2311697385055558</v>
      </c>
      <c r="Z45" s="146">
        <f t="shared" si="4"/>
        <v>3.8277783494598969E-2</v>
      </c>
      <c r="AA45" s="146">
        <f t="shared" si="5"/>
        <v>1.8537487985311258</v>
      </c>
      <c r="AB45" s="146">
        <f t="shared" si="6"/>
        <v>2.0156405924195173</v>
      </c>
      <c r="AC45" s="166">
        <f t="shared" si="14"/>
        <v>0.16189179388839148</v>
      </c>
    </row>
    <row r="46" spans="1:29">
      <c r="A46" s="243" t="s">
        <v>591</v>
      </c>
      <c r="B46" s="164">
        <v>240</v>
      </c>
      <c r="C46" s="245">
        <v>57.264235294117647</v>
      </c>
      <c r="D46" s="262" t="s">
        <v>485</v>
      </c>
      <c r="E46" s="236">
        <v>23700000</v>
      </c>
      <c r="F46" s="236">
        <v>2620000</v>
      </c>
      <c r="G46" s="236">
        <v>1170000</v>
      </c>
      <c r="H46" s="236">
        <v>541000</v>
      </c>
      <c r="I46" s="236">
        <v>21000000</v>
      </c>
      <c r="J46" s="236">
        <v>971000</v>
      </c>
      <c r="K46" s="247">
        <f t="shared" si="15"/>
        <v>0.47398104075836966</v>
      </c>
      <c r="L46" s="248">
        <f t="shared" si="16"/>
        <v>5.2397904083836648E-2</v>
      </c>
      <c r="M46" s="248">
        <f t="shared" si="17"/>
        <v>2.3399064037438501E-2</v>
      </c>
      <c r="N46" s="248">
        <f t="shared" si="18"/>
        <v>1.0819567217311308E-2</v>
      </c>
      <c r="O46" s="248">
        <f t="shared" si="19"/>
        <v>0.41998320067197314</v>
      </c>
      <c r="P46" s="249">
        <f t="shared" si="20"/>
        <v>1.9419223231070756E-2</v>
      </c>
      <c r="Q46" s="263">
        <f t="shared" si="13"/>
        <v>0.50584685024519038</v>
      </c>
      <c r="R46" s="264">
        <v>9.4397612698008295</v>
      </c>
      <c r="S46" s="265">
        <v>16.074042778623099</v>
      </c>
      <c r="T46" s="265">
        <v>22.003352030227202</v>
      </c>
      <c r="V46" s="253"/>
      <c r="W46" s="146">
        <f t="shared" si="1"/>
        <v>0.16466428408486047</v>
      </c>
      <c r="X46" s="146">
        <f t="shared" si="2"/>
        <v>53.020134228187921</v>
      </c>
      <c r="Y46" s="146">
        <f t="shared" si="3"/>
        <v>2.1626617375231052</v>
      </c>
      <c r="Z46" s="146">
        <f t="shared" si="4"/>
        <v>4.4194620181147871E-2</v>
      </c>
      <c r="AA46" s="146">
        <f t="shared" si="5"/>
        <v>1.8892644294228234</v>
      </c>
      <c r="AB46" s="146">
        <f t="shared" si="6"/>
        <v>2.0500229645090973</v>
      </c>
      <c r="AC46" s="166">
        <f t="shared" si="14"/>
        <v>0.16075853508627391</v>
      </c>
    </row>
    <row r="47" spans="1:29">
      <c r="A47" s="243" t="s">
        <v>591</v>
      </c>
      <c r="B47" s="266">
        <v>244.7</v>
      </c>
      <c r="C47" s="267">
        <v>57.57111764705882</v>
      </c>
      <c r="D47" s="262" t="s">
        <v>485</v>
      </c>
      <c r="E47" s="236">
        <v>6759100</v>
      </c>
      <c r="F47" s="236">
        <v>533123</v>
      </c>
      <c r="G47" s="236">
        <v>199805</v>
      </c>
      <c r="H47" s="236">
        <v>86710</v>
      </c>
      <c r="I47" s="236">
        <v>4672800</v>
      </c>
      <c r="J47" s="236">
        <v>206019</v>
      </c>
      <c r="K47" s="247">
        <f t="shared" si="15"/>
        <v>0.54257026477984405</v>
      </c>
      <c r="L47" s="248">
        <f t="shared" si="16"/>
        <v>4.2795148358542527E-2</v>
      </c>
      <c r="M47" s="248">
        <f t="shared" si="17"/>
        <v>1.6038858983346414E-2</v>
      </c>
      <c r="N47" s="248">
        <f t="shared" si="18"/>
        <v>6.960433735121581E-3</v>
      </c>
      <c r="O47" s="248">
        <f t="shared" si="19"/>
        <v>0.37509762146783676</v>
      </c>
      <c r="P47" s="249">
        <f t="shared" si="20"/>
        <v>1.6537672675308649E-2</v>
      </c>
      <c r="Q47" s="263">
        <f t="shared" si="13"/>
        <v>0.48021317067986669</v>
      </c>
      <c r="R47" s="264">
        <v>7.5889919485943702</v>
      </c>
      <c r="S47" s="265">
        <v>14.3470784601448</v>
      </c>
      <c r="T47" s="265">
        <v>20.343227782962199</v>
      </c>
      <c r="V47" s="253"/>
      <c r="W47" s="146">
        <f t="shared" si="1"/>
        <v>0.14383507675849797</v>
      </c>
      <c r="X47" s="146">
        <f t="shared" si="2"/>
        <v>59.124904871456188</v>
      </c>
      <c r="Y47" s="146">
        <f t="shared" si="3"/>
        <v>2.3042901626110024</v>
      </c>
      <c r="Z47" s="146">
        <f t="shared" si="4"/>
        <v>4.2227227531908849E-2</v>
      </c>
      <c r="AA47" s="146">
        <f t="shared" si="5"/>
        <v>1.6622953441031818</v>
      </c>
      <c r="AB47" s="146">
        <f t="shared" si="6"/>
        <v>1.9858434270339465</v>
      </c>
      <c r="AC47" s="173">
        <f t="shared" si="14"/>
        <v>0.32354808293076465</v>
      </c>
    </row>
    <row r="48" spans="1:29">
      <c r="A48" s="243" t="s">
        <v>591</v>
      </c>
      <c r="B48" s="266">
        <v>247</v>
      </c>
      <c r="C48" s="267">
        <v>58.177199999999999</v>
      </c>
      <c r="D48" s="262" t="s">
        <v>485</v>
      </c>
      <c r="E48" s="236">
        <v>10938400</v>
      </c>
      <c r="F48" s="236">
        <v>943917</v>
      </c>
      <c r="G48" s="236">
        <v>389662</v>
      </c>
      <c r="H48" s="236">
        <v>160621</v>
      </c>
      <c r="I48" s="236">
        <v>7760610</v>
      </c>
      <c r="J48" s="236">
        <v>364224</v>
      </c>
      <c r="K48" s="247">
        <f t="shared" si="15"/>
        <v>0.53208975400334502</v>
      </c>
      <c r="L48" s="248">
        <f t="shared" si="16"/>
        <v>4.5916090500399999E-2</v>
      </c>
      <c r="M48" s="248">
        <f t="shared" si="17"/>
        <v>1.8954797568607056E-2</v>
      </c>
      <c r="N48" s="248">
        <f t="shared" si="18"/>
        <v>7.8132805874507483E-3</v>
      </c>
      <c r="O48" s="248">
        <f t="shared" si="19"/>
        <v>0.37750869101659285</v>
      </c>
      <c r="P48" s="249">
        <f t="shared" si="20"/>
        <v>1.7717386323604395E-2</v>
      </c>
      <c r="Q48" s="263">
        <f t="shared" si="13"/>
        <v>0.49208738156631648</v>
      </c>
      <c r="R48" s="264">
        <v>8.4470328708983704</v>
      </c>
      <c r="S48" s="265">
        <v>15.155062719208001</v>
      </c>
      <c r="T48" s="265">
        <v>21.076337374251299</v>
      </c>
      <c r="V48" s="253"/>
      <c r="W48" s="146">
        <f t="shared" si="1"/>
        <v>0.15533784369615489</v>
      </c>
      <c r="X48" s="146">
        <f t="shared" si="2"/>
        <v>58.497214558417795</v>
      </c>
      <c r="Y48" s="146">
        <f t="shared" si="3"/>
        <v>2.4259716973496621</v>
      </c>
      <c r="Z48" s="146">
        <f t="shared" si="4"/>
        <v>4.4828485111203506E-2</v>
      </c>
      <c r="AA48" s="146">
        <f t="shared" si="5"/>
        <v>1.6881698367607547</v>
      </c>
      <c r="AB48" s="146">
        <f t="shared" si="6"/>
        <v>2.0150306866352907</v>
      </c>
      <c r="AC48" s="173">
        <f t="shared" si="14"/>
        <v>0.32686084987453601</v>
      </c>
    </row>
    <row r="49" spans="1:29">
      <c r="A49" s="243" t="s">
        <v>591</v>
      </c>
      <c r="B49" s="164">
        <v>249.9</v>
      </c>
      <c r="C49" s="245">
        <v>59.11468</v>
      </c>
      <c r="D49" s="262" t="s">
        <v>485</v>
      </c>
      <c r="E49" s="236">
        <v>18277100</v>
      </c>
      <c r="F49" s="236">
        <v>1721100</v>
      </c>
      <c r="G49" s="236">
        <v>737410</v>
      </c>
      <c r="H49" s="236">
        <v>326663</v>
      </c>
      <c r="I49" s="236">
        <v>14996800</v>
      </c>
      <c r="J49" s="236">
        <v>615146</v>
      </c>
      <c r="K49" s="247">
        <f t="shared" si="15"/>
        <v>0.4983637143029549</v>
      </c>
      <c r="L49" s="248">
        <f t="shared" si="16"/>
        <v>4.6929424727490447E-2</v>
      </c>
      <c r="M49" s="248">
        <f t="shared" si="17"/>
        <v>2.0107040316250498E-2</v>
      </c>
      <c r="N49" s="248">
        <f t="shared" si="18"/>
        <v>8.9071562778201222E-3</v>
      </c>
      <c r="O49" s="248">
        <f t="shared" si="19"/>
        <v>0.40891941011749972</v>
      </c>
      <c r="P49" s="249">
        <f t="shared" si="20"/>
        <v>1.6773254257984337E-2</v>
      </c>
      <c r="Q49" s="263">
        <f t="shared" si="13"/>
        <v>0.49384160721391135</v>
      </c>
      <c r="R49" s="264">
        <v>8.5911979457633798</v>
      </c>
      <c r="S49" s="265">
        <v>15.2996284023356</v>
      </c>
      <c r="T49" s="265">
        <v>21.182856557595102</v>
      </c>
      <c r="V49" s="253"/>
      <c r="W49" s="146">
        <f t="shared" si="1"/>
        <v>0.1513918021620668</v>
      </c>
      <c r="X49" s="146">
        <f t="shared" si="2"/>
        <v>54.929238832838948</v>
      </c>
      <c r="Y49" s="146">
        <f t="shared" si="3"/>
        <v>2.2574028892161033</v>
      </c>
      <c r="Z49" s="146">
        <f t="shared" si="4"/>
        <v>3.9402262856917392E-2</v>
      </c>
      <c r="AA49" s="146">
        <f t="shared" si="5"/>
        <v>1.816635631695388</v>
      </c>
      <c r="AB49" s="146">
        <f t="shared" si="6"/>
        <v>2.0194220120571438</v>
      </c>
      <c r="AC49" s="166">
        <f t="shared" si="14"/>
        <v>0.20278638036175578</v>
      </c>
    </row>
    <row r="50" spans="1:29">
      <c r="A50" s="243" t="s">
        <v>591</v>
      </c>
      <c r="B50" s="164">
        <v>252.4</v>
      </c>
      <c r="C50" s="245">
        <v>59.392679999999999</v>
      </c>
      <c r="D50" s="262" t="s">
        <v>485</v>
      </c>
      <c r="E50" s="236">
        <v>39970800</v>
      </c>
      <c r="F50" s="236">
        <v>5010530</v>
      </c>
      <c r="G50" s="236">
        <v>2384340</v>
      </c>
      <c r="H50" s="236">
        <v>1084970</v>
      </c>
      <c r="I50" s="236">
        <v>40714400</v>
      </c>
      <c r="J50" s="236">
        <v>1578070</v>
      </c>
      <c r="K50" s="247">
        <f t="shared" si="15"/>
        <v>0.44048302951044987</v>
      </c>
      <c r="L50" s="248">
        <f t="shared" si="16"/>
        <v>5.5216643996442265E-2</v>
      </c>
      <c r="M50" s="248">
        <f t="shared" si="17"/>
        <v>2.6275713935746747E-2</v>
      </c>
      <c r="N50" s="248">
        <f t="shared" si="18"/>
        <v>1.1956500058241337E-2</v>
      </c>
      <c r="O50" s="248">
        <f t="shared" si="19"/>
        <v>0.44867759105897959</v>
      </c>
      <c r="P50" s="249">
        <f t="shared" si="20"/>
        <v>1.7390521440140194E-2</v>
      </c>
      <c r="Q50" s="263">
        <f t="shared" si="13"/>
        <v>0.50183189151622953</v>
      </c>
      <c r="R50" s="264">
        <v>9.1692667953256599</v>
      </c>
      <c r="S50" s="265">
        <v>15.813493005771701</v>
      </c>
      <c r="T50" s="265">
        <v>21.7262516430491</v>
      </c>
      <c r="V50" s="253"/>
      <c r="W50" s="146">
        <f t="shared" si="1"/>
        <v>0.16701702167973051</v>
      </c>
      <c r="X50" s="146">
        <f t="shared" si="2"/>
        <v>49.539196779582873</v>
      </c>
      <c r="Y50" s="146">
        <f t="shared" si="3"/>
        <v>2.1976091504834234</v>
      </c>
      <c r="Z50" s="146">
        <f t="shared" si="4"/>
        <v>3.7313261675187094E-2</v>
      </c>
      <c r="AA50" s="146">
        <f t="shared" si="5"/>
        <v>2.0079100220391388</v>
      </c>
      <c r="AB50" s="146">
        <f t="shared" si="6"/>
        <v>2.0396824647104559</v>
      </c>
      <c r="AC50" s="166">
        <f t="shared" si="14"/>
        <v>3.1772442671317069E-2</v>
      </c>
    </row>
    <row r="51" spans="1:29" ht="13.5" thickBot="1">
      <c r="A51" s="268" t="s">
        <v>591</v>
      </c>
      <c r="B51" s="194">
        <v>257.7</v>
      </c>
      <c r="C51" s="269">
        <v>59.982039999999998</v>
      </c>
      <c r="D51" s="270" t="s">
        <v>485</v>
      </c>
      <c r="E51" s="271">
        <v>18034100</v>
      </c>
      <c r="F51" s="271">
        <v>2352780</v>
      </c>
      <c r="G51" s="271">
        <v>1182220</v>
      </c>
      <c r="H51" s="271">
        <v>561537</v>
      </c>
      <c r="I51" s="271">
        <v>19153000</v>
      </c>
      <c r="J51" s="271">
        <v>729447</v>
      </c>
      <c r="K51" s="272">
        <f t="shared" si="15"/>
        <v>0.42924961185901039</v>
      </c>
      <c r="L51" s="273">
        <f t="shared" si="16"/>
        <v>5.6001125744541864E-2</v>
      </c>
      <c r="M51" s="273">
        <f t="shared" si="17"/>
        <v>2.8139329167075667E-2</v>
      </c>
      <c r="N51" s="273">
        <f t="shared" si="18"/>
        <v>1.3365764817455439E-2</v>
      </c>
      <c r="O51" s="273">
        <f t="shared" si="19"/>
        <v>0.4558817914914316</v>
      </c>
      <c r="P51" s="274">
        <f t="shared" si="20"/>
        <v>1.7362376920485055E-2</v>
      </c>
      <c r="Q51" s="275">
        <f t="shared" si="13"/>
        <v>0.51247662652839288</v>
      </c>
      <c r="R51" s="276">
        <v>9.9208352495372001</v>
      </c>
      <c r="S51" s="277">
        <v>16.460333068631801</v>
      </c>
      <c r="T51" s="277">
        <v>22.43202171355</v>
      </c>
      <c r="V51" s="278"/>
      <c r="W51" s="196">
        <f t="shared" si="1"/>
        <v>0.17083863936854041</v>
      </c>
      <c r="X51" s="196">
        <f t="shared" si="2"/>
        <v>48.495580456663731</v>
      </c>
      <c r="Y51" s="196">
        <f t="shared" si="3"/>
        <v>2.1053287672940519</v>
      </c>
      <c r="Z51" s="196">
        <f t="shared" si="4"/>
        <v>3.6687989159483236E-2</v>
      </c>
      <c r="AA51" s="196">
        <f t="shared" si="5"/>
        <v>2.0453537521787259</v>
      </c>
      <c r="AB51" s="196">
        <f t="shared" si="6"/>
        <v>2.0673322094630384</v>
      </c>
      <c r="AC51" s="279">
        <f t="shared" si="14"/>
        <v>2.1978457284312469E-2</v>
      </c>
    </row>
    <row r="52" spans="1:29" ht="13.5" thickBot="1"/>
    <row r="53" spans="1:29">
      <c r="O53" s="945"/>
      <c r="P53" s="423" t="s">
        <v>542</v>
      </c>
      <c r="Q53" s="199" t="s">
        <v>540</v>
      </c>
      <c r="R53" s="200">
        <v>5</v>
      </c>
      <c r="S53" s="200">
        <v>50</v>
      </c>
      <c r="T53" s="200">
        <v>95</v>
      </c>
      <c r="U53" s="942" t="s">
        <v>541</v>
      </c>
    </row>
    <row r="54" spans="1:29">
      <c r="O54" s="174" t="s">
        <v>36</v>
      </c>
      <c r="P54" s="236">
        <f>COUNT(Q13:Q25)</f>
        <v>13</v>
      </c>
      <c r="Q54" s="202">
        <f>MIN(R13:R25)</f>
        <v>14.1866504548658</v>
      </c>
      <c r="R54" s="202">
        <f>AVERAGE(R13:R25)</f>
        <v>17.664619634215065</v>
      </c>
      <c r="S54" s="202">
        <f>AVERAGE(S13:S25)</f>
        <v>23.817656282457541</v>
      </c>
      <c r="T54" s="202">
        <f>AVERAGE(T13:T25)</f>
        <v>30.874644253584766</v>
      </c>
      <c r="U54" s="204">
        <f>MAX(T13:T25)</f>
        <v>34.795396422410498</v>
      </c>
    </row>
    <row r="55" spans="1:29">
      <c r="O55" s="174" t="s">
        <v>31</v>
      </c>
      <c r="P55" s="236">
        <f>COUNT(Q41:Q43)</f>
        <v>3</v>
      </c>
      <c r="Q55" s="202">
        <f>MIN(R41:R43)</f>
        <v>20.370446400312801</v>
      </c>
      <c r="R55" s="202">
        <f>AVERAGE(R41:R43)</f>
        <v>21.453419415035199</v>
      </c>
      <c r="S55" s="202">
        <f>AVERAGE(S41:S43)</f>
        <v>27.518354569637864</v>
      </c>
      <c r="T55" s="202">
        <f>AVERAGE(T41:T43)</f>
        <v>35.488737076694569</v>
      </c>
      <c r="U55" s="204">
        <f>MAX(T41:T43)</f>
        <v>36.607210827673001</v>
      </c>
    </row>
    <row r="56" spans="1:29">
      <c r="O56" s="174" t="s">
        <v>485</v>
      </c>
      <c r="P56" s="236">
        <f>COUNT(Q44:Q51)</f>
        <v>8</v>
      </c>
      <c r="Q56" s="202">
        <f>MIN(R44:R51)</f>
        <v>7.5889919485943702</v>
      </c>
      <c r="R56" s="202">
        <f>AVERAGE(R44:R51)</f>
        <v>9.3758266555860033</v>
      </c>
      <c r="S56" s="202">
        <f>AVERAGE(S44:S51)</f>
        <v>16.00677052861359</v>
      </c>
      <c r="T56" s="202">
        <f>AVERAGE(T44:T51)</f>
        <v>21.981225346068513</v>
      </c>
      <c r="U56" s="204">
        <f>MAX(T44:T51)</f>
        <v>25.986907678883401</v>
      </c>
    </row>
    <row r="57" spans="1:29">
      <c r="O57" s="174"/>
      <c r="P57" s="151"/>
      <c r="Q57" s="202"/>
      <c r="R57" s="202"/>
      <c r="S57" s="203"/>
      <c r="T57" s="202"/>
      <c r="U57" s="946"/>
    </row>
    <row r="58" spans="1:29">
      <c r="O58" s="174"/>
      <c r="P58" s="151"/>
      <c r="Q58" s="202"/>
      <c r="R58" s="205"/>
      <c r="S58" s="205"/>
      <c r="T58" s="205"/>
      <c r="U58" s="946"/>
    </row>
    <row r="59" spans="1:29">
      <c r="O59" s="174" t="s">
        <v>36</v>
      </c>
      <c r="P59" s="236">
        <f>P54</f>
        <v>13</v>
      </c>
      <c r="Q59" s="202" t="str">
        <f>FIXED(Q54,2)</f>
        <v>14.19</v>
      </c>
      <c r="R59" s="202" t="str">
        <f t="shared" ref="R59:U61" si="21">FIXED(R54,2)</f>
        <v>17.66</v>
      </c>
      <c r="S59" s="202" t="str">
        <f t="shared" si="21"/>
        <v>23.82</v>
      </c>
      <c r="T59" s="202" t="str">
        <f t="shared" si="21"/>
        <v>30.87</v>
      </c>
      <c r="U59" s="204" t="str">
        <f t="shared" si="21"/>
        <v>34.80</v>
      </c>
    </row>
    <row r="60" spans="1:29">
      <c r="O60" s="174" t="s">
        <v>31</v>
      </c>
      <c r="P60" s="236">
        <f t="shared" ref="P60:P61" si="22">P55</f>
        <v>3</v>
      </c>
      <c r="Q60" s="202" t="str">
        <f>FIXED(Q55,2)</f>
        <v>20.37</v>
      </c>
      <c r="R60" s="202" t="str">
        <f t="shared" si="21"/>
        <v>21.45</v>
      </c>
      <c r="S60" s="202" t="str">
        <f t="shared" si="21"/>
        <v>27.52</v>
      </c>
      <c r="T60" s="202" t="str">
        <f t="shared" si="21"/>
        <v>35.49</v>
      </c>
      <c r="U60" s="204" t="str">
        <f t="shared" si="21"/>
        <v>36.61</v>
      </c>
    </row>
    <row r="61" spans="1:29" ht="13.5" thickBot="1">
      <c r="O61" s="206" t="s">
        <v>485</v>
      </c>
      <c r="P61" s="271">
        <f t="shared" si="22"/>
        <v>8</v>
      </c>
      <c r="Q61" s="207" t="str">
        <f>FIXED(Q56,2)</f>
        <v>7.59</v>
      </c>
      <c r="R61" s="207" t="str">
        <f t="shared" si="21"/>
        <v>9.38</v>
      </c>
      <c r="S61" s="207" t="str">
        <f t="shared" si="21"/>
        <v>16.01</v>
      </c>
      <c r="T61" s="207" t="str">
        <f t="shared" si="21"/>
        <v>21.98</v>
      </c>
      <c r="U61" s="209" t="str">
        <f t="shared" si="21"/>
        <v>25.99</v>
      </c>
    </row>
  </sheetData>
  <mergeCells count="4">
    <mergeCell ref="E11:J11"/>
    <mergeCell ref="K11:P11"/>
    <mergeCell ref="V11:AC11"/>
    <mergeCell ref="R11:T11"/>
  </mergeCells>
  <phoneticPr fontId="28" type="noConversion"/>
  <pageMargins left="0.7" right="0.7" top="0.75" bottom="0.75" header="0.3" footer="0.3"/>
  <pageSetup paperSize="0" orientation="portrait" horizontalDpi="4294967292" verticalDpi="4294967292"/>
  <ignoredErrors>
    <ignoredError sqref="Q56:T56 Q54:T54 Q55:T55 U55:U56" formulaRange="1"/>
  </ignoredErrors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B38"/>
  <sheetViews>
    <sheetView topLeftCell="B1" zoomScale="70" zoomScaleNormal="70" zoomScalePageLayoutView="70" workbookViewId="0">
      <selection activeCell="O32" sqref="O32:T32"/>
    </sheetView>
  </sheetViews>
  <sheetFormatPr defaultColWidth="8.7109375" defaultRowHeight="12.75"/>
  <cols>
    <col min="1" max="1" width="29.85546875" style="228" customWidth="1"/>
    <col min="2" max="2" width="32.85546875" style="228" customWidth="1"/>
    <col min="3" max="3" width="21" style="228" customWidth="1"/>
    <col min="4" max="15" width="9.140625" style="228" customWidth="1"/>
    <col min="16" max="16" width="8.7109375" style="228"/>
    <col min="17" max="18" width="11.42578125" style="228" customWidth="1"/>
    <col min="19" max="19" width="16.28515625" style="228" bestFit="1" customWidth="1"/>
    <col min="20" max="20" width="12" style="290" customWidth="1"/>
    <col min="21" max="21" width="8.7109375" style="228"/>
    <col min="22" max="22" width="18.42578125" style="228" bestFit="1" customWidth="1"/>
    <col min="23" max="23" width="13.140625" style="228" bestFit="1" customWidth="1"/>
    <col min="24" max="24" width="21.7109375" style="228" bestFit="1" customWidth="1"/>
    <col min="25" max="25" width="20.7109375" style="228" bestFit="1" customWidth="1"/>
    <col min="26" max="26" width="13.42578125" style="228" bestFit="1" customWidth="1"/>
    <col min="27" max="27" width="19.42578125" style="228" bestFit="1" customWidth="1"/>
    <col min="28" max="28" width="10" style="228" bestFit="1" customWidth="1"/>
    <col min="29" max="16384" width="8.7109375" style="228"/>
  </cols>
  <sheetData>
    <row r="1" spans="1:28" s="287" customFormat="1" ht="15.75">
      <c r="A1" s="284" t="s">
        <v>11</v>
      </c>
      <c r="B1" s="285" t="s">
        <v>594</v>
      </c>
      <c r="C1" s="286"/>
      <c r="T1" s="338"/>
    </row>
    <row r="2" spans="1:28">
      <c r="A2" s="226" t="s">
        <v>586</v>
      </c>
      <c r="B2" s="281" t="s">
        <v>593</v>
      </c>
      <c r="C2" s="227"/>
    </row>
    <row r="3" spans="1:28">
      <c r="A3" s="226" t="s">
        <v>592</v>
      </c>
      <c r="B3" s="281" t="s">
        <v>50</v>
      </c>
      <c r="C3" s="227"/>
    </row>
    <row r="4" spans="1:28">
      <c r="A4" s="226" t="s">
        <v>589</v>
      </c>
      <c r="B4" s="282">
        <v>56.84</v>
      </c>
      <c r="C4" s="227"/>
    </row>
    <row r="5" spans="1:28">
      <c r="A5" s="226" t="s">
        <v>590</v>
      </c>
      <c r="B5" s="282">
        <v>8.99</v>
      </c>
      <c r="C5" s="227"/>
    </row>
    <row r="6" spans="1:28">
      <c r="A6" s="226" t="s">
        <v>15</v>
      </c>
      <c r="B6" s="281" t="s">
        <v>44</v>
      </c>
      <c r="C6" s="227" t="s">
        <v>50</v>
      </c>
    </row>
    <row r="7" spans="1:28" ht="38.25">
      <c r="A7" s="226" t="s">
        <v>16</v>
      </c>
      <c r="B7" s="283" t="s">
        <v>45</v>
      </c>
    </row>
    <row r="8" spans="1:28">
      <c r="A8" s="226" t="s">
        <v>17</v>
      </c>
      <c r="B8" s="281" t="s">
        <v>46</v>
      </c>
    </row>
    <row r="9" spans="1:28">
      <c r="A9" s="226" t="s">
        <v>0</v>
      </c>
      <c r="B9" s="221" t="s">
        <v>48</v>
      </c>
      <c r="C9" s="105"/>
    </row>
    <row r="10" spans="1:28" ht="13.5" thickBot="1">
      <c r="A10" s="289" t="s">
        <v>479</v>
      </c>
      <c r="B10" s="223" t="s">
        <v>481</v>
      </c>
    </row>
    <row r="11" spans="1:28" ht="39" customHeight="1" thickBot="1">
      <c r="A11" s="8"/>
      <c r="B11" s="21"/>
      <c r="C11" s="9"/>
      <c r="D11" s="1072" t="s">
        <v>22</v>
      </c>
      <c r="E11" s="1073"/>
      <c r="F11" s="1073"/>
      <c r="G11" s="1073"/>
      <c r="H11" s="1073"/>
      <c r="I11" s="1074"/>
      <c r="J11" s="1075" t="s">
        <v>23</v>
      </c>
      <c r="K11" s="1076"/>
      <c r="L11" s="1076"/>
      <c r="M11" s="1076"/>
      <c r="N11" s="1076"/>
      <c r="O11" s="1077"/>
      <c r="P11" s="10"/>
      <c r="Q11" s="1069" t="s">
        <v>478</v>
      </c>
      <c r="R11" s="1070"/>
      <c r="S11" s="1071"/>
      <c r="U11" s="1066" t="s">
        <v>427</v>
      </c>
      <c r="V11" s="1067"/>
      <c r="W11" s="1067"/>
      <c r="X11" s="1067"/>
      <c r="Y11" s="1067"/>
      <c r="Z11" s="1067"/>
      <c r="AA11" s="1067"/>
      <c r="AB11" s="1068"/>
    </row>
    <row r="12" spans="1:28" ht="13.5" thickBot="1">
      <c r="A12" s="42" t="s">
        <v>49</v>
      </c>
      <c r="B12" s="31" t="s">
        <v>25</v>
      </c>
      <c r="C12" s="32" t="s">
        <v>26</v>
      </c>
      <c r="D12" s="14">
        <v>0</v>
      </c>
      <c r="E12" s="14">
        <v>1</v>
      </c>
      <c r="F12" s="14">
        <v>2</v>
      </c>
      <c r="G12" s="14">
        <v>3</v>
      </c>
      <c r="H12" s="14">
        <v>4</v>
      </c>
      <c r="I12" s="14" t="s">
        <v>27</v>
      </c>
      <c r="J12" s="17">
        <v>0</v>
      </c>
      <c r="K12" s="14">
        <v>1</v>
      </c>
      <c r="L12" s="14">
        <v>2</v>
      </c>
      <c r="M12" s="14">
        <v>3</v>
      </c>
      <c r="N12" s="14">
        <v>4</v>
      </c>
      <c r="O12" s="16" t="s">
        <v>27</v>
      </c>
      <c r="P12" s="15" t="s">
        <v>28</v>
      </c>
      <c r="Q12" s="125">
        <v>0.05</v>
      </c>
      <c r="R12" s="126">
        <v>0.5</v>
      </c>
      <c r="S12" s="127">
        <v>0.95</v>
      </c>
      <c r="T12" s="292"/>
      <c r="U12" s="293" t="s">
        <v>29</v>
      </c>
      <c r="V12" s="294" t="s">
        <v>428</v>
      </c>
      <c r="W12" s="294" t="s">
        <v>61</v>
      </c>
      <c r="X12" s="294" t="s">
        <v>62</v>
      </c>
      <c r="Y12" s="294" t="s">
        <v>63</v>
      </c>
      <c r="Z12" s="200" t="s">
        <v>425</v>
      </c>
      <c r="AA12" s="200" t="s">
        <v>426</v>
      </c>
      <c r="AB12" s="201" t="s">
        <v>424</v>
      </c>
    </row>
    <row r="13" spans="1:28">
      <c r="A13" s="253">
        <v>30.51</v>
      </c>
      <c r="B13" s="295" t="s">
        <v>19</v>
      </c>
      <c r="C13" s="254" t="s">
        <v>594</v>
      </c>
      <c r="D13" s="296" t="s">
        <v>46</v>
      </c>
      <c r="E13" s="296" t="s">
        <v>46</v>
      </c>
      <c r="F13" s="296" t="s">
        <v>46</v>
      </c>
      <c r="G13" s="296" t="s">
        <v>46</v>
      </c>
      <c r="H13" s="296" t="s">
        <v>46</v>
      </c>
      <c r="I13" s="297" t="s">
        <v>46</v>
      </c>
      <c r="J13" s="298" t="s">
        <v>46</v>
      </c>
      <c r="K13" s="296" t="s">
        <v>46</v>
      </c>
      <c r="L13" s="296" t="s">
        <v>46</v>
      </c>
      <c r="M13" s="296" t="s">
        <v>46</v>
      </c>
      <c r="N13" s="296" t="s">
        <v>46</v>
      </c>
      <c r="O13" s="297" t="s">
        <v>46</v>
      </c>
      <c r="P13" s="299">
        <v>0.53</v>
      </c>
      <c r="Q13" s="237">
        <v>11.157506581273999</v>
      </c>
      <c r="R13" s="238">
        <v>17.609677050920901</v>
      </c>
      <c r="S13" s="300">
        <v>23.269878387668001</v>
      </c>
      <c r="U13" s="244">
        <v>0.05</v>
      </c>
      <c r="V13" s="134" t="s">
        <v>46</v>
      </c>
      <c r="W13" s="134" t="s">
        <v>46</v>
      </c>
      <c r="X13" s="134" t="s">
        <v>46</v>
      </c>
      <c r="Y13" s="134" t="s">
        <v>46</v>
      </c>
      <c r="Z13" s="134" t="s">
        <v>46</v>
      </c>
      <c r="AA13" s="134" t="s">
        <v>46</v>
      </c>
      <c r="AB13" s="302" t="s">
        <v>46</v>
      </c>
    </row>
    <row r="14" spans="1:28">
      <c r="A14" s="253">
        <v>20.51</v>
      </c>
      <c r="B14" s="295" t="s">
        <v>546</v>
      </c>
      <c r="C14" s="254" t="str">
        <f t="shared" ref="C14:C21" si="0">C13</f>
        <v>Fur</v>
      </c>
      <c r="D14" s="236" t="s">
        <v>46</v>
      </c>
      <c r="E14" s="236" t="s">
        <v>46</v>
      </c>
      <c r="F14" s="236" t="s">
        <v>46</v>
      </c>
      <c r="G14" s="236" t="s">
        <v>46</v>
      </c>
      <c r="H14" s="236" t="s">
        <v>46</v>
      </c>
      <c r="I14" s="303" t="s">
        <v>46</v>
      </c>
      <c r="J14" s="304" t="s">
        <v>46</v>
      </c>
      <c r="K14" s="236" t="s">
        <v>46</v>
      </c>
      <c r="L14" s="236" t="s">
        <v>46</v>
      </c>
      <c r="M14" s="236" t="s">
        <v>46</v>
      </c>
      <c r="N14" s="236" t="s">
        <v>46</v>
      </c>
      <c r="O14" s="303" t="s">
        <v>46</v>
      </c>
      <c r="P14" s="305">
        <v>0.59</v>
      </c>
      <c r="Q14" s="247">
        <v>15.340928325985301</v>
      </c>
      <c r="R14" s="248">
        <v>21.3955958887333</v>
      </c>
      <c r="S14" s="306">
        <v>27.391257333139801</v>
      </c>
      <c r="U14" s="253">
        <v>0.09</v>
      </c>
      <c r="V14" s="153" t="s">
        <v>46</v>
      </c>
      <c r="W14" s="153" t="s">
        <v>46</v>
      </c>
      <c r="X14" s="153" t="s">
        <v>46</v>
      </c>
      <c r="Y14" s="153" t="s">
        <v>46</v>
      </c>
      <c r="Z14" s="153" t="s">
        <v>46</v>
      </c>
      <c r="AA14" s="153" t="s">
        <v>46</v>
      </c>
      <c r="AB14" s="307" t="s">
        <v>46</v>
      </c>
    </row>
    <row r="15" spans="1:28">
      <c r="A15" s="253">
        <v>17.510000000000002</v>
      </c>
      <c r="B15" s="308" t="s">
        <v>545</v>
      </c>
      <c r="C15" s="254" t="str">
        <f t="shared" si="0"/>
        <v>Fur</v>
      </c>
      <c r="D15" s="236" t="s">
        <v>46</v>
      </c>
      <c r="E15" s="236" t="s">
        <v>46</v>
      </c>
      <c r="F15" s="236" t="s">
        <v>46</v>
      </c>
      <c r="G15" s="236" t="s">
        <v>46</v>
      </c>
      <c r="H15" s="236" t="s">
        <v>46</v>
      </c>
      <c r="I15" s="303" t="s">
        <v>46</v>
      </c>
      <c r="J15" s="304" t="s">
        <v>46</v>
      </c>
      <c r="K15" s="236" t="s">
        <v>46</v>
      </c>
      <c r="L15" s="236" t="s">
        <v>46</v>
      </c>
      <c r="M15" s="236" t="s">
        <v>46</v>
      </c>
      <c r="N15" s="236" t="s">
        <v>46</v>
      </c>
      <c r="O15" s="303" t="s">
        <v>46</v>
      </c>
      <c r="P15" s="305">
        <v>0.71</v>
      </c>
      <c r="Q15" s="309">
        <v>23.0761773622413</v>
      </c>
      <c r="R15" s="260">
        <v>28.926529098665501</v>
      </c>
      <c r="S15" s="310">
        <v>36.3530151752528</v>
      </c>
      <c r="U15" s="253">
        <v>0.05</v>
      </c>
      <c r="V15" s="153" t="s">
        <v>46</v>
      </c>
      <c r="W15" s="153" t="s">
        <v>46</v>
      </c>
      <c r="X15" s="153" t="s">
        <v>46</v>
      </c>
      <c r="Y15" s="153" t="s">
        <v>46</v>
      </c>
      <c r="Z15" s="153" t="s">
        <v>46</v>
      </c>
      <c r="AA15" s="153" t="s">
        <v>46</v>
      </c>
      <c r="AB15" s="307" t="s">
        <v>46</v>
      </c>
    </row>
    <row r="16" spans="1:28">
      <c r="A16" s="253">
        <v>2.5099999999999998</v>
      </c>
      <c r="B16" s="308" t="s">
        <v>545</v>
      </c>
      <c r="C16" s="254" t="str">
        <f t="shared" si="0"/>
        <v>Fur</v>
      </c>
      <c r="D16" s="236" t="s">
        <v>46</v>
      </c>
      <c r="E16" s="236" t="s">
        <v>46</v>
      </c>
      <c r="F16" s="236" t="s">
        <v>46</v>
      </c>
      <c r="G16" s="236" t="s">
        <v>46</v>
      </c>
      <c r="H16" s="236" t="s">
        <v>46</v>
      </c>
      <c r="I16" s="303" t="s">
        <v>46</v>
      </c>
      <c r="J16" s="304" t="s">
        <v>46</v>
      </c>
      <c r="K16" s="236" t="s">
        <v>46</v>
      </c>
      <c r="L16" s="236" t="s">
        <v>46</v>
      </c>
      <c r="M16" s="236" t="s">
        <v>46</v>
      </c>
      <c r="N16" s="236" t="s">
        <v>46</v>
      </c>
      <c r="O16" s="303" t="s">
        <v>46</v>
      </c>
      <c r="P16" s="305">
        <v>0.78</v>
      </c>
      <c r="Q16" s="309">
        <v>27.1874590545168</v>
      </c>
      <c r="R16" s="260">
        <v>33.293683924783402</v>
      </c>
      <c r="S16" s="310">
        <v>41.792928723455503</v>
      </c>
      <c r="U16" s="253">
        <v>0.05</v>
      </c>
      <c r="V16" s="153" t="s">
        <v>46</v>
      </c>
      <c r="W16" s="153" t="s">
        <v>46</v>
      </c>
      <c r="X16" s="153" t="s">
        <v>46</v>
      </c>
      <c r="Y16" s="153" t="s">
        <v>46</v>
      </c>
      <c r="Z16" s="153" t="s">
        <v>46</v>
      </c>
      <c r="AA16" s="153" t="s">
        <v>46</v>
      </c>
      <c r="AB16" s="307" t="s">
        <v>46</v>
      </c>
    </row>
    <row r="17" spans="1:28">
      <c r="A17" s="253">
        <v>1.06</v>
      </c>
      <c r="B17" s="308" t="s">
        <v>545</v>
      </c>
      <c r="C17" s="254" t="str">
        <f t="shared" si="0"/>
        <v>Fur</v>
      </c>
      <c r="D17" s="236" t="s">
        <v>46</v>
      </c>
      <c r="E17" s="236" t="s">
        <v>46</v>
      </c>
      <c r="F17" s="236" t="s">
        <v>46</v>
      </c>
      <c r="G17" s="236" t="s">
        <v>46</v>
      </c>
      <c r="H17" s="236" t="s">
        <v>46</v>
      </c>
      <c r="I17" s="303" t="s">
        <v>46</v>
      </c>
      <c r="J17" s="304" t="s">
        <v>46</v>
      </c>
      <c r="K17" s="236" t="s">
        <v>46</v>
      </c>
      <c r="L17" s="236" t="s">
        <v>46</v>
      </c>
      <c r="M17" s="236" t="s">
        <v>46</v>
      </c>
      <c r="N17" s="236" t="s">
        <v>46</v>
      </c>
      <c r="O17" s="303" t="s">
        <v>46</v>
      </c>
      <c r="P17" s="305">
        <v>0.77</v>
      </c>
      <c r="Q17" s="309">
        <v>26.604163294620498</v>
      </c>
      <c r="R17" s="260">
        <v>32.676209797030197</v>
      </c>
      <c r="S17" s="310">
        <v>41.105207218793304</v>
      </c>
      <c r="U17" s="253">
        <v>0.04</v>
      </c>
      <c r="V17" s="153" t="s">
        <v>46</v>
      </c>
      <c r="W17" s="153" t="s">
        <v>46</v>
      </c>
      <c r="X17" s="153" t="s">
        <v>46</v>
      </c>
      <c r="Y17" s="153" t="s">
        <v>46</v>
      </c>
      <c r="Z17" s="153" t="s">
        <v>46</v>
      </c>
      <c r="AA17" s="153" t="s">
        <v>46</v>
      </c>
      <c r="AB17" s="307" t="s">
        <v>46</v>
      </c>
    </row>
    <row r="18" spans="1:28">
      <c r="A18" s="253">
        <v>0.15</v>
      </c>
      <c r="B18" s="308" t="s">
        <v>545</v>
      </c>
      <c r="C18" s="254" t="str">
        <f t="shared" si="0"/>
        <v>Fur</v>
      </c>
      <c r="D18" s="236" t="s">
        <v>46</v>
      </c>
      <c r="E18" s="236" t="s">
        <v>46</v>
      </c>
      <c r="F18" s="236" t="s">
        <v>46</v>
      </c>
      <c r="G18" s="236" t="s">
        <v>46</v>
      </c>
      <c r="H18" s="236" t="s">
        <v>46</v>
      </c>
      <c r="I18" s="303" t="s">
        <v>46</v>
      </c>
      <c r="J18" s="304" t="s">
        <v>46</v>
      </c>
      <c r="K18" s="236" t="s">
        <v>46</v>
      </c>
      <c r="L18" s="236" t="s">
        <v>46</v>
      </c>
      <c r="M18" s="236" t="s">
        <v>46</v>
      </c>
      <c r="N18" s="236" t="s">
        <v>46</v>
      </c>
      <c r="O18" s="303" t="s">
        <v>46</v>
      </c>
      <c r="P18" s="305">
        <v>0.71</v>
      </c>
      <c r="Q18" s="309">
        <v>23.0700486932022</v>
      </c>
      <c r="R18" s="260">
        <v>28.899982934015</v>
      </c>
      <c r="S18" s="310">
        <v>36.311913230597199</v>
      </c>
      <c r="U18" s="253">
        <v>0.05</v>
      </c>
      <c r="V18" s="153" t="s">
        <v>46</v>
      </c>
      <c r="W18" s="153" t="s">
        <v>46</v>
      </c>
      <c r="X18" s="153" t="s">
        <v>46</v>
      </c>
      <c r="Y18" s="153" t="s">
        <v>46</v>
      </c>
      <c r="Z18" s="153" t="s">
        <v>46</v>
      </c>
      <c r="AA18" s="153" t="s">
        <v>46</v>
      </c>
      <c r="AB18" s="307" t="s">
        <v>46</v>
      </c>
    </row>
    <row r="19" spans="1:28">
      <c r="A19" s="253">
        <v>0.08</v>
      </c>
      <c r="B19" s="308" t="s">
        <v>545</v>
      </c>
      <c r="C19" s="254" t="str">
        <f t="shared" si="0"/>
        <v>Fur</v>
      </c>
      <c r="D19" s="236" t="s">
        <v>46</v>
      </c>
      <c r="E19" s="236" t="s">
        <v>46</v>
      </c>
      <c r="F19" s="236" t="s">
        <v>46</v>
      </c>
      <c r="G19" s="236" t="s">
        <v>46</v>
      </c>
      <c r="H19" s="236" t="s">
        <v>46</v>
      </c>
      <c r="I19" s="303" t="s">
        <v>46</v>
      </c>
      <c r="J19" s="304" t="s">
        <v>46</v>
      </c>
      <c r="K19" s="236" t="s">
        <v>46</v>
      </c>
      <c r="L19" s="236" t="s">
        <v>46</v>
      </c>
      <c r="M19" s="236" t="s">
        <v>46</v>
      </c>
      <c r="N19" s="236" t="s">
        <v>46</v>
      </c>
      <c r="O19" s="303" t="s">
        <v>46</v>
      </c>
      <c r="P19" s="305">
        <v>0.72</v>
      </c>
      <c r="Q19" s="309">
        <v>23.676528052903201</v>
      </c>
      <c r="R19" s="260">
        <v>29.543038550514801</v>
      </c>
      <c r="S19" s="310">
        <v>37.087162918088502</v>
      </c>
      <c r="U19" s="253">
        <v>0.04</v>
      </c>
      <c r="V19" s="153" t="s">
        <v>46</v>
      </c>
      <c r="W19" s="153" t="s">
        <v>46</v>
      </c>
      <c r="X19" s="153" t="s">
        <v>46</v>
      </c>
      <c r="Y19" s="153" t="s">
        <v>46</v>
      </c>
      <c r="Z19" s="153" t="s">
        <v>46</v>
      </c>
      <c r="AA19" s="153" t="s">
        <v>46</v>
      </c>
      <c r="AB19" s="307" t="s">
        <v>46</v>
      </c>
    </row>
    <row r="20" spans="1:28">
      <c r="A20" s="253">
        <v>-0.08</v>
      </c>
      <c r="B20" s="311" t="s">
        <v>485</v>
      </c>
      <c r="C20" s="254" t="str">
        <f t="shared" si="0"/>
        <v>Fur</v>
      </c>
      <c r="D20" s="236" t="s">
        <v>46</v>
      </c>
      <c r="E20" s="236" t="s">
        <v>46</v>
      </c>
      <c r="F20" s="236" t="s">
        <v>46</v>
      </c>
      <c r="G20" s="236" t="s">
        <v>46</v>
      </c>
      <c r="H20" s="236" t="s">
        <v>46</v>
      </c>
      <c r="I20" s="303" t="s">
        <v>46</v>
      </c>
      <c r="J20" s="304" t="s">
        <v>46</v>
      </c>
      <c r="K20" s="236" t="s">
        <v>46</v>
      </c>
      <c r="L20" s="236" t="s">
        <v>46</v>
      </c>
      <c r="M20" s="236" t="s">
        <v>46</v>
      </c>
      <c r="N20" s="236" t="s">
        <v>46</v>
      </c>
      <c r="O20" s="303" t="s">
        <v>46</v>
      </c>
      <c r="P20" s="305">
        <v>0.48</v>
      </c>
      <c r="Q20" s="312">
        <v>7.6193092777036604</v>
      </c>
      <c r="R20" s="313">
        <v>14.433578469584001</v>
      </c>
      <c r="S20" s="314">
        <v>20.126130664248201</v>
      </c>
      <c r="U20" s="253">
        <v>0.27</v>
      </c>
      <c r="V20" s="153" t="s">
        <v>46</v>
      </c>
      <c r="W20" s="153" t="s">
        <v>46</v>
      </c>
      <c r="X20" s="153" t="s">
        <v>46</v>
      </c>
      <c r="Y20" s="153" t="s">
        <v>46</v>
      </c>
      <c r="Z20" s="153" t="s">
        <v>46</v>
      </c>
      <c r="AA20" s="153" t="s">
        <v>46</v>
      </c>
      <c r="AB20" s="307" t="s">
        <v>46</v>
      </c>
    </row>
    <row r="21" spans="1:28">
      <c r="A21" s="167">
        <v>-0.16</v>
      </c>
      <c r="B21" s="311" t="s">
        <v>485</v>
      </c>
      <c r="C21" s="171" t="str">
        <f t="shared" si="0"/>
        <v>Fur</v>
      </c>
      <c r="D21" s="315" t="s">
        <v>46</v>
      </c>
      <c r="E21" s="315" t="s">
        <v>46</v>
      </c>
      <c r="F21" s="315" t="s">
        <v>46</v>
      </c>
      <c r="G21" s="315" t="s">
        <v>46</v>
      </c>
      <c r="H21" s="315" t="s">
        <v>46</v>
      </c>
      <c r="I21" s="316" t="s">
        <v>46</v>
      </c>
      <c r="J21" s="317" t="s">
        <v>46</v>
      </c>
      <c r="K21" s="315" t="s">
        <v>46</v>
      </c>
      <c r="L21" s="315" t="s">
        <v>46</v>
      </c>
      <c r="M21" s="315" t="s">
        <v>46</v>
      </c>
      <c r="N21" s="315" t="s">
        <v>46</v>
      </c>
      <c r="O21" s="316" t="s">
        <v>46</v>
      </c>
      <c r="P21" s="318">
        <v>0.5</v>
      </c>
      <c r="Q21" s="319">
        <v>9.0162886601001198</v>
      </c>
      <c r="R21" s="320">
        <v>15.711835013424899</v>
      </c>
      <c r="S21" s="321">
        <v>21.338888257725898</v>
      </c>
      <c r="T21" s="153"/>
      <c r="U21" s="324">
        <v>0.47</v>
      </c>
      <c r="V21" s="153" t="s">
        <v>46</v>
      </c>
      <c r="W21" s="153" t="s">
        <v>46</v>
      </c>
      <c r="X21" s="153" t="s">
        <v>46</v>
      </c>
      <c r="Y21" s="153" t="s">
        <v>46</v>
      </c>
      <c r="Z21" s="153" t="s">
        <v>46</v>
      </c>
      <c r="AA21" s="153" t="s">
        <v>46</v>
      </c>
      <c r="AB21" s="307" t="s">
        <v>46</v>
      </c>
    </row>
    <row r="22" spans="1:28" ht="13.5" thickBot="1">
      <c r="A22" s="181">
        <v>-0.28999999999999998</v>
      </c>
      <c r="B22" s="325" t="s">
        <v>485</v>
      </c>
      <c r="C22" s="185" t="str">
        <f>C20</f>
        <v>Fur</v>
      </c>
      <c r="D22" s="326" t="s">
        <v>46</v>
      </c>
      <c r="E22" s="326" t="s">
        <v>46</v>
      </c>
      <c r="F22" s="326" t="s">
        <v>46</v>
      </c>
      <c r="G22" s="326" t="s">
        <v>46</v>
      </c>
      <c r="H22" s="326" t="s">
        <v>46</v>
      </c>
      <c r="I22" s="327" t="s">
        <v>46</v>
      </c>
      <c r="J22" s="328" t="s">
        <v>46</v>
      </c>
      <c r="K22" s="326" t="s">
        <v>46</v>
      </c>
      <c r="L22" s="326" t="s">
        <v>46</v>
      </c>
      <c r="M22" s="326" t="s">
        <v>46</v>
      </c>
      <c r="N22" s="326" t="s">
        <v>46</v>
      </c>
      <c r="O22" s="327" t="s">
        <v>46</v>
      </c>
      <c r="P22" s="329">
        <v>0.61</v>
      </c>
      <c r="Q22" s="330">
        <v>16.661186128467399</v>
      </c>
      <c r="R22" s="196">
        <v>22.686076591305</v>
      </c>
      <c r="S22" s="331">
        <v>28.7975986694086</v>
      </c>
      <c r="T22" s="153"/>
      <c r="U22" s="333">
        <v>0.44</v>
      </c>
      <c r="V22" s="334" t="s">
        <v>46</v>
      </c>
      <c r="W22" s="334" t="s">
        <v>46</v>
      </c>
      <c r="X22" s="334" t="s">
        <v>46</v>
      </c>
      <c r="Y22" s="334" t="s">
        <v>46</v>
      </c>
      <c r="Z22" s="334" t="s">
        <v>46</v>
      </c>
      <c r="AA22" s="334" t="s">
        <v>46</v>
      </c>
      <c r="AB22" s="335" t="s">
        <v>46</v>
      </c>
    </row>
    <row r="23" spans="1:28" s="337" customFormat="1" ht="13.5" thickBot="1">
      <c r="A23" s="160"/>
      <c r="B23" s="336"/>
      <c r="D23" s="236"/>
      <c r="E23" s="236"/>
      <c r="F23" s="236"/>
      <c r="G23" s="236"/>
      <c r="H23" s="236"/>
      <c r="I23" s="236"/>
      <c r="J23" s="248"/>
      <c r="K23" s="248"/>
      <c r="L23" s="248"/>
      <c r="M23" s="248"/>
      <c r="N23" s="248"/>
      <c r="O23" s="248"/>
      <c r="P23" s="248"/>
      <c r="Q23" s="248"/>
      <c r="R23" s="248"/>
      <c r="S23" s="256"/>
      <c r="T23" s="290"/>
    </row>
    <row r="24" spans="1:28" s="337" customFormat="1">
      <c r="A24" s="160"/>
      <c r="B24" s="336"/>
      <c r="D24" s="236"/>
      <c r="E24" s="236"/>
      <c r="F24" s="236"/>
      <c r="G24" s="236"/>
      <c r="H24" s="236"/>
      <c r="I24" s="236"/>
      <c r="J24" s="248"/>
      <c r="K24" s="248"/>
      <c r="L24" s="248"/>
      <c r="M24" s="248"/>
      <c r="N24" s="945"/>
      <c r="O24" s="423" t="s">
        <v>542</v>
      </c>
      <c r="P24" s="199" t="s">
        <v>540</v>
      </c>
      <c r="Q24" s="200">
        <v>5</v>
      </c>
      <c r="R24" s="200">
        <v>50</v>
      </c>
      <c r="S24" s="200">
        <v>95</v>
      </c>
      <c r="T24" s="942" t="s">
        <v>541</v>
      </c>
    </row>
    <row r="25" spans="1:28" s="337" customFormat="1">
      <c r="A25" s="160"/>
      <c r="B25" s="336"/>
      <c r="D25" s="236"/>
      <c r="E25" s="236"/>
      <c r="F25" s="236"/>
      <c r="G25" s="236"/>
      <c r="H25" s="236"/>
      <c r="I25" s="236"/>
      <c r="J25" s="248"/>
      <c r="K25" s="248"/>
      <c r="L25" s="248"/>
      <c r="M25" s="248"/>
      <c r="N25" s="174" t="s">
        <v>36</v>
      </c>
      <c r="O25" s="236"/>
      <c r="P25" s="202"/>
      <c r="Q25" s="202"/>
      <c r="R25" s="202"/>
      <c r="S25" s="202"/>
      <c r="T25" s="204"/>
    </row>
    <row r="26" spans="1:28" s="337" customFormat="1">
      <c r="A26" s="160"/>
      <c r="B26" s="151"/>
      <c r="D26" s="236"/>
      <c r="E26" s="236"/>
      <c r="F26" s="236"/>
      <c r="G26" s="236"/>
      <c r="H26" s="236"/>
      <c r="I26" s="236"/>
      <c r="J26" s="248"/>
      <c r="K26" s="248"/>
      <c r="L26" s="248"/>
      <c r="M26" s="248"/>
      <c r="N26" s="174" t="s">
        <v>31</v>
      </c>
      <c r="O26" s="236">
        <f>COUNT(Q15:Q19)</f>
        <v>5</v>
      </c>
      <c r="P26" s="202">
        <f>MIN(Q15:Q19)</f>
        <v>23.0700486932022</v>
      </c>
      <c r="Q26" s="202">
        <f>AVERAGE(Q15:Q19)</f>
        <v>24.722875291496802</v>
      </c>
      <c r="R26" s="202">
        <f>AVERAGE(R15:R19)</f>
        <v>30.667888861001778</v>
      </c>
      <c r="S26" s="202">
        <f>AVERAGE(S15:S19)</f>
        <v>38.530045453237463</v>
      </c>
      <c r="T26" s="204">
        <f>MAX(S15:S19)</f>
        <v>41.792928723455503</v>
      </c>
    </row>
    <row r="27" spans="1:28" s="337" customFormat="1">
      <c r="A27" s="160"/>
      <c r="B27" s="336"/>
      <c r="D27" s="236"/>
      <c r="E27" s="236"/>
      <c r="F27" s="236"/>
      <c r="G27" s="236"/>
      <c r="H27" s="236"/>
      <c r="I27" s="236"/>
      <c r="J27" s="248"/>
      <c r="K27" s="248"/>
      <c r="L27" s="248"/>
      <c r="M27" s="248"/>
      <c r="N27" s="174" t="s">
        <v>485</v>
      </c>
      <c r="O27" s="236">
        <f>COUNT(Q20:Q21)</f>
        <v>2</v>
      </c>
      <c r="P27" s="202">
        <f>MIN(Q20:Q21)</f>
        <v>7.6193092777036604</v>
      </c>
      <c r="Q27" s="202">
        <f>AVERAGE(Q20:Q21)</f>
        <v>8.3177989689018901</v>
      </c>
      <c r="R27" s="202">
        <f>AVERAGE(R20:R21)</f>
        <v>15.072706741504451</v>
      </c>
      <c r="S27" s="202">
        <f>AVERAGE(S20:S21)</f>
        <v>20.73250946098705</v>
      </c>
      <c r="T27" s="204">
        <f>MAX(S20:S21)</f>
        <v>21.338888257725898</v>
      </c>
    </row>
    <row r="28" spans="1:28" s="337" customFormat="1">
      <c r="A28" s="160"/>
      <c r="B28" s="336"/>
      <c r="D28" s="236"/>
      <c r="E28" s="236"/>
      <c r="F28" s="236"/>
      <c r="G28" s="236"/>
      <c r="H28" s="236"/>
      <c r="I28" s="236"/>
      <c r="J28" s="248"/>
      <c r="K28" s="248"/>
      <c r="L28" s="248"/>
      <c r="M28" s="248"/>
      <c r="N28" s="174"/>
      <c r="O28" s="151"/>
      <c r="P28" s="202"/>
      <c r="Q28" s="202"/>
      <c r="R28" s="203"/>
      <c r="S28" s="202"/>
      <c r="T28" s="946"/>
    </row>
    <row r="29" spans="1:28" s="337" customFormat="1">
      <c r="A29" s="160"/>
      <c r="B29" s="151"/>
      <c r="D29" s="236"/>
      <c r="E29" s="236"/>
      <c r="F29" s="236"/>
      <c r="G29" s="236"/>
      <c r="H29" s="236"/>
      <c r="I29" s="236"/>
      <c r="J29" s="248"/>
      <c r="K29" s="248"/>
      <c r="L29" s="248"/>
      <c r="M29" s="248"/>
      <c r="N29" s="174"/>
      <c r="O29" s="151"/>
      <c r="P29" s="202"/>
      <c r="Q29" s="205"/>
      <c r="R29" s="205"/>
      <c r="S29" s="205"/>
      <c r="T29" s="946"/>
    </row>
    <row r="30" spans="1:28" s="337" customFormat="1">
      <c r="A30" s="160"/>
      <c r="B30" s="336"/>
      <c r="D30" s="236"/>
      <c r="E30" s="236"/>
      <c r="F30" s="236"/>
      <c r="G30" s="236"/>
      <c r="H30" s="236"/>
      <c r="I30" s="236"/>
      <c r="J30" s="248"/>
      <c r="K30" s="248"/>
      <c r="L30" s="248"/>
      <c r="M30" s="248"/>
      <c r="N30" s="174" t="s">
        <v>36</v>
      </c>
      <c r="O30" s="236"/>
      <c r="P30" s="202"/>
      <c r="Q30" s="202"/>
      <c r="R30" s="202"/>
      <c r="S30" s="202"/>
      <c r="T30" s="204"/>
    </row>
    <row r="31" spans="1:28" s="337" customFormat="1">
      <c r="A31" s="160"/>
      <c r="B31" s="336"/>
      <c r="D31" s="236"/>
      <c r="E31" s="236"/>
      <c r="F31" s="236"/>
      <c r="G31" s="236"/>
      <c r="H31" s="236"/>
      <c r="I31" s="236"/>
      <c r="J31" s="248"/>
      <c r="K31" s="248"/>
      <c r="L31" s="248"/>
      <c r="M31" s="248"/>
      <c r="N31" s="174" t="s">
        <v>31</v>
      </c>
      <c r="O31" s="236">
        <f t="shared" ref="O31:O32" si="1">O26</f>
        <v>5</v>
      </c>
      <c r="P31" s="202" t="str">
        <f>FIXED(P26,2)</f>
        <v>23.07</v>
      </c>
      <c r="Q31" s="202" t="str">
        <f t="shared" ref="Q31:T32" si="2">FIXED(Q26,2)</f>
        <v>24.72</v>
      </c>
      <c r="R31" s="202" t="str">
        <f t="shared" si="2"/>
        <v>30.67</v>
      </c>
      <c r="S31" s="202" t="str">
        <f t="shared" si="2"/>
        <v>38.53</v>
      </c>
      <c r="T31" s="204" t="str">
        <f t="shared" si="2"/>
        <v>41.79</v>
      </c>
    </row>
    <row r="32" spans="1:28" s="337" customFormat="1" ht="13.5" thickBot="1">
      <c r="A32" s="160"/>
      <c r="B32" s="336"/>
      <c r="D32" s="236"/>
      <c r="E32" s="236"/>
      <c r="F32" s="236"/>
      <c r="G32" s="236"/>
      <c r="H32" s="236"/>
      <c r="I32" s="236"/>
      <c r="J32" s="248"/>
      <c r="K32" s="248"/>
      <c r="L32" s="248"/>
      <c r="M32" s="248"/>
      <c r="N32" s="206" t="s">
        <v>485</v>
      </c>
      <c r="O32" s="271">
        <f t="shared" si="1"/>
        <v>2</v>
      </c>
      <c r="P32" s="207" t="str">
        <f>FIXED(P27,2)</f>
        <v>7.62</v>
      </c>
      <c r="Q32" s="207" t="str">
        <f t="shared" si="2"/>
        <v>8.32</v>
      </c>
      <c r="R32" s="207" t="str">
        <f t="shared" si="2"/>
        <v>15.07</v>
      </c>
      <c r="S32" s="207" t="str">
        <f t="shared" si="2"/>
        <v>20.73</v>
      </c>
      <c r="T32" s="209" t="str">
        <f t="shared" si="2"/>
        <v>21.34</v>
      </c>
    </row>
    <row r="33" spans="1:20" s="337" customFormat="1">
      <c r="A33" s="160"/>
      <c r="B33" s="336"/>
      <c r="D33" s="236"/>
      <c r="E33" s="236"/>
      <c r="F33" s="236"/>
      <c r="G33" s="236"/>
      <c r="H33" s="236"/>
      <c r="I33" s="236"/>
      <c r="J33" s="248"/>
      <c r="K33" s="248"/>
      <c r="L33" s="248"/>
      <c r="M33" s="248"/>
      <c r="N33" s="248"/>
      <c r="O33" s="248"/>
      <c r="P33" s="248"/>
      <c r="Q33" s="248"/>
      <c r="R33" s="248"/>
      <c r="S33" s="256"/>
      <c r="T33" s="290"/>
    </row>
    <row r="34" spans="1:20" s="337" customFormat="1">
      <c r="A34" s="160"/>
      <c r="B34" s="336"/>
      <c r="D34" s="236"/>
      <c r="E34" s="236"/>
      <c r="F34" s="236"/>
      <c r="G34" s="236"/>
      <c r="H34" s="236"/>
      <c r="I34" s="236"/>
      <c r="J34" s="248"/>
      <c r="K34" s="248"/>
      <c r="L34" s="248"/>
      <c r="M34" s="248"/>
      <c r="N34" s="248"/>
      <c r="O34" s="248"/>
      <c r="P34" s="248"/>
      <c r="Q34" s="248"/>
      <c r="R34" s="248"/>
      <c r="S34" s="256"/>
      <c r="T34" s="290"/>
    </row>
    <row r="35" spans="1:20" s="337" customFormat="1">
      <c r="A35" s="160"/>
      <c r="B35" s="336"/>
      <c r="D35" s="236"/>
      <c r="E35" s="236"/>
      <c r="F35" s="236"/>
      <c r="G35" s="236"/>
      <c r="H35" s="236"/>
      <c r="I35" s="236"/>
      <c r="J35" s="248"/>
      <c r="K35" s="248"/>
      <c r="L35" s="248"/>
      <c r="M35" s="248"/>
      <c r="N35" s="248"/>
      <c r="O35" s="248"/>
      <c r="P35" s="248"/>
      <c r="Q35" s="248"/>
      <c r="R35" s="248"/>
      <c r="S35" s="256"/>
      <c r="T35" s="290"/>
    </row>
    <row r="36" spans="1:20" s="337" customFormat="1">
      <c r="A36" s="160"/>
      <c r="B36" s="336"/>
      <c r="D36" s="236"/>
      <c r="E36" s="236"/>
      <c r="F36" s="236"/>
      <c r="G36" s="236"/>
      <c r="H36" s="236"/>
      <c r="I36" s="236"/>
      <c r="J36" s="248"/>
      <c r="K36" s="248"/>
      <c r="L36" s="248"/>
      <c r="M36" s="248"/>
      <c r="N36" s="248"/>
      <c r="O36" s="248"/>
      <c r="P36" s="248"/>
      <c r="Q36" s="248"/>
      <c r="R36" s="248"/>
      <c r="S36" s="256"/>
      <c r="T36" s="290"/>
    </row>
    <row r="37" spans="1:20" s="337" customFormat="1">
      <c r="A37" s="160"/>
      <c r="B37" s="336"/>
      <c r="D37" s="236"/>
      <c r="E37" s="236"/>
      <c r="F37" s="236"/>
      <c r="G37" s="236"/>
      <c r="H37" s="236"/>
      <c r="I37" s="236"/>
      <c r="J37" s="248"/>
      <c r="K37" s="248"/>
      <c r="L37" s="248"/>
      <c r="M37" s="248"/>
      <c r="N37" s="248"/>
      <c r="O37" s="248"/>
      <c r="P37" s="248"/>
      <c r="Q37" s="248"/>
      <c r="R37" s="248"/>
      <c r="S37" s="256"/>
      <c r="T37" s="290"/>
    </row>
    <row r="38" spans="1:20">
      <c r="O38" s="248"/>
      <c r="P38" s="248"/>
      <c r="Q38" s="248"/>
      <c r="R38" s="248"/>
      <c r="S38" s="256"/>
    </row>
  </sheetData>
  <mergeCells count="4">
    <mergeCell ref="D11:I11"/>
    <mergeCell ref="J11:O11"/>
    <mergeCell ref="U11:AB11"/>
    <mergeCell ref="Q11:S11"/>
  </mergeCells>
  <pageMargins left="0.7" right="0.7" top="0.75" bottom="0.75" header="0.3" footer="0.3"/>
  <pageSetup paperSize="9" orientation="portrait" horizontalDpi="4294967292" verticalDpi="4294967292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B42"/>
  <sheetViews>
    <sheetView zoomScale="70" zoomScaleNormal="70" zoomScalePageLayoutView="70" workbookViewId="0">
      <selection activeCell="O38" sqref="O38:T38"/>
    </sheetView>
  </sheetViews>
  <sheetFormatPr defaultColWidth="8.7109375" defaultRowHeight="12.75"/>
  <cols>
    <col min="1" max="1" width="29.85546875" style="349" customWidth="1"/>
    <col min="2" max="2" width="32.85546875" style="349" customWidth="1"/>
    <col min="3" max="3" width="19.140625" style="349" customWidth="1"/>
    <col min="4" max="15" width="9.140625" style="349" customWidth="1"/>
    <col min="16" max="16" width="8.7109375" style="350"/>
    <col min="17" max="18" width="11.42578125" style="349" customWidth="1"/>
    <col min="19" max="19" width="14.28515625" style="349" bestFit="1" customWidth="1"/>
    <col min="20" max="20" width="8.7109375" style="349"/>
    <col min="21" max="21" width="7.42578125" style="349" bestFit="1" customWidth="1"/>
    <col min="22" max="22" width="18.42578125" style="349" bestFit="1" customWidth="1"/>
    <col min="23" max="23" width="13.140625" style="349" bestFit="1" customWidth="1"/>
    <col min="24" max="24" width="21.7109375" style="349" bestFit="1" customWidth="1"/>
    <col min="25" max="25" width="20.7109375" style="349" bestFit="1" customWidth="1"/>
    <col min="26" max="26" width="13.42578125" style="349" bestFit="1" customWidth="1"/>
    <col min="27" max="27" width="19.42578125" style="349" bestFit="1" customWidth="1"/>
    <col min="28" max="28" width="5" style="349" bestFit="1" customWidth="1"/>
    <col min="29" max="16384" width="8.7109375" style="349"/>
  </cols>
  <sheetData>
    <row r="1" spans="1:28" s="388" customFormat="1" ht="15.75">
      <c r="A1" s="386" t="s">
        <v>11</v>
      </c>
      <c r="B1" s="387" t="s">
        <v>595</v>
      </c>
      <c r="P1" s="389"/>
    </row>
    <row r="2" spans="1:28">
      <c r="A2" s="347" t="s">
        <v>586</v>
      </c>
      <c r="B2" s="348" t="s">
        <v>593</v>
      </c>
      <c r="C2" s="351"/>
    </row>
    <row r="3" spans="1:28">
      <c r="A3" s="347" t="s">
        <v>592</v>
      </c>
      <c r="B3" s="348" t="s">
        <v>50</v>
      </c>
      <c r="C3" s="351"/>
    </row>
    <row r="4" spans="1:28">
      <c r="A4" s="347" t="s">
        <v>589</v>
      </c>
      <c r="B4" s="352">
        <v>52.35</v>
      </c>
      <c r="C4" s="351"/>
    </row>
    <row r="5" spans="1:28">
      <c r="A5" s="347" t="s">
        <v>590</v>
      </c>
      <c r="B5" s="352">
        <v>11.8</v>
      </c>
      <c r="C5" s="351"/>
    </row>
    <row r="6" spans="1:28">
      <c r="A6" s="347" t="s">
        <v>15</v>
      </c>
      <c r="B6" s="348" t="s">
        <v>52</v>
      </c>
      <c r="C6" s="351" t="s">
        <v>50</v>
      </c>
    </row>
    <row r="7" spans="1:28" ht="25.5">
      <c r="A7" s="347" t="s">
        <v>16</v>
      </c>
      <c r="B7" s="353" t="s">
        <v>51</v>
      </c>
    </row>
    <row r="8" spans="1:28">
      <c r="A8" s="347" t="s">
        <v>17</v>
      </c>
      <c r="B8" s="348" t="s">
        <v>46</v>
      </c>
    </row>
    <row r="9" spans="1:28">
      <c r="A9" s="347" t="s">
        <v>0</v>
      </c>
      <c r="B9" s="354" t="s">
        <v>54</v>
      </c>
      <c r="C9" s="355"/>
    </row>
    <row r="10" spans="1:28" ht="13.5" thickBot="1">
      <c r="A10" s="289" t="s">
        <v>479</v>
      </c>
      <c r="B10" s="223" t="s">
        <v>481</v>
      </c>
    </row>
    <row r="11" spans="1:28" ht="39" customHeight="1" thickBot="1">
      <c r="A11" s="153"/>
      <c r="B11" s="356"/>
      <c r="C11" s="357"/>
      <c r="D11" s="1078" t="s">
        <v>22</v>
      </c>
      <c r="E11" s="1079"/>
      <c r="F11" s="1079"/>
      <c r="G11" s="1079"/>
      <c r="H11" s="1079"/>
      <c r="I11" s="1080"/>
      <c r="J11" s="1081" t="s">
        <v>23</v>
      </c>
      <c r="K11" s="1082"/>
      <c r="L11" s="1082"/>
      <c r="M11" s="1082"/>
      <c r="N11" s="1082"/>
      <c r="O11" s="1083"/>
      <c r="P11" s="358"/>
      <c r="Q11" s="1069" t="s">
        <v>478</v>
      </c>
      <c r="R11" s="1070"/>
      <c r="S11" s="1071"/>
      <c r="U11" s="1066" t="s">
        <v>427</v>
      </c>
      <c r="V11" s="1067"/>
      <c r="W11" s="1067"/>
      <c r="X11" s="1067"/>
      <c r="Y11" s="1067"/>
      <c r="Z11" s="1067"/>
      <c r="AA11" s="1067"/>
      <c r="AB11" s="1068"/>
    </row>
    <row r="12" spans="1:28" ht="13.5" thickBot="1">
      <c r="A12" s="359" t="s">
        <v>26</v>
      </c>
      <c r="B12" s="360" t="s">
        <v>49</v>
      </c>
      <c r="C12" s="361" t="s">
        <v>25</v>
      </c>
      <c r="D12" s="123">
        <v>0</v>
      </c>
      <c r="E12" s="123">
        <v>1</v>
      </c>
      <c r="F12" s="123">
        <v>2</v>
      </c>
      <c r="G12" s="123">
        <v>3</v>
      </c>
      <c r="H12" s="123">
        <v>4</v>
      </c>
      <c r="I12" s="123" t="s">
        <v>27</v>
      </c>
      <c r="J12" s="122">
        <v>0</v>
      </c>
      <c r="K12" s="123">
        <v>1</v>
      </c>
      <c r="L12" s="123">
        <v>2</v>
      </c>
      <c r="M12" s="123">
        <v>3</v>
      </c>
      <c r="N12" s="123">
        <v>4</v>
      </c>
      <c r="O12" s="362" t="s">
        <v>27</v>
      </c>
      <c r="P12" s="363" t="s">
        <v>28</v>
      </c>
      <c r="Q12" s="125">
        <v>0.05</v>
      </c>
      <c r="R12" s="126">
        <v>0.5</v>
      </c>
      <c r="S12" s="127">
        <v>0.95</v>
      </c>
      <c r="U12" s="129" t="s">
        <v>29</v>
      </c>
      <c r="V12" s="130" t="s">
        <v>428</v>
      </c>
      <c r="W12" s="130" t="s">
        <v>61</v>
      </c>
      <c r="X12" s="130" t="s">
        <v>62</v>
      </c>
      <c r="Y12" s="130" t="s">
        <v>63</v>
      </c>
      <c r="Z12" s="131" t="s">
        <v>425</v>
      </c>
      <c r="AA12" s="131" t="s">
        <v>426</v>
      </c>
      <c r="AB12" s="132" t="s">
        <v>424</v>
      </c>
    </row>
    <row r="13" spans="1:28">
      <c r="A13" s="307" t="s">
        <v>595</v>
      </c>
      <c r="B13" s="152">
        <v>128.44999999999999</v>
      </c>
      <c r="C13" s="323" t="s">
        <v>546</v>
      </c>
      <c r="D13" s="364" t="s">
        <v>46</v>
      </c>
      <c r="E13" s="364" t="s">
        <v>46</v>
      </c>
      <c r="F13" s="364" t="s">
        <v>46</v>
      </c>
      <c r="G13" s="364" t="s">
        <v>46</v>
      </c>
      <c r="H13" s="364" t="s">
        <v>46</v>
      </c>
      <c r="I13" s="364" t="s">
        <v>46</v>
      </c>
      <c r="J13" s="365" t="s">
        <v>46</v>
      </c>
      <c r="K13" s="364" t="s">
        <v>46</v>
      </c>
      <c r="L13" s="364" t="s">
        <v>46</v>
      </c>
      <c r="M13" s="364" t="s">
        <v>46</v>
      </c>
      <c r="N13" s="364" t="s">
        <v>46</v>
      </c>
      <c r="O13" s="366" t="s">
        <v>46</v>
      </c>
      <c r="P13" s="367">
        <v>0.60388614227822812</v>
      </c>
      <c r="Q13" s="149">
        <v>16.409557079122798</v>
      </c>
      <c r="R13" s="136">
        <v>22.5225055314929</v>
      </c>
      <c r="S13" s="368">
        <v>29.282595916835</v>
      </c>
      <c r="U13" s="369">
        <v>0.08</v>
      </c>
      <c r="V13" s="134" t="s">
        <v>46</v>
      </c>
      <c r="W13" s="134" t="s">
        <v>46</v>
      </c>
      <c r="X13" s="134" t="s">
        <v>46</v>
      </c>
      <c r="Y13" s="134" t="s">
        <v>46</v>
      </c>
      <c r="Z13" s="153" t="s">
        <v>46</v>
      </c>
      <c r="AA13" s="153" t="s">
        <v>46</v>
      </c>
      <c r="AB13" s="307" t="s">
        <v>46</v>
      </c>
    </row>
    <row r="14" spans="1:28">
      <c r="A14" s="307" t="s">
        <v>595</v>
      </c>
      <c r="B14" s="152">
        <v>128.91999999999999</v>
      </c>
      <c r="C14" s="323" t="s">
        <v>546</v>
      </c>
      <c r="D14" s="315" t="s">
        <v>46</v>
      </c>
      <c r="E14" s="315" t="s">
        <v>46</v>
      </c>
      <c r="F14" s="315" t="s">
        <v>46</v>
      </c>
      <c r="G14" s="315" t="s">
        <v>46</v>
      </c>
      <c r="H14" s="315" t="s">
        <v>46</v>
      </c>
      <c r="I14" s="315" t="s">
        <v>46</v>
      </c>
      <c r="J14" s="317" t="s">
        <v>46</v>
      </c>
      <c r="K14" s="315" t="s">
        <v>46</v>
      </c>
      <c r="L14" s="315" t="s">
        <v>46</v>
      </c>
      <c r="M14" s="315" t="s">
        <v>46</v>
      </c>
      <c r="N14" s="315" t="s">
        <v>46</v>
      </c>
      <c r="O14" s="316" t="s">
        <v>46</v>
      </c>
      <c r="P14" s="318">
        <v>0.58830278148417425</v>
      </c>
      <c r="Q14" s="165">
        <v>15.3615519222255</v>
      </c>
      <c r="R14" s="146">
        <v>21.5029855728535</v>
      </c>
      <c r="S14" s="370">
        <v>27.992532102877199</v>
      </c>
      <c r="U14" s="371">
        <v>0.09</v>
      </c>
      <c r="V14" s="153" t="s">
        <v>46</v>
      </c>
      <c r="W14" s="153" t="s">
        <v>46</v>
      </c>
      <c r="X14" s="153" t="s">
        <v>46</v>
      </c>
      <c r="Y14" s="153" t="s">
        <v>46</v>
      </c>
      <c r="Z14" s="153" t="s">
        <v>46</v>
      </c>
      <c r="AA14" s="153" t="s">
        <v>46</v>
      </c>
      <c r="AB14" s="307" t="s">
        <v>46</v>
      </c>
    </row>
    <row r="15" spans="1:28">
      <c r="A15" s="307" t="s">
        <v>595</v>
      </c>
      <c r="B15" s="152">
        <v>129.27000000000001</v>
      </c>
      <c r="C15" s="323" t="s">
        <v>546</v>
      </c>
      <c r="D15" s="315" t="s">
        <v>46</v>
      </c>
      <c r="E15" s="315" t="s">
        <v>46</v>
      </c>
      <c r="F15" s="315" t="s">
        <v>46</v>
      </c>
      <c r="G15" s="315" t="s">
        <v>46</v>
      </c>
      <c r="H15" s="315" t="s">
        <v>46</v>
      </c>
      <c r="I15" s="315" t="s">
        <v>46</v>
      </c>
      <c r="J15" s="317" t="s">
        <v>46</v>
      </c>
      <c r="K15" s="315" t="s">
        <v>46</v>
      </c>
      <c r="L15" s="315" t="s">
        <v>46</v>
      </c>
      <c r="M15" s="315" t="s">
        <v>46</v>
      </c>
      <c r="N15" s="315" t="s">
        <v>46</v>
      </c>
      <c r="O15" s="316" t="s">
        <v>46</v>
      </c>
      <c r="P15" s="318">
        <v>0.62086329807449969</v>
      </c>
      <c r="Q15" s="165">
        <v>17.554180359518899</v>
      </c>
      <c r="R15" s="146">
        <v>23.6155361095168</v>
      </c>
      <c r="S15" s="370">
        <v>30.582069053259499</v>
      </c>
      <c r="U15" s="371">
        <v>7.0000000000000007E-2</v>
      </c>
      <c r="V15" s="153" t="s">
        <v>46</v>
      </c>
      <c r="W15" s="153" t="s">
        <v>46</v>
      </c>
      <c r="X15" s="153" t="s">
        <v>46</v>
      </c>
      <c r="Y15" s="153" t="s">
        <v>46</v>
      </c>
      <c r="Z15" s="153" t="s">
        <v>46</v>
      </c>
      <c r="AA15" s="153" t="s">
        <v>46</v>
      </c>
      <c r="AB15" s="307" t="s">
        <v>46</v>
      </c>
    </row>
    <row r="16" spans="1:28">
      <c r="A16" s="307" t="s">
        <v>595</v>
      </c>
      <c r="B16" s="152">
        <v>129.75</v>
      </c>
      <c r="C16" s="323" t="s">
        <v>546</v>
      </c>
      <c r="D16" s="315" t="s">
        <v>46</v>
      </c>
      <c r="E16" s="315" t="s">
        <v>46</v>
      </c>
      <c r="F16" s="315" t="s">
        <v>46</v>
      </c>
      <c r="G16" s="315" t="s">
        <v>46</v>
      </c>
      <c r="H16" s="315" t="s">
        <v>46</v>
      </c>
      <c r="I16" s="315" t="s">
        <v>46</v>
      </c>
      <c r="J16" s="317" t="s">
        <v>46</v>
      </c>
      <c r="K16" s="315" t="s">
        <v>46</v>
      </c>
      <c r="L16" s="315" t="s">
        <v>46</v>
      </c>
      <c r="M16" s="315" t="s">
        <v>46</v>
      </c>
      <c r="N16" s="315" t="s">
        <v>46</v>
      </c>
      <c r="O16" s="316" t="s">
        <v>46</v>
      </c>
      <c r="P16" s="318">
        <v>0.61470689735282924</v>
      </c>
      <c r="Q16" s="165">
        <v>17.120086549624101</v>
      </c>
      <c r="R16" s="146">
        <v>23.2231131391482</v>
      </c>
      <c r="S16" s="370">
        <v>30.141973482980799</v>
      </c>
      <c r="U16" s="371">
        <v>7.0000000000000007E-2</v>
      </c>
      <c r="V16" s="153" t="s">
        <v>46</v>
      </c>
      <c r="W16" s="153" t="s">
        <v>46</v>
      </c>
      <c r="X16" s="153" t="s">
        <v>46</v>
      </c>
      <c r="Y16" s="153" t="s">
        <v>46</v>
      </c>
      <c r="Z16" s="153" t="s">
        <v>46</v>
      </c>
      <c r="AA16" s="153" t="s">
        <v>46</v>
      </c>
      <c r="AB16" s="307" t="s">
        <v>46</v>
      </c>
    </row>
    <row r="17" spans="1:28">
      <c r="A17" s="307" t="s">
        <v>595</v>
      </c>
      <c r="B17" s="152">
        <v>130.28</v>
      </c>
      <c r="C17" s="372" t="s">
        <v>545</v>
      </c>
      <c r="D17" s="315" t="s">
        <v>46</v>
      </c>
      <c r="E17" s="315" t="s">
        <v>46</v>
      </c>
      <c r="F17" s="315" t="s">
        <v>46</v>
      </c>
      <c r="G17" s="315" t="s">
        <v>46</v>
      </c>
      <c r="H17" s="315" t="s">
        <v>46</v>
      </c>
      <c r="I17" s="315" t="s">
        <v>46</v>
      </c>
      <c r="J17" s="317" t="s">
        <v>46</v>
      </c>
      <c r="K17" s="315" t="s">
        <v>46</v>
      </c>
      <c r="L17" s="315" t="s">
        <v>46</v>
      </c>
      <c r="M17" s="315" t="s">
        <v>46</v>
      </c>
      <c r="N17" s="315" t="s">
        <v>46</v>
      </c>
      <c r="O17" s="316" t="s">
        <v>46</v>
      </c>
      <c r="P17" s="373">
        <v>0.63729550652156275</v>
      </c>
      <c r="Q17" s="374">
        <v>18.537460677265901</v>
      </c>
      <c r="R17" s="375">
        <v>24.621314691610301</v>
      </c>
      <c r="S17" s="258">
        <v>31.8565233144998</v>
      </c>
      <c r="U17" s="371">
        <v>0.05</v>
      </c>
      <c r="V17" s="153" t="s">
        <v>46</v>
      </c>
      <c r="W17" s="153" t="s">
        <v>46</v>
      </c>
      <c r="X17" s="153" t="s">
        <v>46</v>
      </c>
      <c r="Y17" s="153" t="s">
        <v>46</v>
      </c>
      <c r="Z17" s="153" t="s">
        <v>46</v>
      </c>
      <c r="AA17" s="153" t="s">
        <v>46</v>
      </c>
      <c r="AB17" s="307" t="s">
        <v>46</v>
      </c>
    </row>
    <row r="18" spans="1:28">
      <c r="A18" s="307" t="s">
        <v>595</v>
      </c>
      <c r="B18" s="152">
        <v>130.88999999999999</v>
      </c>
      <c r="C18" s="372" t="s">
        <v>545</v>
      </c>
      <c r="D18" s="315" t="s">
        <v>46</v>
      </c>
      <c r="E18" s="315" t="s">
        <v>46</v>
      </c>
      <c r="F18" s="315" t="s">
        <v>46</v>
      </c>
      <c r="G18" s="315" t="s">
        <v>46</v>
      </c>
      <c r="H18" s="315" t="s">
        <v>46</v>
      </c>
      <c r="I18" s="315" t="s">
        <v>46</v>
      </c>
      <c r="J18" s="317" t="s">
        <v>46</v>
      </c>
      <c r="K18" s="315" t="s">
        <v>46</v>
      </c>
      <c r="L18" s="315" t="s">
        <v>46</v>
      </c>
      <c r="M18" s="315" t="s">
        <v>46</v>
      </c>
      <c r="N18" s="315" t="s">
        <v>46</v>
      </c>
      <c r="O18" s="316" t="s">
        <v>46</v>
      </c>
      <c r="P18" s="373">
        <v>0.64170206564764287</v>
      </c>
      <c r="Q18" s="374">
        <v>18.9008759607567</v>
      </c>
      <c r="R18" s="375">
        <v>24.940290121259402</v>
      </c>
      <c r="S18" s="258">
        <v>32.211210640832</v>
      </c>
      <c r="U18" s="371">
        <v>0.04</v>
      </c>
      <c r="V18" s="153" t="s">
        <v>46</v>
      </c>
      <c r="W18" s="153" t="s">
        <v>46</v>
      </c>
      <c r="X18" s="153" t="s">
        <v>46</v>
      </c>
      <c r="Y18" s="153" t="s">
        <v>46</v>
      </c>
      <c r="Z18" s="153" t="s">
        <v>46</v>
      </c>
      <c r="AA18" s="153" t="s">
        <v>46</v>
      </c>
      <c r="AB18" s="307" t="s">
        <v>46</v>
      </c>
    </row>
    <row r="19" spans="1:28">
      <c r="A19" s="307" t="s">
        <v>595</v>
      </c>
      <c r="B19" s="152">
        <v>131.85</v>
      </c>
      <c r="C19" s="372" t="s">
        <v>545</v>
      </c>
      <c r="D19" s="315" t="s">
        <v>46</v>
      </c>
      <c r="E19" s="315" t="s">
        <v>46</v>
      </c>
      <c r="F19" s="315" t="s">
        <v>46</v>
      </c>
      <c r="G19" s="315" t="s">
        <v>46</v>
      </c>
      <c r="H19" s="315" t="s">
        <v>46</v>
      </c>
      <c r="I19" s="315" t="s">
        <v>46</v>
      </c>
      <c r="J19" s="317" t="s">
        <v>46</v>
      </c>
      <c r="K19" s="315" t="s">
        <v>46</v>
      </c>
      <c r="L19" s="315" t="s">
        <v>46</v>
      </c>
      <c r="M19" s="315" t="s">
        <v>46</v>
      </c>
      <c r="N19" s="315" t="s">
        <v>46</v>
      </c>
      <c r="O19" s="316" t="s">
        <v>46</v>
      </c>
      <c r="P19" s="373">
        <v>0.66181267377123132</v>
      </c>
      <c r="Q19" s="374">
        <v>20.171115168324601</v>
      </c>
      <c r="R19" s="375">
        <v>26.2062144943528</v>
      </c>
      <c r="S19" s="258">
        <v>33.913457199469697</v>
      </c>
      <c r="U19" s="371">
        <v>0.03</v>
      </c>
      <c r="V19" s="153" t="s">
        <v>46</v>
      </c>
      <c r="W19" s="153" t="s">
        <v>46</v>
      </c>
      <c r="X19" s="153" t="s">
        <v>46</v>
      </c>
      <c r="Y19" s="153" t="s">
        <v>46</v>
      </c>
      <c r="Z19" s="153" t="s">
        <v>46</v>
      </c>
      <c r="AA19" s="153" t="s">
        <v>46</v>
      </c>
      <c r="AB19" s="307" t="s">
        <v>46</v>
      </c>
    </row>
    <row r="20" spans="1:28">
      <c r="A20" s="307" t="s">
        <v>595</v>
      </c>
      <c r="B20" s="152">
        <v>132.53</v>
      </c>
      <c r="C20" s="372" t="s">
        <v>545</v>
      </c>
      <c r="D20" s="315" t="s">
        <v>46</v>
      </c>
      <c r="E20" s="315" t="s">
        <v>46</v>
      </c>
      <c r="F20" s="315" t="s">
        <v>46</v>
      </c>
      <c r="G20" s="315" t="s">
        <v>46</v>
      </c>
      <c r="H20" s="315" t="s">
        <v>46</v>
      </c>
      <c r="I20" s="315" t="s">
        <v>46</v>
      </c>
      <c r="J20" s="317" t="s">
        <v>46</v>
      </c>
      <c r="K20" s="315" t="s">
        <v>46</v>
      </c>
      <c r="L20" s="315" t="s">
        <v>46</v>
      </c>
      <c r="M20" s="315" t="s">
        <v>46</v>
      </c>
      <c r="N20" s="315" t="s">
        <v>46</v>
      </c>
      <c r="O20" s="316" t="s">
        <v>46</v>
      </c>
      <c r="P20" s="373">
        <v>0.73445474772146302</v>
      </c>
      <c r="Q20" s="374">
        <v>24.5694334532418</v>
      </c>
      <c r="R20" s="375">
        <v>30.787344093448102</v>
      </c>
      <c r="S20" s="258">
        <v>39.791990219701098</v>
      </c>
      <c r="U20" s="371">
        <v>0.03</v>
      </c>
      <c r="V20" s="153" t="s">
        <v>46</v>
      </c>
      <c r="W20" s="153" t="s">
        <v>46</v>
      </c>
      <c r="X20" s="153" t="s">
        <v>46</v>
      </c>
      <c r="Y20" s="153" t="s">
        <v>46</v>
      </c>
      <c r="Z20" s="153" t="s">
        <v>46</v>
      </c>
      <c r="AA20" s="153" t="s">
        <v>46</v>
      </c>
      <c r="AB20" s="307" t="s">
        <v>46</v>
      </c>
    </row>
    <row r="21" spans="1:28">
      <c r="A21" s="307" t="s">
        <v>595</v>
      </c>
      <c r="B21" s="152">
        <v>133.24</v>
      </c>
      <c r="C21" s="376" t="s">
        <v>35</v>
      </c>
      <c r="D21" s="315" t="s">
        <v>46</v>
      </c>
      <c r="E21" s="315" t="s">
        <v>46</v>
      </c>
      <c r="F21" s="315" t="s">
        <v>46</v>
      </c>
      <c r="G21" s="315" t="s">
        <v>46</v>
      </c>
      <c r="H21" s="315" t="s">
        <v>46</v>
      </c>
      <c r="I21" s="315" t="s">
        <v>46</v>
      </c>
      <c r="J21" s="317" t="s">
        <v>46</v>
      </c>
      <c r="K21" s="315" t="s">
        <v>46</v>
      </c>
      <c r="L21" s="315" t="s">
        <v>46</v>
      </c>
      <c r="M21" s="315" t="s">
        <v>46</v>
      </c>
      <c r="N21" s="315" t="s">
        <v>46</v>
      </c>
      <c r="O21" s="316" t="s">
        <v>46</v>
      </c>
      <c r="P21" s="377">
        <v>0.49632500058232398</v>
      </c>
      <c r="Q21" s="378">
        <v>8.9573633220184607</v>
      </c>
      <c r="R21" s="379">
        <v>15.533388704164199</v>
      </c>
      <c r="S21" s="262">
        <v>21.448097097382298</v>
      </c>
      <c r="U21" s="371">
        <v>0.03</v>
      </c>
      <c r="V21" s="153" t="s">
        <v>46</v>
      </c>
      <c r="W21" s="153" t="s">
        <v>46</v>
      </c>
      <c r="X21" s="153" t="s">
        <v>46</v>
      </c>
      <c r="Y21" s="153" t="s">
        <v>46</v>
      </c>
      <c r="Z21" s="153" t="s">
        <v>46</v>
      </c>
      <c r="AA21" s="153" t="s">
        <v>46</v>
      </c>
      <c r="AB21" s="307" t="s">
        <v>46</v>
      </c>
    </row>
    <row r="22" spans="1:28">
      <c r="A22" s="307" t="s">
        <v>595</v>
      </c>
      <c r="B22" s="152">
        <v>133.84</v>
      </c>
      <c r="C22" s="376" t="s">
        <v>35</v>
      </c>
      <c r="D22" s="315" t="s">
        <v>46</v>
      </c>
      <c r="E22" s="315" t="s">
        <v>46</v>
      </c>
      <c r="F22" s="315" t="s">
        <v>46</v>
      </c>
      <c r="G22" s="315" t="s">
        <v>46</v>
      </c>
      <c r="H22" s="315" t="s">
        <v>46</v>
      </c>
      <c r="I22" s="315" t="s">
        <v>46</v>
      </c>
      <c r="J22" s="317" t="s">
        <v>46</v>
      </c>
      <c r="K22" s="315" t="s">
        <v>46</v>
      </c>
      <c r="L22" s="315" t="s">
        <v>46</v>
      </c>
      <c r="M22" s="315" t="s">
        <v>46</v>
      </c>
      <c r="N22" s="315" t="s">
        <v>46</v>
      </c>
      <c r="O22" s="316" t="s">
        <v>46</v>
      </c>
      <c r="P22" s="377">
        <v>0.64989642824249705</v>
      </c>
      <c r="Q22" s="378">
        <v>19.423341482599302</v>
      </c>
      <c r="R22" s="379">
        <v>25.446856192355501</v>
      </c>
      <c r="S22" s="262">
        <v>32.918535405866102</v>
      </c>
      <c r="U22" s="371">
        <v>0.03</v>
      </c>
      <c r="V22" s="153" t="s">
        <v>46</v>
      </c>
      <c r="W22" s="153" t="s">
        <v>46</v>
      </c>
      <c r="X22" s="153" t="s">
        <v>46</v>
      </c>
      <c r="Y22" s="153" t="s">
        <v>46</v>
      </c>
      <c r="Z22" s="153" t="s">
        <v>46</v>
      </c>
      <c r="AA22" s="153" t="s">
        <v>46</v>
      </c>
      <c r="AB22" s="307" t="s">
        <v>46</v>
      </c>
    </row>
    <row r="23" spans="1:28" s="290" customFormat="1">
      <c r="A23" s="307" t="s">
        <v>595</v>
      </c>
      <c r="B23" s="152">
        <v>135.41</v>
      </c>
      <c r="C23" s="376" t="s">
        <v>35</v>
      </c>
      <c r="D23" s="315" t="s">
        <v>46</v>
      </c>
      <c r="E23" s="315" t="s">
        <v>46</v>
      </c>
      <c r="F23" s="315" t="s">
        <v>46</v>
      </c>
      <c r="G23" s="315" t="s">
        <v>46</v>
      </c>
      <c r="H23" s="315" t="s">
        <v>46</v>
      </c>
      <c r="I23" s="315" t="s">
        <v>46</v>
      </c>
      <c r="J23" s="317" t="s">
        <v>46</v>
      </c>
      <c r="K23" s="315" t="s">
        <v>46</v>
      </c>
      <c r="L23" s="315" t="s">
        <v>46</v>
      </c>
      <c r="M23" s="315" t="s">
        <v>46</v>
      </c>
      <c r="N23" s="315" t="s">
        <v>46</v>
      </c>
      <c r="O23" s="316" t="s">
        <v>46</v>
      </c>
      <c r="P23" s="377">
        <v>0.45174164886293083</v>
      </c>
      <c r="Q23" s="378">
        <v>5.7249051294810798</v>
      </c>
      <c r="R23" s="379">
        <v>12.6426939017626</v>
      </c>
      <c r="S23" s="262">
        <v>18.606959975652199</v>
      </c>
      <c r="U23" s="371">
        <v>0.34</v>
      </c>
      <c r="V23" s="153" t="s">
        <v>46</v>
      </c>
      <c r="W23" s="153" t="s">
        <v>46</v>
      </c>
      <c r="X23" s="153" t="s">
        <v>46</v>
      </c>
      <c r="Y23" s="153" t="s">
        <v>46</v>
      </c>
      <c r="Z23" s="153" t="s">
        <v>46</v>
      </c>
      <c r="AA23" s="153" t="s">
        <v>46</v>
      </c>
      <c r="AB23" s="307" t="s">
        <v>46</v>
      </c>
    </row>
    <row r="24" spans="1:28" s="290" customFormat="1">
      <c r="A24" s="307" t="s">
        <v>595</v>
      </c>
      <c r="B24" s="152">
        <v>137.06</v>
      </c>
      <c r="C24" s="376" t="s">
        <v>35</v>
      </c>
      <c r="D24" s="315" t="s">
        <v>46</v>
      </c>
      <c r="E24" s="315" t="s">
        <v>46</v>
      </c>
      <c r="F24" s="315" t="s">
        <v>46</v>
      </c>
      <c r="G24" s="315" t="s">
        <v>46</v>
      </c>
      <c r="H24" s="315" t="s">
        <v>46</v>
      </c>
      <c r="I24" s="315" t="s">
        <v>46</v>
      </c>
      <c r="J24" s="317" t="s">
        <v>46</v>
      </c>
      <c r="K24" s="315" t="s">
        <v>46</v>
      </c>
      <c r="L24" s="315" t="s">
        <v>46</v>
      </c>
      <c r="M24" s="315" t="s">
        <v>46</v>
      </c>
      <c r="N24" s="315" t="s">
        <v>46</v>
      </c>
      <c r="O24" s="316" t="s">
        <v>46</v>
      </c>
      <c r="P24" s="377">
        <v>0.52890459575620163</v>
      </c>
      <c r="Q24" s="378">
        <v>11.299667909372999</v>
      </c>
      <c r="R24" s="379">
        <v>17.686286655394898</v>
      </c>
      <c r="S24" s="262">
        <v>23.732225920618902</v>
      </c>
      <c r="U24" s="371">
        <v>0.34</v>
      </c>
      <c r="V24" s="153" t="s">
        <v>46</v>
      </c>
      <c r="W24" s="153" t="s">
        <v>46</v>
      </c>
      <c r="X24" s="153" t="s">
        <v>46</v>
      </c>
      <c r="Y24" s="153" t="s">
        <v>46</v>
      </c>
      <c r="Z24" s="153" t="s">
        <v>46</v>
      </c>
      <c r="AA24" s="153" t="s">
        <v>46</v>
      </c>
      <c r="AB24" s="307" t="s">
        <v>46</v>
      </c>
    </row>
    <row r="25" spans="1:28" s="290" customFormat="1">
      <c r="A25" s="171" t="s">
        <v>595</v>
      </c>
      <c r="B25" s="167">
        <v>139.53</v>
      </c>
      <c r="C25" s="376" t="s">
        <v>35</v>
      </c>
      <c r="D25" s="315" t="s">
        <v>46</v>
      </c>
      <c r="E25" s="315" t="s">
        <v>46</v>
      </c>
      <c r="F25" s="315" t="s">
        <v>46</v>
      </c>
      <c r="G25" s="315" t="s">
        <v>46</v>
      </c>
      <c r="H25" s="315" t="s">
        <v>46</v>
      </c>
      <c r="I25" s="315" t="s">
        <v>46</v>
      </c>
      <c r="J25" s="317" t="s">
        <v>46</v>
      </c>
      <c r="K25" s="315" t="s">
        <v>46</v>
      </c>
      <c r="L25" s="315" t="s">
        <v>46</v>
      </c>
      <c r="M25" s="315" t="s">
        <v>46</v>
      </c>
      <c r="N25" s="315" t="s">
        <v>46</v>
      </c>
      <c r="O25" s="316" t="s">
        <v>46</v>
      </c>
      <c r="P25" s="377">
        <v>0.503044861385333</v>
      </c>
      <c r="Q25" s="378">
        <v>9.4604275612415503</v>
      </c>
      <c r="R25" s="379">
        <v>16.0008715046568</v>
      </c>
      <c r="S25" s="262">
        <v>21.895027816864399</v>
      </c>
      <c r="U25" s="380">
        <v>0.63</v>
      </c>
      <c r="V25" s="153" t="s">
        <v>46</v>
      </c>
      <c r="W25" s="153" t="s">
        <v>46</v>
      </c>
      <c r="X25" s="153" t="s">
        <v>46</v>
      </c>
      <c r="Y25" s="153" t="s">
        <v>46</v>
      </c>
      <c r="Z25" s="153" t="s">
        <v>46</v>
      </c>
      <c r="AA25" s="153" t="s">
        <v>46</v>
      </c>
      <c r="AB25" s="307" t="s">
        <v>46</v>
      </c>
    </row>
    <row r="26" spans="1:28" s="290" customFormat="1">
      <c r="A26" s="171" t="s">
        <v>595</v>
      </c>
      <c r="B26" s="167">
        <v>139.63</v>
      </c>
      <c r="C26" s="376" t="s">
        <v>35</v>
      </c>
      <c r="D26" s="315" t="s">
        <v>46</v>
      </c>
      <c r="E26" s="315" t="s">
        <v>46</v>
      </c>
      <c r="F26" s="315" t="s">
        <v>46</v>
      </c>
      <c r="G26" s="315" t="s">
        <v>46</v>
      </c>
      <c r="H26" s="315" t="s">
        <v>46</v>
      </c>
      <c r="I26" s="315" t="s">
        <v>46</v>
      </c>
      <c r="J26" s="317" t="s">
        <v>46</v>
      </c>
      <c r="K26" s="315" t="s">
        <v>46</v>
      </c>
      <c r="L26" s="315" t="s">
        <v>46</v>
      </c>
      <c r="M26" s="315" t="s">
        <v>46</v>
      </c>
      <c r="N26" s="315" t="s">
        <v>46</v>
      </c>
      <c r="O26" s="316" t="s">
        <v>46</v>
      </c>
      <c r="P26" s="377">
        <v>0.62799008618524965</v>
      </c>
      <c r="Q26" s="378">
        <v>17.955127847883102</v>
      </c>
      <c r="R26" s="379">
        <v>24.0186058296608</v>
      </c>
      <c r="S26" s="262">
        <v>31.078546075778998</v>
      </c>
      <c r="U26" s="380">
        <v>0.53</v>
      </c>
      <c r="V26" s="153" t="s">
        <v>46</v>
      </c>
      <c r="W26" s="153" t="s">
        <v>46</v>
      </c>
      <c r="X26" s="153" t="s">
        <v>46</v>
      </c>
      <c r="Y26" s="153" t="s">
        <v>46</v>
      </c>
      <c r="Z26" s="153" t="s">
        <v>46</v>
      </c>
      <c r="AA26" s="153" t="s">
        <v>46</v>
      </c>
      <c r="AB26" s="307" t="s">
        <v>46</v>
      </c>
    </row>
    <row r="27" spans="1:28" s="290" customFormat="1">
      <c r="A27" s="171" t="s">
        <v>595</v>
      </c>
      <c r="B27" s="167">
        <v>140.53</v>
      </c>
      <c r="C27" s="376" t="s">
        <v>35</v>
      </c>
      <c r="D27" s="315" t="s">
        <v>46</v>
      </c>
      <c r="E27" s="315" t="s">
        <v>46</v>
      </c>
      <c r="F27" s="315" t="s">
        <v>46</v>
      </c>
      <c r="G27" s="315" t="s">
        <v>46</v>
      </c>
      <c r="H27" s="315" t="s">
        <v>46</v>
      </c>
      <c r="I27" s="315" t="s">
        <v>46</v>
      </c>
      <c r="J27" s="317" t="s">
        <v>46</v>
      </c>
      <c r="K27" s="315" t="s">
        <v>46</v>
      </c>
      <c r="L27" s="315" t="s">
        <v>46</v>
      </c>
      <c r="M27" s="315" t="s">
        <v>46</v>
      </c>
      <c r="N27" s="315" t="s">
        <v>46</v>
      </c>
      <c r="O27" s="316" t="s">
        <v>46</v>
      </c>
      <c r="P27" s="377">
        <v>0.46215175339023046</v>
      </c>
      <c r="Q27" s="378">
        <v>6.4630124108167202</v>
      </c>
      <c r="R27" s="379">
        <v>13.3347559173086</v>
      </c>
      <c r="S27" s="262">
        <v>19.235828641068402</v>
      </c>
      <c r="U27" s="380">
        <v>0.5</v>
      </c>
      <c r="V27" s="153" t="s">
        <v>46</v>
      </c>
      <c r="W27" s="153" t="s">
        <v>46</v>
      </c>
      <c r="X27" s="153" t="s">
        <v>46</v>
      </c>
      <c r="Y27" s="153" t="s">
        <v>46</v>
      </c>
      <c r="Z27" s="153" t="s">
        <v>46</v>
      </c>
      <c r="AA27" s="153" t="s">
        <v>46</v>
      </c>
      <c r="AB27" s="307" t="s">
        <v>46</v>
      </c>
    </row>
    <row r="28" spans="1:28" s="290" customFormat="1">
      <c r="A28" s="307" t="s">
        <v>595</v>
      </c>
      <c r="B28" s="152">
        <v>141.99</v>
      </c>
      <c r="C28" s="323" t="s">
        <v>35</v>
      </c>
      <c r="D28" s="315" t="s">
        <v>46</v>
      </c>
      <c r="E28" s="315" t="s">
        <v>46</v>
      </c>
      <c r="F28" s="315" t="s">
        <v>46</v>
      </c>
      <c r="G28" s="315" t="s">
        <v>46</v>
      </c>
      <c r="H28" s="315" t="s">
        <v>46</v>
      </c>
      <c r="I28" s="315" t="s">
        <v>46</v>
      </c>
      <c r="J28" s="317" t="s">
        <v>46</v>
      </c>
      <c r="K28" s="315" t="s">
        <v>46</v>
      </c>
      <c r="L28" s="315" t="s">
        <v>46</v>
      </c>
      <c r="M28" s="315" t="s">
        <v>46</v>
      </c>
      <c r="N28" s="315" t="s">
        <v>46</v>
      </c>
      <c r="O28" s="316" t="s">
        <v>46</v>
      </c>
      <c r="P28" s="318">
        <v>0.66722281074492762</v>
      </c>
      <c r="Q28" s="165">
        <v>20.510274012242299</v>
      </c>
      <c r="R28" s="146">
        <v>26.515494775740802</v>
      </c>
      <c r="S28" s="370">
        <v>34.2517197937837</v>
      </c>
      <c r="U28" s="371">
        <v>0.21</v>
      </c>
      <c r="V28" s="153" t="s">
        <v>46</v>
      </c>
      <c r="W28" s="153" t="s">
        <v>46</v>
      </c>
      <c r="X28" s="153" t="s">
        <v>46</v>
      </c>
      <c r="Y28" s="153" t="s">
        <v>46</v>
      </c>
      <c r="Z28" s="153" t="s">
        <v>46</v>
      </c>
      <c r="AA28" s="153" t="s">
        <v>46</v>
      </c>
      <c r="AB28" s="307" t="s">
        <v>46</v>
      </c>
    </row>
    <row r="29" spans="1:28" s="290" customFormat="1" ht="13.5" thickBot="1">
      <c r="A29" s="335" t="s">
        <v>595</v>
      </c>
      <c r="B29" s="381">
        <v>142.57</v>
      </c>
      <c r="C29" s="332" t="s">
        <v>35</v>
      </c>
      <c r="D29" s="326" t="s">
        <v>46</v>
      </c>
      <c r="E29" s="326" t="s">
        <v>46</v>
      </c>
      <c r="F29" s="326" t="s">
        <v>46</v>
      </c>
      <c r="G29" s="326" t="s">
        <v>46</v>
      </c>
      <c r="H29" s="326" t="s">
        <v>46</v>
      </c>
      <c r="I29" s="326" t="s">
        <v>46</v>
      </c>
      <c r="J29" s="328" t="s">
        <v>46</v>
      </c>
      <c r="K29" s="326" t="s">
        <v>46</v>
      </c>
      <c r="L29" s="326" t="s">
        <v>46</v>
      </c>
      <c r="M29" s="326" t="s">
        <v>46</v>
      </c>
      <c r="N29" s="326" t="s">
        <v>46</v>
      </c>
      <c r="O29" s="327" t="s">
        <v>46</v>
      </c>
      <c r="P29" s="329">
        <v>0.68474911182319409</v>
      </c>
      <c r="Q29" s="330">
        <v>21.616138751498799</v>
      </c>
      <c r="R29" s="196">
        <v>27.675665050831199</v>
      </c>
      <c r="S29" s="382">
        <v>35.691525424559401</v>
      </c>
      <c r="U29" s="383">
        <v>0.28000000000000003</v>
      </c>
      <c r="V29" s="334" t="s">
        <v>46</v>
      </c>
      <c r="W29" s="334" t="s">
        <v>46</v>
      </c>
      <c r="X29" s="334" t="s">
        <v>46</v>
      </c>
      <c r="Y29" s="334" t="s">
        <v>46</v>
      </c>
      <c r="Z29" s="334" t="s">
        <v>46</v>
      </c>
      <c r="AA29" s="334" t="s">
        <v>46</v>
      </c>
      <c r="AB29" s="335" t="s">
        <v>46</v>
      </c>
    </row>
    <row r="30" spans="1:28" s="290" customFormat="1" ht="13.5" thickBot="1">
      <c r="A30" s="146"/>
      <c r="B30" s="295"/>
      <c r="D30" s="315"/>
      <c r="E30" s="315"/>
      <c r="F30" s="315"/>
      <c r="G30" s="315"/>
      <c r="H30" s="315"/>
      <c r="I30" s="315"/>
      <c r="J30" s="384"/>
      <c r="K30" s="384"/>
      <c r="L30" s="384"/>
      <c r="M30" s="384"/>
      <c r="N30" s="384"/>
      <c r="O30" s="384"/>
      <c r="P30" s="385"/>
      <c r="Q30" s="384"/>
      <c r="R30" s="384"/>
      <c r="S30" s="256"/>
    </row>
    <row r="31" spans="1:28" s="290" customFormat="1">
      <c r="A31" s="146"/>
      <c r="B31" s="153"/>
      <c r="D31" s="315"/>
      <c r="E31" s="315"/>
      <c r="F31" s="315"/>
      <c r="G31" s="315"/>
      <c r="H31" s="315"/>
      <c r="I31" s="315"/>
      <c r="J31" s="384"/>
      <c r="K31" s="384"/>
      <c r="L31" s="384"/>
      <c r="M31" s="384"/>
      <c r="N31" s="945"/>
      <c r="O31" s="423" t="s">
        <v>542</v>
      </c>
      <c r="P31" s="199" t="s">
        <v>540</v>
      </c>
      <c r="Q31" s="200">
        <v>5</v>
      </c>
      <c r="R31" s="200">
        <v>50</v>
      </c>
      <c r="S31" s="200">
        <v>95</v>
      </c>
      <c r="T31" s="942" t="s">
        <v>541</v>
      </c>
    </row>
    <row r="32" spans="1:28" s="290" customFormat="1">
      <c r="A32" s="146"/>
      <c r="B32" s="295"/>
      <c r="D32" s="315"/>
      <c r="E32" s="315"/>
      <c r="F32" s="315"/>
      <c r="G32" s="315"/>
      <c r="H32" s="315"/>
      <c r="I32" s="315"/>
      <c r="J32" s="384"/>
      <c r="K32" s="384"/>
      <c r="L32" s="384"/>
      <c r="M32" s="384"/>
      <c r="N32" s="174" t="s">
        <v>36</v>
      </c>
      <c r="O32" s="236"/>
      <c r="P32" s="202"/>
      <c r="Q32" s="202"/>
      <c r="R32" s="202"/>
      <c r="S32" s="202"/>
      <c r="T32" s="204"/>
    </row>
    <row r="33" spans="1:20" s="290" customFormat="1">
      <c r="A33" s="146"/>
      <c r="B33" s="295"/>
      <c r="D33" s="315"/>
      <c r="E33" s="315"/>
      <c r="F33" s="315"/>
      <c r="G33" s="315"/>
      <c r="H33" s="315"/>
      <c r="I33" s="315"/>
      <c r="J33" s="384"/>
      <c r="K33" s="384"/>
      <c r="L33" s="384"/>
      <c r="M33" s="384"/>
      <c r="N33" s="174" t="s">
        <v>31</v>
      </c>
      <c r="O33" s="236">
        <f>COUNT(P17:P20)</f>
        <v>4</v>
      </c>
      <c r="P33" s="202">
        <f>MIN(Q17:Q20)</f>
        <v>18.537460677265901</v>
      </c>
      <c r="Q33" s="202">
        <f>AVERAGE(Q17:Q20)</f>
        <v>20.544721314897252</v>
      </c>
      <c r="R33" s="202">
        <f>AVERAGE(R17:R20)</f>
        <v>26.638790850167652</v>
      </c>
      <c r="S33" s="202">
        <f>AVERAGE(S17:S20)</f>
        <v>34.44329534362565</v>
      </c>
      <c r="T33" s="204">
        <f>MAX(S17:S20)</f>
        <v>39.791990219701098</v>
      </c>
    </row>
    <row r="34" spans="1:20" s="290" customFormat="1">
      <c r="A34" s="146"/>
      <c r="B34" s="153"/>
      <c r="D34" s="315"/>
      <c r="E34" s="315"/>
      <c r="F34" s="315"/>
      <c r="G34" s="315"/>
      <c r="H34" s="315"/>
      <c r="I34" s="315"/>
      <c r="J34" s="384"/>
      <c r="K34" s="384"/>
      <c r="L34" s="384"/>
      <c r="M34" s="384"/>
      <c r="N34" s="174" t="s">
        <v>485</v>
      </c>
      <c r="O34" s="236">
        <f>COUNT(P21:P27)</f>
        <v>7</v>
      </c>
      <c r="P34" s="202">
        <f>MIN(Q21:Q27)</f>
        <v>5.7249051294810798</v>
      </c>
      <c r="Q34" s="202">
        <f>AVERAGE(Q21:Q27)</f>
        <v>11.326263666201887</v>
      </c>
      <c r="R34" s="202">
        <f>AVERAGE(R21:R27)</f>
        <v>17.809065529329057</v>
      </c>
      <c r="S34" s="202">
        <f>AVERAGE(S21:S27)</f>
        <v>24.130745847604469</v>
      </c>
      <c r="T34" s="204">
        <f>MAX(S21:S27)</f>
        <v>32.918535405866102</v>
      </c>
    </row>
    <row r="35" spans="1:20" s="290" customFormat="1">
      <c r="A35" s="146"/>
      <c r="B35" s="295"/>
      <c r="D35" s="315"/>
      <c r="E35" s="315"/>
      <c r="F35" s="315"/>
      <c r="G35" s="315"/>
      <c r="H35" s="315"/>
      <c r="I35" s="315"/>
      <c r="J35" s="384"/>
      <c r="K35" s="384"/>
      <c r="L35" s="384"/>
      <c r="M35" s="384"/>
      <c r="N35" s="174"/>
      <c r="O35" s="151"/>
      <c r="P35" s="202"/>
      <c r="Q35" s="202"/>
      <c r="R35" s="203"/>
      <c r="S35" s="202"/>
      <c r="T35" s="946"/>
    </row>
    <row r="36" spans="1:20" s="290" customFormat="1">
      <c r="A36" s="146"/>
      <c r="B36" s="295"/>
      <c r="D36" s="315"/>
      <c r="E36" s="315"/>
      <c r="F36" s="315"/>
      <c r="G36" s="315"/>
      <c r="H36" s="315"/>
      <c r="I36" s="315"/>
      <c r="J36" s="384"/>
      <c r="K36" s="384"/>
      <c r="L36" s="384"/>
      <c r="M36" s="384"/>
      <c r="N36" s="174"/>
      <c r="O36" s="151"/>
      <c r="P36" s="202"/>
      <c r="Q36" s="205"/>
      <c r="R36" s="205"/>
      <c r="S36" s="205"/>
      <c r="T36" s="946"/>
    </row>
    <row r="37" spans="1:20" s="290" customFormat="1">
      <c r="A37" s="146"/>
      <c r="B37" s="295"/>
      <c r="D37" s="315"/>
      <c r="E37" s="315"/>
      <c r="F37" s="315"/>
      <c r="G37" s="315"/>
      <c r="H37" s="315"/>
      <c r="I37" s="315"/>
      <c r="J37" s="384"/>
      <c r="K37" s="384"/>
      <c r="L37" s="384"/>
      <c r="M37" s="384"/>
      <c r="N37" s="174" t="s">
        <v>36</v>
      </c>
      <c r="O37" s="236"/>
      <c r="P37" s="202"/>
      <c r="Q37" s="202"/>
      <c r="R37" s="202"/>
      <c r="S37" s="202"/>
      <c r="T37" s="204"/>
    </row>
    <row r="38" spans="1:20" s="290" customFormat="1">
      <c r="A38" s="146"/>
      <c r="B38" s="295"/>
      <c r="D38" s="315"/>
      <c r="E38" s="315"/>
      <c r="F38" s="315"/>
      <c r="G38" s="315"/>
      <c r="H38" s="315"/>
      <c r="I38" s="315"/>
      <c r="J38" s="384"/>
      <c r="K38" s="384"/>
      <c r="L38" s="384"/>
      <c r="M38" s="384"/>
      <c r="N38" s="174" t="s">
        <v>31</v>
      </c>
      <c r="O38" s="236">
        <f t="shared" ref="O38:O39" si="0">O33</f>
        <v>4</v>
      </c>
      <c r="P38" s="202" t="str">
        <f>FIXED(P33,2)</f>
        <v>18.54</v>
      </c>
      <c r="Q38" s="202" t="str">
        <f t="shared" ref="Q38:T39" si="1">FIXED(Q33,2)</f>
        <v>20.54</v>
      </c>
      <c r="R38" s="202" t="str">
        <f t="shared" si="1"/>
        <v>26.64</v>
      </c>
      <c r="S38" s="202" t="str">
        <f t="shared" si="1"/>
        <v>34.44</v>
      </c>
      <c r="T38" s="204" t="str">
        <f t="shared" si="1"/>
        <v>39.79</v>
      </c>
    </row>
    <row r="39" spans="1:20" s="290" customFormat="1" ht="13.5" thickBot="1">
      <c r="A39" s="146"/>
      <c r="B39" s="295"/>
      <c r="D39" s="315"/>
      <c r="E39" s="315"/>
      <c r="F39" s="315"/>
      <c r="G39" s="315"/>
      <c r="H39" s="315"/>
      <c r="I39" s="315"/>
      <c r="J39" s="384"/>
      <c r="K39" s="384"/>
      <c r="L39" s="384"/>
      <c r="M39" s="384"/>
      <c r="N39" s="206" t="s">
        <v>485</v>
      </c>
      <c r="O39" s="271">
        <f t="shared" si="0"/>
        <v>7</v>
      </c>
      <c r="P39" s="207" t="str">
        <f>FIXED(P34,2)</f>
        <v>5.72</v>
      </c>
      <c r="Q39" s="207" t="str">
        <f t="shared" si="1"/>
        <v>11.33</v>
      </c>
      <c r="R39" s="207" t="str">
        <f t="shared" si="1"/>
        <v>17.81</v>
      </c>
      <c r="S39" s="207" t="str">
        <f t="shared" si="1"/>
        <v>24.13</v>
      </c>
      <c r="T39" s="209" t="str">
        <f t="shared" si="1"/>
        <v>32.92</v>
      </c>
    </row>
    <row r="40" spans="1:20" s="290" customFormat="1">
      <c r="A40" s="146"/>
      <c r="B40" s="295"/>
      <c r="D40" s="315"/>
      <c r="E40" s="315"/>
      <c r="F40" s="315"/>
      <c r="G40" s="315"/>
      <c r="H40" s="315"/>
      <c r="I40" s="315"/>
      <c r="J40" s="384"/>
      <c r="K40" s="384"/>
      <c r="L40" s="384"/>
      <c r="M40" s="384"/>
      <c r="N40" s="384"/>
      <c r="O40" s="384"/>
      <c r="P40" s="385"/>
      <c r="Q40" s="384"/>
      <c r="R40" s="384"/>
      <c r="S40" s="256"/>
    </row>
    <row r="41" spans="1:20" s="290" customFormat="1">
      <c r="A41" s="146"/>
      <c r="B41" s="295"/>
      <c r="D41" s="315"/>
      <c r="E41" s="315"/>
      <c r="F41" s="315"/>
      <c r="G41" s="315"/>
      <c r="H41" s="315"/>
      <c r="I41" s="315"/>
      <c r="J41" s="384"/>
      <c r="K41" s="384"/>
      <c r="L41" s="384"/>
      <c r="M41" s="384"/>
      <c r="N41" s="384"/>
      <c r="O41" s="384"/>
      <c r="P41" s="385"/>
      <c r="Q41" s="384"/>
      <c r="R41" s="384"/>
      <c r="S41" s="256"/>
    </row>
    <row r="42" spans="1:20" s="290" customFormat="1">
      <c r="A42" s="146"/>
      <c r="B42" s="295"/>
      <c r="D42" s="315"/>
      <c r="E42" s="315"/>
      <c r="F42" s="315"/>
      <c r="G42" s="315"/>
      <c r="H42" s="315"/>
      <c r="I42" s="315"/>
      <c r="J42" s="384"/>
      <c r="K42" s="384"/>
      <c r="L42" s="384"/>
      <c r="M42" s="384"/>
      <c r="N42" s="384"/>
      <c r="O42" s="384"/>
      <c r="P42" s="385"/>
      <c r="Q42" s="384"/>
      <c r="R42" s="384"/>
      <c r="S42" s="256"/>
    </row>
  </sheetData>
  <mergeCells count="4">
    <mergeCell ref="D11:I11"/>
    <mergeCell ref="J11:O11"/>
    <mergeCell ref="U11:AB11"/>
    <mergeCell ref="Q11:S11"/>
  </mergeCells>
  <pageMargins left="0.7" right="0.7" top="0.75" bottom="0.75" header="0.3" footer="0.3"/>
  <pageSetup paperSize="9" orientation="portrait" horizontalDpi="4294967292" verticalDpi="4294967292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D74"/>
  <sheetViews>
    <sheetView topLeftCell="C27" zoomScale="70" zoomScaleNormal="70" zoomScalePageLayoutView="70" workbookViewId="0">
      <selection activeCell="O74" sqref="O74:T74"/>
    </sheetView>
  </sheetViews>
  <sheetFormatPr defaultColWidth="8.7109375" defaultRowHeight="12.75"/>
  <cols>
    <col min="1" max="1" width="29.85546875" style="232" customWidth="1"/>
    <col min="2" max="2" width="32.85546875" style="232" customWidth="1"/>
    <col min="3" max="3" width="46" style="232" bestFit="1" customWidth="1"/>
    <col min="4" max="4" width="12" style="232" bestFit="1" customWidth="1"/>
    <col min="5" max="7" width="10.85546875" style="232" bestFit="1" customWidth="1"/>
    <col min="8" max="8" width="12" style="232" bestFit="1" customWidth="1"/>
    <col min="9" max="9" width="10.85546875" style="232" bestFit="1" customWidth="1"/>
    <col min="10" max="15" width="9.140625" style="232" customWidth="1"/>
    <col min="16" max="16" width="8.7109375" style="390"/>
    <col min="17" max="18" width="11.42578125" style="232" customWidth="1"/>
    <col min="19" max="19" width="13" style="232" customWidth="1"/>
    <col min="20" max="20" width="8.7109375" style="232"/>
    <col min="21" max="21" width="45.85546875" style="232" bestFit="1" customWidth="1"/>
    <col min="22" max="22" width="8.7109375" style="232"/>
    <col min="23" max="23" width="10.140625" style="232" bestFit="1" customWidth="1"/>
    <col min="24" max="24" width="18.42578125" style="232" bestFit="1" customWidth="1"/>
    <col min="25" max="25" width="13.140625" style="232" bestFit="1" customWidth="1"/>
    <col min="26" max="26" width="21.7109375" style="232" bestFit="1" customWidth="1"/>
    <col min="27" max="27" width="20.7109375" style="232" bestFit="1" customWidth="1"/>
    <col min="28" max="28" width="13.42578125" style="232" bestFit="1" customWidth="1"/>
    <col min="29" max="29" width="19.42578125" style="232" bestFit="1" customWidth="1"/>
    <col min="30" max="30" width="6.7109375" style="232" bestFit="1" customWidth="1"/>
    <col min="31" max="16384" width="8.7109375" style="232"/>
  </cols>
  <sheetData>
    <row r="1" spans="1:30" s="410" customFormat="1" ht="15.75">
      <c r="A1" s="409" t="s">
        <v>11</v>
      </c>
      <c r="B1" s="409" t="s">
        <v>409</v>
      </c>
      <c r="P1" s="411"/>
    </row>
    <row r="2" spans="1:30">
      <c r="A2" s="289" t="s">
        <v>586</v>
      </c>
      <c r="B2" s="223" t="s">
        <v>596</v>
      </c>
    </row>
    <row r="3" spans="1:30">
      <c r="A3" s="289" t="s">
        <v>592</v>
      </c>
      <c r="B3" s="223" t="s">
        <v>412</v>
      </c>
    </row>
    <row r="4" spans="1:30">
      <c r="A4" s="289" t="s">
        <v>589</v>
      </c>
      <c r="B4" s="220">
        <v>39.659999999999997</v>
      </c>
      <c r="C4" s="109"/>
    </row>
    <row r="5" spans="1:30">
      <c r="A5" s="289" t="s">
        <v>590</v>
      </c>
      <c r="B5" s="220">
        <v>-75.040000000000006</v>
      </c>
    </row>
    <row r="6" spans="1:30">
      <c r="A6" s="289" t="s">
        <v>15</v>
      </c>
      <c r="B6" s="223" t="s">
        <v>414</v>
      </c>
      <c r="C6" s="232" t="s">
        <v>413</v>
      </c>
    </row>
    <row r="7" spans="1:30" ht="25.5">
      <c r="A7" s="289" t="s">
        <v>16</v>
      </c>
      <c r="B7" s="391" t="s">
        <v>415</v>
      </c>
    </row>
    <row r="8" spans="1:30">
      <c r="A8" s="289" t="s">
        <v>17</v>
      </c>
      <c r="B8" s="223" t="s">
        <v>46</v>
      </c>
    </row>
    <row r="9" spans="1:30">
      <c r="A9" s="289" t="s">
        <v>0</v>
      </c>
      <c r="B9" s="223" t="s">
        <v>47</v>
      </c>
    </row>
    <row r="10" spans="1:30" ht="13.5" thickBot="1">
      <c r="A10" s="289" t="s">
        <v>479</v>
      </c>
      <c r="B10" s="223" t="s">
        <v>480</v>
      </c>
    </row>
    <row r="11" spans="1:30" ht="39" customHeight="1" thickBot="1">
      <c r="A11" s="151"/>
      <c r="B11" s="356"/>
      <c r="C11" s="205"/>
      <c r="D11" s="1084" t="s">
        <v>22</v>
      </c>
      <c r="E11" s="1085"/>
      <c r="F11" s="1085"/>
      <c r="G11" s="1085"/>
      <c r="H11" s="1085"/>
      <c r="I11" s="1086"/>
      <c r="J11" s="1087" t="s">
        <v>23</v>
      </c>
      <c r="K11" s="1088"/>
      <c r="L11" s="1088"/>
      <c r="M11" s="1088"/>
      <c r="N11" s="1088"/>
      <c r="O11" s="1089"/>
      <c r="P11" s="203"/>
      <c r="Q11" s="1069" t="s">
        <v>478</v>
      </c>
      <c r="R11" s="1070"/>
      <c r="S11" s="1071"/>
      <c r="W11" s="1066" t="s">
        <v>427</v>
      </c>
      <c r="X11" s="1067"/>
      <c r="Y11" s="1067"/>
      <c r="Z11" s="1067"/>
      <c r="AA11" s="1067"/>
      <c r="AB11" s="1067"/>
      <c r="AC11" s="1067"/>
      <c r="AD11" s="1068"/>
    </row>
    <row r="12" spans="1:30" ht="13.5" thickBot="1">
      <c r="A12" s="360" t="s">
        <v>26</v>
      </c>
      <c r="B12" s="392" t="s">
        <v>408</v>
      </c>
      <c r="C12" s="393" t="s">
        <v>58</v>
      </c>
      <c r="D12" s="123">
        <v>0</v>
      </c>
      <c r="E12" s="123">
        <v>1</v>
      </c>
      <c r="F12" s="123">
        <v>2</v>
      </c>
      <c r="G12" s="123">
        <v>3</v>
      </c>
      <c r="H12" s="123">
        <v>4</v>
      </c>
      <c r="I12" s="123" t="s">
        <v>27</v>
      </c>
      <c r="J12" s="122">
        <v>0</v>
      </c>
      <c r="K12" s="123">
        <v>1</v>
      </c>
      <c r="L12" s="123">
        <v>2</v>
      </c>
      <c r="M12" s="123">
        <v>3</v>
      </c>
      <c r="N12" s="123">
        <v>4</v>
      </c>
      <c r="O12" s="362" t="s">
        <v>27</v>
      </c>
      <c r="P12" s="363" t="s">
        <v>28</v>
      </c>
      <c r="Q12" s="125">
        <v>0.05</v>
      </c>
      <c r="R12" s="126">
        <v>0.5</v>
      </c>
      <c r="S12" s="127">
        <v>0.95</v>
      </c>
      <c r="U12" s="394" t="s">
        <v>33</v>
      </c>
      <c r="W12" s="129" t="s">
        <v>29</v>
      </c>
      <c r="X12" s="130" t="s">
        <v>428</v>
      </c>
      <c r="Y12" s="130" t="s">
        <v>61</v>
      </c>
      <c r="Z12" s="130" t="s">
        <v>62</v>
      </c>
      <c r="AA12" s="130" t="s">
        <v>63</v>
      </c>
      <c r="AB12" s="131" t="s">
        <v>425</v>
      </c>
      <c r="AC12" s="131" t="s">
        <v>426</v>
      </c>
      <c r="AD12" s="132" t="s">
        <v>424</v>
      </c>
    </row>
    <row r="13" spans="1:30" s="153" customFormat="1">
      <c r="A13" s="152" t="s">
        <v>409</v>
      </c>
      <c r="B13" s="395">
        <v>91.51</v>
      </c>
      <c r="C13" s="948" t="s">
        <v>36</v>
      </c>
      <c r="D13" s="136">
        <v>0.17698047590385518</v>
      </c>
      <c r="E13" s="136">
        <v>5.4650263163965089E-2</v>
      </c>
      <c r="F13" s="136">
        <v>8.4919516249834653E-2</v>
      </c>
      <c r="G13" s="136">
        <v>3.6927230354878451E-2</v>
      </c>
      <c r="H13" s="136">
        <v>0.56168695031100635</v>
      </c>
      <c r="I13" s="150">
        <v>8.4835564016460294E-2</v>
      </c>
      <c r="J13" s="149">
        <v>0.17698047590385518</v>
      </c>
      <c r="K13" s="136">
        <v>5.4650263163965089E-2</v>
      </c>
      <c r="L13" s="136">
        <v>8.4919516249834653E-2</v>
      </c>
      <c r="M13" s="136">
        <v>3.6927230354878451E-2</v>
      </c>
      <c r="N13" s="136">
        <v>0.56168695031100635</v>
      </c>
      <c r="O13" s="150">
        <v>8.4835564016460294E-2</v>
      </c>
      <c r="P13" s="949">
        <v>0.79</v>
      </c>
      <c r="Q13" s="950">
        <v>26.361957557289902</v>
      </c>
      <c r="R13" s="950">
        <v>33.165298895770299</v>
      </c>
      <c r="S13" s="951">
        <v>40.157915293841697</v>
      </c>
      <c r="U13" s="233" t="s">
        <v>410</v>
      </c>
      <c r="W13" s="149" t="s">
        <v>180</v>
      </c>
      <c r="X13" s="136">
        <f t="shared" ref="X13:X26" si="0">(K13+L13+M13)/(K13+L13+M13+N13+O13)</f>
        <v>0.21445057450187524</v>
      </c>
      <c r="Y13" s="136">
        <f t="shared" ref="Y13:Y26" si="1">((J13)/(J13+N13))*100</f>
        <v>23.95942607226538</v>
      </c>
      <c r="Z13" s="136">
        <f t="shared" ref="Z13:Z26" si="2">L13/M13</f>
        <v>2.2996448808573033</v>
      </c>
      <c r="AA13" s="136">
        <f t="shared" ref="AA13:AA26" si="3">(O13/(O13+N13))</f>
        <v>0.1312182671700288</v>
      </c>
      <c r="AB13" s="136">
        <f t="shared" ref="AB13:AB26" si="4">(0*(J13/(SUM(J13:O13)))+(1*(K13/SUM(J13:O13)))+(2*(L13/SUM(J13:O13)))+(3*(M13/SUM(J13:O13)))+(4*(N13/(SUM(J13:O13)))+(4*(O13/(SUM(J13:O13))))))</f>
        <v>2.9213610440381363</v>
      </c>
      <c r="AC13" s="136">
        <f t="shared" ref="AC13:AC26" si="5">-0.77*P13+3.32*P13^2+1.59</f>
        <v>3.0537120000000004</v>
      </c>
      <c r="AD13" s="150">
        <f>AC13-AB13</f>
        <v>0.13235095596186408</v>
      </c>
    </row>
    <row r="14" spans="1:30" s="153" customFormat="1">
      <c r="A14" s="152" t="s">
        <v>409</v>
      </c>
      <c r="B14" s="323">
        <v>92.95</v>
      </c>
      <c r="C14" s="948" t="s">
        <v>36</v>
      </c>
      <c r="D14" s="146">
        <v>0.17671809989839624</v>
      </c>
      <c r="E14" s="146">
        <v>6.7518776954538257E-2</v>
      </c>
      <c r="F14" s="146">
        <v>8.7531714560028978E-2</v>
      </c>
      <c r="G14" s="146">
        <v>4.3068975432800631E-2</v>
      </c>
      <c r="H14" s="146">
        <v>0.55894800255111887</v>
      </c>
      <c r="I14" s="166">
        <v>6.621443060311713E-2</v>
      </c>
      <c r="J14" s="165">
        <v>0.17671809989839624</v>
      </c>
      <c r="K14" s="146">
        <v>6.7518776954538257E-2</v>
      </c>
      <c r="L14" s="146">
        <v>8.7531714560028978E-2</v>
      </c>
      <c r="M14" s="146">
        <v>4.3068975432800631E-2</v>
      </c>
      <c r="N14" s="146">
        <v>0.55894800255111887</v>
      </c>
      <c r="O14" s="166">
        <v>6.621443060311713E-2</v>
      </c>
      <c r="P14" s="952">
        <v>0.74</v>
      </c>
      <c r="Q14" s="953">
        <v>23.609723682193</v>
      </c>
      <c r="R14" s="953">
        <v>30.237505671969501</v>
      </c>
      <c r="S14" s="954">
        <v>36.644294362671502</v>
      </c>
      <c r="U14" s="243" t="s">
        <v>410</v>
      </c>
      <c r="W14" s="165" t="s">
        <v>180</v>
      </c>
      <c r="X14" s="146">
        <f t="shared" si="0"/>
        <v>0.24064596455104542</v>
      </c>
      <c r="Y14" s="146">
        <f t="shared" si="1"/>
        <v>24.021509120779893</v>
      </c>
      <c r="Z14" s="146">
        <f t="shared" si="2"/>
        <v>2.0323611992257016</v>
      </c>
      <c r="AA14" s="146">
        <f t="shared" si="3"/>
        <v>0.10591556224681392</v>
      </c>
      <c r="AB14" s="146">
        <f t="shared" si="4"/>
        <v>2.8724388649899422</v>
      </c>
      <c r="AC14" s="146">
        <f t="shared" si="5"/>
        <v>2.8382319999999996</v>
      </c>
      <c r="AD14" s="166">
        <f t="shared" ref="AD14:AD62" si="6">AC14-AB14</f>
        <v>-3.420686498994252E-2</v>
      </c>
    </row>
    <row r="15" spans="1:30" s="153" customFormat="1">
      <c r="A15" s="152" t="s">
        <v>409</v>
      </c>
      <c r="B15" s="323">
        <v>93.83</v>
      </c>
      <c r="C15" s="948" t="s">
        <v>36</v>
      </c>
      <c r="D15" s="146">
        <v>0.15673952493617474</v>
      </c>
      <c r="E15" s="146">
        <v>6.5180540771970191E-2</v>
      </c>
      <c r="F15" s="146">
        <v>9.580513525948138E-2</v>
      </c>
      <c r="G15" s="146">
        <v>4.5046012137986639E-2</v>
      </c>
      <c r="H15" s="146">
        <v>0.56542235484959491</v>
      </c>
      <c r="I15" s="166">
        <v>7.1806432044792201E-2</v>
      </c>
      <c r="J15" s="165">
        <v>0.15673952493617474</v>
      </c>
      <c r="K15" s="146">
        <v>6.5180540771970191E-2</v>
      </c>
      <c r="L15" s="146">
        <v>9.580513525948138E-2</v>
      </c>
      <c r="M15" s="146">
        <v>4.5046012137986639E-2</v>
      </c>
      <c r="N15" s="146">
        <v>0.56542235484959491</v>
      </c>
      <c r="O15" s="166">
        <v>7.1806432044792201E-2</v>
      </c>
      <c r="P15" s="952">
        <v>0.77</v>
      </c>
      <c r="Q15" s="953">
        <v>25.218672274277498</v>
      </c>
      <c r="R15" s="953">
        <v>32.014725059019902</v>
      </c>
      <c r="S15" s="954">
        <v>38.8073216025359</v>
      </c>
      <c r="U15" s="243" t="s">
        <v>410</v>
      </c>
      <c r="W15" s="165" t="s">
        <v>180</v>
      </c>
      <c r="X15" s="146">
        <f t="shared" si="0"/>
        <v>0.24432745784016968</v>
      </c>
      <c r="Y15" s="146">
        <f t="shared" si="1"/>
        <v>21.704209170203189</v>
      </c>
      <c r="Z15" s="146">
        <f t="shared" si="2"/>
        <v>2.1268283408974691</v>
      </c>
      <c r="AA15" s="146">
        <f t="shared" si="3"/>
        <v>0.11268548050810712</v>
      </c>
      <c r="AB15" s="146">
        <f t="shared" si="4"/>
        <v>2.9408439952824414</v>
      </c>
      <c r="AC15" s="146">
        <f t="shared" si="5"/>
        <v>2.9655279999999999</v>
      </c>
      <c r="AD15" s="166">
        <f t="shared" si="6"/>
        <v>2.4684004717558494E-2</v>
      </c>
    </row>
    <row r="16" spans="1:30" s="153" customFormat="1">
      <c r="A16" s="152" t="s">
        <v>409</v>
      </c>
      <c r="B16" s="323">
        <v>95.96</v>
      </c>
      <c r="C16" s="307"/>
      <c r="D16" s="146">
        <v>0.26123451675237841</v>
      </c>
      <c r="E16" s="146">
        <v>6.6677806229903949E-2</v>
      </c>
      <c r="F16" s="146">
        <v>7.0270939064627419E-2</v>
      </c>
      <c r="G16" s="146">
        <v>2.7972296333349994E-2</v>
      </c>
      <c r="H16" s="146">
        <v>0.51455675664385991</v>
      </c>
      <c r="I16" s="166">
        <v>5.9287684975880287E-2</v>
      </c>
      <c r="J16" s="165">
        <v>0.26123451675237841</v>
      </c>
      <c r="K16" s="146">
        <v>6.6677806229903949E-2</v>
      </c>
      <c r="L16" s="146">
        <v>7.0270939064627419E-2</v>
      </c>
      <c r="M16" s="146">
        <v>2.7972296333349994E-2</v>
      </c>
      <c r="N16" s="146">
        <v>0.51455675664385991</v>
      </c>
      <c r="O16" s="166">
        <v>5.9287684975880287E-2</v>
      </c>
      <c r="P16" s="398">
        <v>0.7</v>
      </c>
      <c r="Q16" s="146">
        <v>21.2919586293701</v>
      </c>
      <c r="R16" s="146">
        <v>27.892318296749099</v>
      </c>
      <c r="S16" s="399">
        <v>33.888690855202299</v>
      </c>
      <c r="U16" s="243" t="s">
        <v>410</v>
      </c>
      <c r="W16" s="165" t="s">
        <v>180</v>
      </c>
      <c r="X16" s="146">
        <f t="shared" si="0"/>
        <v>0.22323869396670587</v>
      </c>
      <c r="Y16" s="146">
        <f t="shared" si="1"/>
        <v>33.673299212138971</v>
      </c>
      <c r="Z16" s="146">
        <f t="shared" si="2"/>
        <v>2.5121619700863396</v>
      </c>
      <c r="AA16" s="146">
        <f t="shared" si="3"/>
        <v>0.10331664938416786</v>
      </c>
      <c r="AB16" s="146">
        <f t="shared" si="4"/>
        <v>2.5865143398381698</v>
      </c>
      <c r="AC16" s="146">
        <f t="shared" si="5"/>
        <v>2.6778</v>
      </c>
      <c r="AD16" s="166">
        <f t="shared" si="6"/>
        <v>9.1285660161830151E-2</v>
      </c>
    </row>
    <row r="17" spans="1:30" s="153" customFormat="1">
      <c r="A17" s="152" t="s">
        <v>409</v>
      </c>
      <c r="B17" s="323">
        <v>96.94</v>
      </c>
      <c r="C17" s="177" t="s">
        <v>545</v>
      </c>
      <c r="D17" s="146">
        <v>8.7571308939509734E-2</v>
      </c>
      <c r="E17" s="146">
        <v>3.7436483810877365E-2</v>
      </c>
      <c r="F17" s="146">
        <v>8.4800454224321045E-2</v>
      </c>
      <c r="G17" s="146">
        <v>3.6202675949779634E-2</v>
      </c>
      <c r="H17" s="146">
        <v>0.62517666270407712</v>
      </c>
      <c r="I17" s="166">
        <v>0.1288124143714352</v>
      </c>
      <c r="J17" s="165">
        <v>8.7571308939509734E-2</v>
      </c>
      <c r="K17" s="146">
        <v>3.7436483810877365E-2</v>
      </c>
      <c r="L17" s="146">
        <v>8.4800454224321045E-2</v>
      </c>
      <c r="M17" s="146">
        <v>3.6202675949779634E-2</v>
      </c>
      <c r="N17" s="146">
        <v>0.62517666270407712</v>
      </c>
      <c r="O17" s="166">
        <v>0.1288124143714352</v>
      </c>
      <c r="P17" s="178">
        <v>0.87</v>
      </c>
      <c r="Q17" s="375">
        <v>30.404241367814802</v>
      </c>
      <c r="R17" s="375">
        <v>37.918495724135198</v>
      </c>
      <c r="S17" s="400">
        <v>45.924348128699499</v>
      </c>
      <c r="U17" s="243" t="s">
        <v>410</v>
      </c>
      <c r="W17" s="165" t="s">
        <v>180</v>
      </c>
      <c r="X17" s="146">
        <f t="shared" si="0"/>
        <v>0.17364602356029391</v>
      </c>
      <c r="Y17" s="146">
        <f t="shared" si="1"/>
        <v>12.286433974350221</v>
      </c>
      <c r="Z17" s="146">
        <f t="shared" si="2"/>
        <v>2.3423808323438928</v>
      </c>
      <c r="AA17" s="146">
        <f t="shared" si="3"/>
        <v>0.17084122076550265</v>
      </c>
      <c r="AB17" s="146">
        <f t="shared" si="4"/>
        <v>3.3316017284109076</v>
      </c>
      <c r="AC17" s="146">
        <f t="shared" si="5"/>
        <v>3.4330080000000001</v>
      </c>
      <c r="AD17" s="166">
        <f t="shared" si="6"/>
        <v>0.10140627158909243</v>
      </c>
    </row>
    <row r="18" spans="1:30" s="153" customFormat="1">
      <c r="A18" s="152" t="s">
        <v>409</v>
      </c>
      <c r="B18" s="323">
        <v>97.89</v>
      </c>
      <c r="C18" s="177" t="s">
        <v>545</v>
      </c>
      <c r="D18" s="146">
        <v>6.3112600186752035E-2</v>
      </c>
      <c r="E18" s="146">
        <v>3.500704447300975E-2</v>
      </c>
      <c r="F18" s="146">
        <v>8.1857917330445798E-2</v>
      </c>
      <c r="G18" s="146">
        <v>3.4148166634611621E-2</v>
      </c>
      <c r="H18" s="146">
        <v>0.65879185391600759</v>
      </c>
      <c r="I18" s="166">
        <v>0.1270824174591732</v>
      </c>
      <c r="J18" s="165">
        <v>6.3112600186752035E-2</v>
      </c>
      <c r="K18" s="146">
        <v>3.500704447300975E-2</v>
      </c>
      <c r="L18" s="146">
        <v>8.1857917330445798E-2</v>
      </c>
      <c r="M18" s="146">
        <v>3.4148166634611621E-2</v>
      </c>
      <c r="N18" s="146">
        <v>0.65879185391600759</v>
      </c>
      <c r="O18" s="166">
        <v>0.1270824174591732</v>
      </c>
      <c r="P18" s="178">
        <v>0.87</v>
      </c>
      <c r="Q18" s="375">
        <v>30.4488977154253</v>
      </c>
      <c r="R18" s="375">
        <v>37.9442488645726</v>
      </c>
      <c r="S18" s="400">
        <v>45.927899775686903</v>
      </c>
      <c r="U18" s="243" t="s">
        <v>410</v>
      </c>
      <c r="W18" s="165" t="s">
        <v>180</v>
      </c>
      <c r="X18" s="146">
        <f t="shared" si="0"/>
        <v>0.1611859957431053</v>
      </c>
      <c r="Y18" s="146">
        <f t="shared" si="1"/>
        <v>8.742514307546891</v>
      </c>
      <c r="Z18" s="146">
        <f t="shared" si="2"/>
        <v>2.39713944840239</v>
      </c>
      <c r="AA18" s="146">
        <f t="shared" si="3"/>
        <v>0.16170833183887676</v>
      </c>
      <c r="AB18" s="146">
        <f t="shared" si="4"/>
        <v>3.4446644645384592</v>
      </c>
      <c r="AC18" s="146">
        <f t="shared" si="5"/>
        <v>3.4330080000000001</v>
      </c>
      <c r="AD18" s="166">
        <f t="shared" si="6"/>
        <v>-1.1656464538459144E-2</v>
      </c>
    </row>
    <row r="19" spans="1:30" s="153" customFormat="1">
      <c r="A19" s="152" t="s">
        <v>409</v>
      </c>
      <c r="B19" s="323">
        <v>98.9</v>
      </c>
      <c r="C19" s="177" t="s">
        <v>545</v>
      </c>
      <c r="D19" s="146">
        <v>5.344922405099474E-2</v>
      </c>
      <c r="E19" s="146">
        <v>3.0907149640338125E-2</v>
      </c>
      <c r="F19" s="146">
        <v>8.2180393877397145E-2</v>
      </c>
      <c r="G19" s="146">
        <v>3.4750658437888785E-2</v>
      </c>
      <c r="H19" s="146">
        <v>0.6622393272143412</v>
      </c>
      <c r="I19" s="166">
        <v>0.13647324677904005</v>
      </c>
      <c r="J19" s="165">
        <v>5.344922405099474E-2</v>
      </c>
      <c r="K19" s="146">
        <v>3.0907149640338125E-2</v>
      </c>
      <c r="L19" s="146">
        <v>8.2180393877397145E-2</v>
      </c>
      <c r="M19" s="146">
        <v>3.4750658437888785E-2</v>
      </c>
      <c r="N19" s="146">
        <v>0.6622393272143412</v>
      </c>
      <c r="O19" s="166">
        <v>0.13647324677904005</v>
      </c>
      <c r="P19" s="178">
        <v>0.89</v>
      </c>
      <c r="Q19" s="375">
        <v>31.469089422993999</v>
      </c>
      <c r="R19" s="375">
        <v>39.157395951362297</v>
      </c>
      <c r="S19" s="400">
        <v>47.367567546709601</v>
      </c>
      <c r="U19" s="243" t="s">
        <v>410</v>
      </c>
      <c r="W19" s="165" t="s">
        <v>180</v>
      </c>
      <c r="X19" s="146">
        <f t="shared" si="0"/>
        <v>0.15618623502516543</v>
      </c>
      <c r="Y19" s="146">
        <f t="shared" si="1"/>
        <v>7.468223986047648</v>
      </c>
      <c r="Z19" s="146">
        <f t="shared" si="2"/>
        <v>2.364858611939149</v>
      </c>
      <c r="AA19" s="146">
        <f t="shared" si="3"/>
        <v>0.17086653099337706</v>
      </c>
      <c r="AB19" s="146">
        <f t="shared" si="4"/>
        <v>3.4943702086823238</v>
      </c>
      <c r="AC19" s="146">
        <f t="shared" si="5"/>
        <v>3.5344720000000001</v>
      </c>
      <c r="AD19" s="166">
        <f t="shared" si="6"/>
        <v>4.0101791317676216E-2</v>
      </c>
    </row>
    <row r="20" spans="1:30" s="153" customFormat="1">
      <c r="A20" s="152" t="s">
        <v>409</v>
      </c>
      <c r="B20" s="323">
        <v>99.93</v>
      </c>
      <c r="C20" s="177" t="s">
        <v>545</v>
      </c>
      <c r="D20" s="146">
        <v>5.1781013308408147E-2</v>
      </c>
      <c r="E20" s="146">
        <v>3.2652772148064564E-2</v>
      </c>
      <c r="F20" s="146">
        <v>8.4967490207926724E-2</v>
      </c>
      <c r="G20" s="146">
        <v>3.5019423677428739E-2</v>
      </c>
      <c r="H20" s="146">
        <v>0.66087044314253129</v>
      </c>
      <c r="I20" s="166">
        <v>0.13470885751564063</v>
      </c>
      <c r="J20" s="165">
        <v>5.1781013308408147E-2</v>
      </c>
      <c r="K20" s="146">
        <v>3.2652772148064564E-2</v>
      </c>
      <c r="L20" s="146">
        <v>8.4967490207926724E-2</v>
      </c>
      <c r="M20" s="146">
        <v>3.5019423677428739E-2</v>
      </c>
      <c r="N20" s="146">
        <v>0.66087044314253129</v>
      </c>
      <c r="O20" s="166">
        <v>0.13470885751564063</v>
      </c>
      <c r="P20" s="178">
        <v>0.89</v>
      </c>
      <c r="Q20" s="375">
        <v>31.482844467439001</v>
      </c>
      <c r="R20" s="375">
        <v>39.130603816263303</v>
      </c>
      <c r="S20" s="400">
        <v>47.434390461176797</v>
      </c>
      <c r="U20" s="243" t="s">
        <v>410</v>
      </c>
      <c r="W20" s="165" t="s">
        <v>180</v>
      </c>
      <c r="X20" s="146">
        <f t="shared" si="0"/>
        <v>0.16097514200384394</v>
      </c>
      <c r="Y20" s="146">
        <f t="shared" si="1"/>
        <v>7.2659661100366906</v>
      </c>
      <c r="Z20" s="146">
        <f t="shared" si="2"/>
        <v>2.4262960747321287</v>
      </c>
      <c r="AA20" s="146">
        <f t="shared" si="3"/>
        <v>0.16932172242817004</v>
      </c>
      <c r="AB20" s="146">
        <f t="shared" si="4"/>
        <v>3.489963226228892</v>
      </c>
      <c r="AC20" s="146">
        <f t="shared" si="5"/>
        <v>3.5344720000000001</v>
      </c>
      <c r="AD20" s="166">
        <f t="shared" si="6"/>
        <v>4.4508773771108068E-2</v>
      </c>
    </row>
    <row r="21" spans="1:30" s="153" customFormat="1">
      <c r="A21" s="152" t="s">
        <v>409</v>
      </c>
      <c r="B21" s="323">
        <v>101.23</v>
      </c>
      <c r="C21" s="177" t="s">
        <v>545</v>
      </c>
      <c r="D21" s="146">
        <v>5.3523090793969892E-2</v>
      </c>
      <c r="E21" s="146">
        <v>3.0496600380660831E-2</v>
      </c>
      <c r="F21" s="146">
        <v>7.8189646652191275E-2</v>
      </c>
      <c r="G21" s="146">
        <v>3.0381080356902644E-2</v>
      </c>
      <c r="H21" s="146">
        <v>0.67550464605390814</v>
      </c>
      <c r="I21" s="166">
        <v>0.13190493576236728</v>
      </c>
      <c r="J21" s="165">
        <v>5.3523090793969892E-2</v>
      </c>
      <c r="K21" s="146">
        <v>3.0496600380660831E-2</v>
      </c>
      <c r="L21" s="146">
        <v>7.8189646652191275E-2</v>
      </c>
      <c r="M21" s="146">
        <v>3.0381080356902644E-2</v>
      </c>
      <c r="N21" s="146">
        <v>0.67550464605390814</v>
      </c>
      <c r="O21" s="166">
        <v>0.13190493576236728</v>
      </c>
      <c r="P21" s="178">
        <v>0.89</v>
      </c>
      <c r="Q21" s="375">
        <v>31.463172601154199</v>
      </c>
      <c r="R21" s="375">
        <v>39.150614261177999</v>
      </c>
      <c r="S21" s="400">
        <v>47.445882024026197</v>
      </c>
      <c r="U21" s="243" t="s">
        <v>410</v>
      </c>
      <c r="W21" s="165" t="s">
        <v>180</v>
      </c>
      <c r="X21" s="146">
        <f t="shared" si="0"/>
        <v>0.14693155853787701</v>
      </c>
      <c r="Y21" s="146">
        <f t="shared" si="1"/>
        <v>7.3417084273623798</v>
      </c>
      <c r="Z21" s="146">
        <f t="shared" si="2"/>
        <v>2.5736295659553932</v>
      </c>
      <c r="AA21" s="146">
        <f t="shared" si="3"/>
        <v>0.1633680584588133</v>
      </c>
      <c r="AB21" s="146">
        <f t="shared" si="4"/>
        <v>3.5076574620208532</v>
      </c>
      <c r="AC21" s="146">
        <f t="shared" si="5"/>
        <v>3.5344720000000001</v>
      </c>
      <c r="AD21" s="166">
        <f t="shared" si="6"/>
        <v>2.6814537979146902E-2</v>
      </c>
    </row>
    <row r="22" spans="1:30" s="153" customFormat="1">
      <c r="A22" s="152" t="s">
        <v>409</v>
      </c>
      <c r="B22" s="323">
        <v>103.14</v>
      </c>
      <c r="C22" s="177" t="s">
        <v>545</v>
      </c>
      <c r="D22" s="146">
        <v>4.3038051323486745E-2</v>
      </c>
      <c r="E22" s="146">
        <v>2.4407995372195297E-2</v>
      </c>
      <c r="F22" s="146">
        <v>7.3305729829760968E-2</v>
      </c>
      <c r="G22" s="146">
        <v>2.7219112577240592E-2</v>
      </c>
      <c r="H22" s="146">
        <v>0.68316648762795973</v>
      </c>
      <c r="I22" s="166">
        <v>0.14886262326935656</v>
      </c>
      <c r="J22" s="165">
        <v>4.3038051323486745E-2</v>
      </c>
      <c r="K22" s="146">
        <v>2.4407995372195297E-2</v>
      </c>
      <c r="L22" s="146">
        <v>7.3305729829760968E-2</v>
      </c>
      <c r="M22" s="146">
        <v>2.7219112577240592E-2</v>
      </c>
      <c r="N22" s="146">
        <v>0.68316648762795973</v>
      </c>
      <c r="O22" s="166">
        <v>0.14886262326935656</v>
      </c>
      <c r="P22" s="178">
        <v>0.91</v>
      </c>
      <c r="Q22" s="375">
        <v>32.432624909704501</v>
      </c>
      <c r="R22" s="375">
        <v>40.331564447423702</v>
      </c>
      <c r="S22" s="400">
        <v>48.8489998752299</v>
      </c>
      <c r="U22" s="243" t="s">
        <v>410</v>
      </c>
      <c r="W22" s="165" t="s">
        <v>180</v>
      </c>
      <c r="X22" s="146">
        <f t="shared" si="0"/>
        <v>0.13055152083317428</v>
      </c>
      <c r="Y22" s="146">
        <f t="shared" si="1"/>
        <v>5.9264365636751055</v>
      </c>
      <c r="Z22" s="146">
        <f t="shared" si="2"/>
        <v>2.6931711907116305</v>
      </c>
      <c r="AA22" s="146">
        <f t="shared" si="3"/>
        <v>0.17891516212553316</v>
      </c>
      <c r="AB22" s="146">
        <f t="shared" si="4"/>
        <v>3.5807932363527044</v>
      </c>
      <c r="AC22" s="146">
        <f t="shared" si="5"/>
        <v>3.638592</v>
      </c>
      <c r="AD22" s="166">
        <f t="shared" si="6"/>
        <v>5.7798763647295637E-2</v>
      </c>
    </row>
    <row r="23" spans="1:30" s="153" customFormat="1">
      <c r="A23" s="152" t="s">
        <v>409</v>
      </c>
      <c r="B23" s="323">
        <v>104.58</v>
      </c>
      <c r="C23" s="177" t="s">
        <v>545</v>
      </c>
      <c r="D23" s="146">
        <v>5.5897550065619736E-2</v>
      </c>
      <c r="E23" s="146">
        <v>2.920064216737403E-2</v>
      </c>
      <c r="F23" s="146">
        <v>7.6285996093923308E-2</v>
      </c>
      <c r="G23" s="146">
        <v>3.3229015263616879E-2</v>
      </c>
      <c r="H23" s="146">
        <v>0.66734038784164462</v>
      </c>
      <c r="I23" s="166">
        <v>0.13804640856782149</v>
      </c>
      <c r="J23" s="165">
        <v>5.5897550065619736E-2</v>
      </c>
      <c r="K23" s="146">
        <v>2.920064216737403E-2</v>
      </c>
      <c r="L23" s="146">
        <v>7.6285996093923308E-2</v>
      </c>
      <c r="M23" s="146">
        <v>3.3229015263616879E-2</v>
      </c>
      <c r="N23" s="146">
        <v>0.66734038784164462</v>
      </c>
      <c r="O23" s="166">
        <v>0.13804640856782149</v>
      </c>
      <c r="P23" s="178">
        <v>0.89</v>
      </c>
      <c r="Q23" s="375">
        <v>31.4860541364393</v>
      </c>
      <c r="R23" s="375">
        <v>39.154933090452801</v>
      </c>
      <c r="S23" s="400">
        <v>47.396840988151702</v>
      </c>
      <c r="U23" s="243" t="s">
        <v>410</v>
      </c>
      <c r="W23" s="165" t="s">
        <v>180</v>
      </c>
      <c r="X23" s="146">
        <f t="shared" si="0"/>
        <v>0.14692860243563147</v>
      </c>
      <c r="Y23" s="146">
        <f t="shared" si="1"/>
        <v>7.7287911952410724</v>
      </c>
      <c r="Z23" s="146">
        <f t="shared" si="2"/>
        <v>2.29576457468634</v>
      </c>
      <c r="AA23" s="146">
        <f t="shared" si="3"/>
        <v>0.17140386356375953</v>
      </c>
      <c r="AB23" s="146">
        <f t="shared" si="4"/>
        <v>3.5030068657839357</v>
      </c>
      <c r="AC23" s="146">
        <f t="shared" si="5"/>
        <v>3.5344720000000001</v>
      </c>
      <c r="AD23" s="166">
        <f t="shared" si="6"/>
        <v>3.1465134216064339E-2</v>
      </c>
    </row>
    <row r="24" spans="1:30" s="153" customFormat="1">
      <c r="A24" s="152" t="s">
        <v>409</v>
      </c>
      <c r="B24" s="323">
        <v>105.51</v>
      </c>
      <c r="C24" s="177" t="s">
        <v>545</v>
      </c>
      <c r="D24" s="146">
        <v>9.994543452285852E-2</v>
      </c>
      <c r="E24" s="146">
        <v>3.7433417306991859E-2</v>
      </c>
      <c r="F24" s="146">
        <v>7.4092622662604857E-2</v>
      </c>
      <c r="G24" s="146">
        <v>2.6419412287718134E-2</v>
      </c>
      <c r="H24" s="146">
        <v>0.63900628533523829</v>
      </c>
      <c r="I24" s="166">
        <v>0.12310282788458843</v>
      </c>
      <c r="J24" s="165">
        <v>9.994543452285852E-2</v>
      </c>
      <c r="K24" s="146">
        <v>3.7433417306991859E-2</v>
      </c>
      <c r="L24" s="146">
        <v>7.4092622662604857E-2</v>
      </c>
      <c r="M24" s="146">
        <v>2.6419412287718134E-2</v>
      </c>
      <c r="N24" s="146">
        <v>0.63900628533523829</v>
      </c>
      <c r="O24" s="166">
        <v>0.12310282788458843</v>
      </c>
      <c r="P24" s="178">
        <v>0.86</v>
      </c>
      <c r="Q24" s="375">
        <v>29.9712423603833</v>
      </c>
      <c r="R24" s="375">
        <v>37.300349999740398</v>
      </c>
      <c r="S24" s="400">
        <v>45.216790083000298</v>
      </c>
      <c r="U24" s="243" t="s">
        <v>410</v>
      </c>
      <c r="W24" s="165" t="s">
        <v>180</v>
      </c>
      <c r="X24" s="146">
        <f t="shared" si="0"/>
        <v>0.15326343262776129</v>
      </c>
      <c r="Y24" s="146">
        <f t="shared" si="1"/>
        <v>13.52529966938183</v>
      </c>
      <c r="Z24" s="146">
        <f t="shared" si="2"/>
        <v>2.8044765665377449</v>
      </c>
      <c r="AA24" s="146">
        <f t="shared" si="3"/>
        <v>0.16152913769065505</v>
      </c>
      <c r="AB24" s="146">
        <f t="shared" si="4"/>
        <v>3.3133133523746632</v>
      </c>
      <c r="AC24" s="146">
        <f t="shared" si="5"/>
        <v>3.3832719999999998</v>
      </c>
      <c r="AD24" s="166">
        <f t="shared" si="6"/>
        <v>6.9958647625336656E-2</v>
      </c>
    </row>
    <row r="25" spans="1:30" s="153" customFormat="1">
      <c r="A25" s="152" t="s">
        <v>409</v>
      </c>
      <c r="B25" s="323">
        <v>106.81</v>
      </c>
      <c r="C25" s="177" t="s">
        <v>545</v>
      </c>
      <c r="D25" s="146">
        <v>9.5388254395349592E-2</v>
      </c>
      <c r="E25" s="146">
        <v>3.086282445843001E-2</v>
      </c>
      <c r="F25" s="146">
        <v>7.3301320617407517E-2</v>
      </c>
      <c r="G25" s="146">
        <v>2.975286648685118E-2</v>
      </c>
      <c r="H25" s="146">
        <v>0.64176080828932369</v>
      </c>
      <c r="I25" s="166">
        <v>0.12893392575263804</v>
      </c>
      <c r="J25" s="165">
        <v>9.5388254395349592E-2</v>
      </c>
      <c r="K25" s="146">
        <v>3.086282445843001E-2</v>
      </c>
      <c r="L25" s="146">
        <v>7.3301320617407517E-2</v>
      </c>
      <c r="M25" s="146">
        <v>2.975286648685118E-2</v>
      </c>
      <c r="N25" s="146">
        <v>0.64176080828932369</v>
      </c>
      <c r="O25" s="166">
        <v>0.12893392575263804</v>
      </c>
      <c r="P25" s="178">
        <v>0.88</v>
      </c>
      <c r="Q25" s="375">
        <v>30.9631529956192</v>
      </c>
      <c r="R25" s="375">
        <v>38.503374318458299</v>
      </c>
      <c r="S25" s="400">
        <v>46.705523816458097</v>
      </c>
      <c r="U25" s="243" t="s">
        <v>410</v>
      </c>
      <c r="W25" s="165" t="s">
        <v>180</v>
      </c>
      <c r="X25" s="146">
        <f t="shared" si="0"/>
        <v>0.14803810829714287</v>
      </c>
      <c r="Y25" s="146">
        <f t="shared" si="1"/>
        <v>12.94015813408873</v>
      </c>
      <c r="Z25" s="146">
        <f t="shared" si="2"/>
        <v>2.4636725557116286</v>
      </c>
      <c r="AA25" s="146">
        <f t="shared" si="3"/>
        <v>0.16729571392869802</v>
      </c>
      <c r="AB25" s="146">
        <f t="shared" si="4"/>
        <v>3.3495030013216454</v>
      </c>
      <c r="AC25" s="146">
        <f t="shared" si="5"/>
        <v>3.4834079999999998</v>
      </c>
      <c r="AD25" s="166">
        <f t="shared" si="6"/>
        <v>0.13390499867835448</v>
      </c>
    </row>
    <row r="26" spans="1:30" s="153" customFormat="1">
      <c r="A26" s="152" t="s">
        <v>409</v>
      </c>
      <c r="B26" s="323">
        <v>107.9</v>
      </c>
      <c r="C26" s="177" t="s">
        <v>545</v>
      </c>
      <c r="D26" s="146">
        <v>3.6995264757877191E-2</v>
      </c>
      <c r="E26" s="146">
        <v>2.1256006306928081E-2</v>
      </c>
      <c r="F26" s="146">
        <v>7.0801911340207177E-2</v>
      </c>
      <c r="G26" s="146">
        <v>2.9089437941576458E-2</v>
      </c>
      <c r="H26" s="146">
        <v>0.65498056793230708</v>
      </c>
      <c r="I26" s="166">
        <v>0.18687681172110399</v>
      </c>
      <c r="J26" s="165">
        <v>3.6995264757877191E-2</v>
      </c>
      <c r="K26" s="146">
        <v>2.1256006306928081E-2</v>
      </c>
      <c r="L26" s="146">
        <v>7.0801911340207177E-2</v>
      </c>
      <c r="M26" s="146">
        <v>2.9089437941576458E-2</v>
      </c>
      <c r="N26" s="146">
        <v>0.65498056793230708</v>
      </c>
      <c r="O26" s="166">
        <v>0.18687681172110399</v>
      </c>
      <c r="P26" s="178">
        <v>0.93</v>
      </c>
      <c r="Q26" s="375">
        <v>33.470938036987697</v>
      </c>
      <c r="R26" s="375">
        <v>41.534347398364098</v>
      </c>
      <c r="S26" s="400">
        <v>50.403112665686002</v>
      </c>
      <c r="U26" s="243" t="s">
        <v>410</v>
      </c>
      <c r="W26" s="165" t="s">
        <v>180</v>
      </c>
      <c r="X26" s="146">
        <f t="shared" si="0"/>
        <v>0.12580141213765925</v>
      </c>
      <c r="Y26" s="146">
        <f t="shared" si="1"/>
        <v>5.3463232399390668</v>
      </c>
      <c r="Z26" s="146">
        <f t="shared" si="2"/>
        <v>2.433938788449832</v>
      </c>
      <c r="AA26" s="146">
        <f t="shared" si="3"/>
        <v>0.22198155677870324</v>
      </c>
      <c r="AB26" s="146">
        <f t="shared" si="4"/>
        <v>3.6175576614257157</v>
      </c>
      <c r="AC26" s="146">
        <f t="shared" si="5"/>
        <v>3.745368</v>
      </c>
      <c r="AD26" s="166">
        <f t="shared" si="6"/>
        <v>0.12781033857428437</v>
      </c>
    </row>
    <row r="27" spans="1:30" s="153" customFormat="1">
      <c r="A27" s="152" t="s">
        <v>409</v>
      </c>
      <c r="B27" s="323">
        <v>108.28</v>
      </c>
      <c r="C27" s="177" t="s">
        <v>545</v>
      </c>
      <c r="D27" s="153" t="s">
        <v>46</v>
      </c>
      <c r="E27" s="153" t="s">
        <v>46</v>
      </c>
      <c r="F27" s="153" t="s">
        <v>46</v>
      </c>
      <c r="G27" s="153" t="s">
        <v>46</v>
      </c>
      <c r="H27" s="153" t="s">
        <v>46</v>
      </c>
      <c r="I27" s="307" t="s">
        <v>46</v>
      </c>
      <c r="J27" s="152" t="s">
        <v>46</v>
      </c>
      <c r="K27" s="153" t="s">
        <v>46</v>
      </c>
      <c r="L27" s="153" t="s">
        <v>46</v>
      </c>
      <c r="M27" s="153" t="s">
        <v>46</v>
      </c>
      <c r="N27" s="153" t="s">
        <v>46</v>
      </c>
      <c r="O27" s="307" t="s">
        <v>46</v>
      </c>
      <c r="P27" s="178">
        <v>0.92</v>
      </c>
      <c r="Q27" s="375">
        <v>32.924001156772697</v>
      </c>
      <c r="R27" s="375">
        <v>40.901880125995703</v>
      </c>
      <c r="S27" s="400">
        <v>49.635848847985599</v>
      </c>
      <c r="U27" s="243" t="s">
        <v>411</v>
      </c>
      <c r="W27" s="165" t="s">
        <v>180</v>
      </c>
      <c r="X27" s="146" t="s">
        <v>46</v>
      </c>
      <c r="Y27" s="146" t="s">
        <v>46</v>
      </c>
      <c r="Z27" s="146" t="s">
        <v>46</v>
      </c>
      <c r="AA27" s="146" t="s">
        <v>46</v>
      </c>
      <c r="AB27" s="146" t="s">
        <v>46</v>
      </c>
      <c r="AC27" s="146" t="s">
        <v>46</v>
      </c>
      <c r="AD27" s="166" t="s">
        <v>46</v>
      </c>
    </row>
    <row r="28" spans="1:30" s="153" customFormat="1">
      <c r="A28" s="152" t="s">
        <v>409</v>
      </c>
      <c r="B28" s="323">
        <v>108.62</v>
      </c>
      <c r="C28" s="177" t="s">
        <v>545</v>
      </c>
      <c r="D28" s="153" t="s">
        <v>46</v>
      </c>
      <c r="E28" s="153" t="s">
        <v>46</v>
      </c>
      <c r="F28" s="153" t="s">
        <v>46</v>
      </c>
      <c r="G28" s="153" t="s">
        <v>46</v>
      </c>
      <c r="H28" s="153" t="s">
        <v>46</v>
      </c>
      <c r="I28" s="307" t="s">
        <v>46</v>
      </c>
      <c r="J28" s="152" t="s">
        <v>46</v>
      </c>
      <c r="K28" s="153" t="s">
        <v>46</v>
      </c>
      <c r="L28" s="153" t="s">
        <v>46</v>
      </c>
      <c r="M28" s="153" t="s">
        <v>46</v>
      </c>
      <c r="N28" s="153" t="s">
        <v>46</v>
      </c>
      <c r="O28" s="307" t="s">
        <v>46</v>
      </c>
      <c r="P28" s="178">
        <v>0.91</v>
      </c>
      <c r="Q28" s="375">
        <v>32.439279687427501</v>
      </c>
      <c r="R28" s="375">
        <v>40.349353098840901</v>
      </c>
      <c r="S28" s="400">
        <v>48.829936001101601</v>
      </c>
      <c r="U28" s="243" t="s">
        <v>411</v>
      </c>
      <c r="W28" s="165" t="s">
        <v>180</v>
      </c>
      <c r="X28" s="146" t="s">
        <v>46</v>
      </c>
      <c r="Y28" s="146" t="s">
        <v>46</v>
      </c>
      <c r="Z28" s="146" t="s">
        <v>46</v>
      </c>
      <c r="AA28" s="146" t="s">
        <v>46</v>
      </c>
      <c r="AB28" s="146" t="s">
        <v>46</v>
      </c>
      <c r="AC28" s="146" t="s">
        <v>46</v>
      </c>
      <c r="AD28" s="166" t="s">
        <v>46</v>
      </c>
    </row>
    <row r="29" spans="1:30" s="153" customFormat="1">
      <c r="A29" s="152" t="s">
        <v>409</v>
      </c>
      <c r="B29" s="323">
        <v>108.74</v>
      </c>
      <c r="C29" s="177" t="s">
        <v>545</v>
      </c>
      <c r="D29" s="153" t="s">
        <v>46</v>
      </c>
      <c r="E29" s="153" t="s">
        <v>46</v>
      </c>
      <c r="F29" s="153" t="s">
        <v>46</v>
      </c>
      <c r="G29" s="153" t="s">
        <v>46</v>
      </c>
      <c r="H29" s="153" t="s">
        <v>46</v>
      </c>
      <c r="I29" s="307" t="s">
        <v>46</v>
      </c>
      <c r="J29" s="152" t="s">
        <v>46</v>
      </c>
      <c r="K29" s="153" t="s">
        <v>46</v>
      </c>
      <c r="L29" s="153" t="s">
        <v>46</v>
      </c>
      <c r="M29" s="153" t="s">
        <v>46</v>
      </c>
      <c r="N29" s="153" t="s">
        <v>46</v>
      </c>
      <c r="O29" s="307" t="s">
        <v>46</v>
      </c>
      <c r="P29" s="178">
        <v>0.91</v>
      </c>
      <c r="Q29" s="375">
        <v>32.456015204627597</v>
      </c>
      <c r="R29" s="375">
        <v>40.329302845228597</v>
      </c>
      <c r="S29" s="400">
        <v>48.909819010972697</v>
      </c>
      <c r="U29" s="243" t="s">
        <v>411</v>
      </c>
      <c r="W29" s="165" t="s">
        <v>180</v>
      </c>
      <c r="X29" s="146" t="s">
        <v>46</v>
      </c>
      <c r="Y29" s="146" t="s">
        <v>46</v>
      </c>
      <c r="Z29" s="146" t="s">
        <v>46</v>
      </c>
      <c r="AA29" s="146" t="s">
        <v>46</v>
      </c>
      <c r="AB29" s="146" t="s">
        <v>46</v>
      </c>
      <c r="AC29" s="146" t="s">
        <v>46</v>
      </c>
      <c r="AD29" s="166" t="s">
        <v>46</v>
      </c>
    </row>
    <row r="30" spans="1:30" s="153" customFormat="1">
      <c r="A30" s="152" t="s">
        <v>409</v>
      </c>
      <c r="B30" s="323">
        <v>108.92</v>
      </c>
      <c r="C30" s="177" t="s">
        <v>545</v>
      </c>
      <c r="D30" s="153" t="s">
        <v>46</v>
      </c>
      <c r="E30" s="153" t="s">
        <v>46</v>
      </c>
      <c r="F30" s="153" t="s">
        <v>46</v>
      </c>
      <c r="G30" s="153" t="s">
        <v>46</v>
      </c>
      <c r="H30" s="153" t="s">
        <v>46</v>
      </c>
      <c r="I30" s="307" t="s">
        <v>46</v>
      </c>
      <c r="J30" s="152" t="s">
        <v>46</v>
      </c>
      <c r="K30" s="153" t="s">
        <v>46</v>
      </c>
      <c r="L30" s="153" t="s">
        <v>46</v>
      </c>
      <c r="M30" s="153" t="s">
        <v>46</v>
      </c>
      <c r="N30" s="153" t="s">
        <v>46</v>
      </c>
      <c r="O30" s="307" t="s">
        <v>46</v>
      </c>
      <c r="P30" s="178">
        <v>0.91</v>
      </c>
      <c r="Q30" s="375">
        <v>32.438852165417103</v>
      </c>
      <c r="R30" s="375">
        <v>40.2947469339341</v>
      </c>
      <c r="S30" s="400">
        <v>48.794878604014897</v>
      </c>
      <c r="U30" s="243" t="s">
        <v>411</v>
      </c>
      <c r="W30" s="165" t="s">
        <v>180</v>
      </c>
      <c r="X30" s="146" t="s">
        <v>46</v>
      </c>
      <c r="Y30" s="146" t="s">
        <v>46</v>
      </c>
      <c r="Z30" s="146" t="s">
        <v>46</v>
      </c>
      <c r="AA30" s="146" t="s">
        <v>46</v>
      </c>
      <c r="AB30" s="146" t="s">
        <v>46</v>
      </c>
      <c r="AC30" s="146" t="s">
        <v>46</v>
      </c>
      <c r="AD30" s="166" t="s">
        <v>46</v>
      </c>
    </row>
    <row r="31" spans="1:30" s="153" customFormat="1">
      <c r="A31" s="152" t="s">
        <v>409</v>
      </c>
      <c r="B31" s="323">
        <v>109.04</v>
      </c>
      <c r="C31" s="177" t="s">
        <v>545</v>
      </c>
      <c r="D31" s="153" t="s">
        <v>46</v>
      </c>
      <c r="E31" s="153" t="s">
        <v>46</v>
      </c>
      <c r="F31" s="153" t="s">
        <v>46</v>
      </c>
      <c r="G31" s="153" t="s">
        <v>46</v>
      </c>
      <c r="H31" s="153" t="s">
        <v>46</v>
      </c>
      <c r="I31" s="307" t="s">
        <v>46</v>
      </c>
      <c r="J31" s="152" t="s">
        <v>46</v>
      </c>
      <c r="K31" s="153" t="s">
        <v>46</v>
      </c>
      <c r="L31" s="153" t="s">
        <v>46</v>
      </c>
      <c r="M31" s="153" t="s">
        <v>46</v>
      </c>
      <c r="N31" s="153" t="s">
        <v>46</v>
      </c>
      <c r="O31" s="307" t="s">
        <v>46</v>
      </c>
      <c r="P31" s="178">
        <v>0.89</v>
      </c>
      <c r="Q31" s="375">
        <v>31.4159732616314</v>
      </c>
      <c r="R31" s="375">
        <v>39.096115344747702</v>
      </c>
      <c r="S31" s="400">
        <v>47.402648537306199</v>
      </c>
      <c r="U31" s="243" t="s">
        <v>411</v>
      </c>
      <c r="W31" s="165" t="s">
        <v>180</v>
      </c>
      <c r="X31" s="146" t="s">
        <v>46</v>
      </c>
      <c r="Y31" s="146" t="s">
        <v>46</v>
      </c>
      <c r="Z31" s="146" t="s">
        <v>46</v>
      </c>
      <c r="AA31" s="146" t="s">
        <v>46</v>
      </c>
      <c r="AB31" s="146" t="s">
        <v>46</v>
      </c>
      <c r="AC31" s="146" t="s">
        <v>46</v>
      </c>
      <c r="AD31" s="166" t="s">
        <v>46</v>
      </c>
    </row>
    <row r="32" spans="1:30" s="153" customFormat="1">
      <c r="A32" s="152" t="s">
        <v>409</v>
      </c>
      <c r="B32" s="323">
        <v>109.35</v>
      </c>
      <c r="C32" s="177" t="s">
        <v>545</v>
      </c>
      <c r="D32" s="153" t="s">
        <v>46</v>
      </c>
      <c r="E32" s="153" t="s">
        <v>46</v>
      </c>
      <c r="F32" s="153" t="s">
        <v>46</v>
      </c>
      <c r="G32" s="153" t="s">
        <v>46</v>
      </c>
      <c r="H32" s="153" t="s">
        <v>46</v>
      </c>
      <c r="I32" s="307" t="s">
        <v>46</v>
      </c>
      <c r="J32" s="152" t="s">
        <v>46</v>
      </c>
      <c r="K32" s="153" t="s">
        <v>46</v>
      </c>
      <c r="L32" s="153" t="s">
        <v>46</v>
      </c>
      <c r="M32" s="153" t="s">
        <v>46</v>
      </c>
      <c r="N32" s="153" t="s">
        <v>46</v>
      </c>
      <c r="O32" s="307" t="s">
        <v>46</v>
      </c>
      <c r="P32" s="178">
        <v>0.86</v>
      </c>
      <c r="Q32" s="375">
        <v>29.8752490432401</v>
      </c>
      <c r="R32" s="375">
        <v>37.319363314942997</v>
      </c>
      <c r="S32" s="400">
        <v>45.280290890958199</v>
      </c>
      <c r="U32" s="243" t="s">
        <v>411</v>
      </c>
      <c r="W32" s="165" t="s">
        <v>180</v>
      </c>
      <c r="X32" s="146" t="s">
        <v>46</v>
      </c>
      <c r="Y32" s="146" t="s">
        <v>46</v>
      </c>
      <c r="Z32" s="146" t="s">
        <v>46</v>
      </c>
      <c r="AA32" s="146" t="s">
        <v>46</v>
      </c>
      <c r="AB32" s="146" t="s">
        <v>46</v>
      </c>
      <c r="AC32" s="146" t="s">
        <v>46</v>
      </c>
      <c r="AD32" s="166" t="s">
        <v>46</v>
      </c>
    </row>
    <row r="33" spans="1:30" s="153" customFormat="1">
      <c r="A33" s="152" t="s">
        <v>409</v>
      </c>
      <c r="B33" s="323">
        <v>109.44</v>
      </c>
      <c r="C33" s="177" t="s">
        <v>545</v>
      </c>
      <c r="D33" s="153" t="s">
        <v>46</v>
      </c>
      <c r="E33" s="153" t="s">
        <v>46</v>
      </c>
      <c r="F33" s="153" t="s">
        <v>46</v>
      </c>
      <c r="G33" s="153" t="s">
        <v>46</v>
      </c>
      <c r="H33" s="153" t="s">
        <v>46</v>
      </c>
      <c r="I33" s="307" t="s">
        <v>46</v>
      </c>
      <c r="J33" s="152" t="s">
        <v>46</v>
      </c>
      <c r="K33" s="153" t="s">
        <v>46</v>
      </c>
      <c r="L33" s="153" t="s">
        <v>46</v>
      </c>
      <c r="M33" s="153" t="s">
        <v>46</v>
      </c>
      <c r="N33" s="153" t="s">
        <v>46</v>
      </c>
      <c r="O33" s="307" t="s">
        <v>46</v>
      </c>
      <c r="P33" s="178">
        <v>0.85</v>
      </c>
      <c r="Q33" s="375">
        <v>29.448574580777201</v>
      </c>
      <c r="R33" s="375">
        <v>36.740194872935099</v>
      </c>
      <c r="S33" s="400">
        <v>44.614501024596599</v>
      </c>
      <c r="U33" s="243" t="s">
        <v>411</v>
      </c>
      <c r="W33" s="165" t="s">
        <v>180</v>
      </c>
      <c r="X33" s="146" t="s">
        <v>46</v>
      </c>
      <c r="Y33" s="146" t="s">
        <v>46</v>
      </c>
      <c r="Z33" s="146" t="s">
        <v>46</v>
      </c>
      <c r="AA33" s="146" t="s">
        <v>46</v>
      </c>
      <c r="AB33" s="146" t="s">
        <v>46</v>
      </c>
      <c r="AC33" s="146" t="s">
        <v>46</v>
      </c>
      <c r="AD33" s="166" t="s">
        <v>46</v>
      </c>
    </row>
    <row r="34" spans="1:30" s="153" customFormat="1">
      <c r="A34" s="152" t="s">
        <v>409</v>
      </c>
      <c r="B34" s="323">
        <v>109.76</v>
      </c>
      <c r="C34" s="307" t="s">
        <v>547</v>
      </c>
      <c r="D34" s="146">
        <v>0.19078016260727582</v>
      </c>
      <c r="E34" s="146">
        <v>5.5687614328280365E-2</v>
      </c>
      <c r="F34" s="146">
        <v>8.7322996557983201E-2</v>
      </c>
      <c r="G34" s="146">
        <v>3.1540228233508764E-2</v>
      </c>
      <c r="H34" s="146">
        <v>0.55477747743017258</v>
      </c>
      <c r="I34" s="166">
        <v>7.9891520842779326E-2</v>
      </c>
      <c r="J34" s="165">
        <v>0.19078016260727582</v>
      </c>
      <c r="K34" s="146">
        <v>5.5687614328280365E-2</v>
      </c>
      <c r="L34" s="146">
        <v>8.7322996557983201E-2</v>
      </c>
      <c r="M34" s="146">
        <v>3.1540228233508764E-2</v>
      </c>
      <c r="N34" s="146">
        <v>0.55477747743017258</v>
      </c>
      <c r="O34" s="166">
        <v>7.9891520842779326E-2</v>
      </c>
      <c r="P34" s="398">
        <v>0.78</v>
      </c>
      <c r="Q34" s="146">
        <v>25.709548177665098</v>
      </c>
      <c r="R34" s="146">
        <v>32.592763410274799</v>
      </c>
      <c r="S34" s="399">
        <v>39.368087174561602</v>
      </c>
      <c r="U34" s="243" t="s">
        <v>410</v>
      </c>
      <c r="W34" s="165" t="s">
        <v>180</v>
      </c>
      <c r="X34" s="146">
        <f>(K34+L34+M34)/(K34+L34+M34+N34+O34)</f>
        <v>0.21570262004719085</v>
      </c>
      <c r="Y34" s="146">
        <f>((J34)/(J34+N34))*100</f>
        <v>25.588921950782122</v>
      </c>
      <c r="Z34" s="146">
        <f>L34/M34</f>
        <v>2.7686228492541494</v>
      </c>
      <c r="AA34" s="146">
        <f>(O34/(O34+N34))</f>
        <v>0.12587903467819994</v>
      </c>
      <c r="AB34" s="146">
        <f>(0*(J34/(SUM(J34:O34)))+(1*(K34/SUM(J34:O34)))+(2*(L34/SUM(J34:O34)))+(3*(M34/SUM(J34:O34)))+(4*(N34/(SUM(J34:O34)))+(4*(O34/(SUM(J34:O34))))))</f>
        <v>2.8636302852365807</v>
      </c>
      <c r="AC34" s="146">
        <f>-0.77*P34+3.32*P34^2+1.59</f>
        <v>3.0092879999999997</v>
      </c>
      <c r="AD34" s="166">
        <f t="shared" si="6"/>
        <v>0.14565771476341904</v>
      </c>
    </row>
    <row r="35" spans="1:30" s="153" customFormat="1">
      <c r="A35" s="152" t="s">
        <v>409</v>
      </c>
      <c r="B35" s="323">
        <v>109.8</v>
      </c>
      <c r="C35" s="307" t="s">
        <v>547</v>
      </c>
      <c r="D35" s="153" t="s">
        <v>46</v>
      </c>
      <c r="E35" s="153" t="s">
        <v>46</v>
      </c>
      <c r="F35" s="153" t="s">
        <v>46</v>
      </c>
      <c r="G35" s="153" t="s">
        <v>46</v>
      </c>
      <c r="H35" s="153" t="s">
        <v>46</v>
      </c>
      <c r="I35" s="307" t="s">
        <v>46</v>
      </c>
      <c r="J35" s="152" t="s">
        <v>46</v>
      </c>
      <c r="K35" s="153" t="s">
        <v>46</v>
      </c>
      <c r="L35" s="153" t="s">
        <v>46</v>
      </c>
      <c r="M35" s="153" t="s">
        <v>46</v>
      </c>
      <c r="N35" s="153" t="s">
        <v>46</v>
      </c>
      <c r="O35" s="307" t="s">
        <v>46</v>
      </c>
      <c r="P35" s="398">
        <v>0.84</v>
      </c>
      <c r="Q35" s="146">
        <v>28.904852356699799</v>
      </c>
      <c r="R35" s="146">
        <v>36.142722042575201</v>
      </c>
      <c r="S35" s="399">
        <v>43.720483013102999</v>
      </c>
      <c r="U35" s="243" t="s">
        <v>411</v>
      </c>
      <c r="W35" s="165" t="s">
        <v>180</v>
      </c>
      <c r="X35" s="146" t="s">
        <v>46</v>
      </c>
      <c r="Y35" s="146" t="s">
        <v>46</v>
      </c>
      <c r="Z35" s="146" t="s">
        <v>46</v>
      </c>
      <c r="AA35" s="146" t="s">
        <v>46</v>
      </c>
      <c r="AB35" s="146" t="s">
        <v>46</v>
      </c>
      <c r="AC35" s="146" t="s">
        <v>46</v>
      </c>
      <c r="AD35" s="166" t="s">
        <v>46</v>
      </c>
    </row>
    <row r="36" spans="1:30" s="153" customFormat="1">
      <c r="A36" s="152" t="s">
        <v>409</v>
      </c>
      <c r="B36" s="323">
        <v>109.93</v>
      </c>
      <c r="C36" s="307" t="s">
        <v>547</v>
      </c>
      <c r="D36" s="153" t="s">
        <v>46</v>
      </c>
      <c r="E36" s="153" t="s">
        <v>46</v>
      </c>
      <c r="F36" s="153" t="s">
        <v>46</v>
      </c>
      <c r="G36" s="153" t="s">
        <v>46</v>
      </c>
      <c r="H36" s="153" t="s">
        <v>46</v>
      </c>
      <c r="I36" s="307" t="s">
        <v>46</v>
      </c>
      <c r="J36" s="152" t="s">
        <v>46</v>
      </c>
      <c r="K36" s="153" t="s">
        <v>46</v>
      </c>
      <c r="L36" s="153" t="s">
        <v>46</v>
      </c>
      <c r="M36" s="153" t="s">
        <v>46</v>
      </c>
      <c r="N36" s="153" t="s">
        <v>46</v>
      </c>
      <c r="O36" s="307" t="s">
        <v>46</v>
      </c>
      <c r="P36" s="398">
        <v>0.78</v>
      </c>
      <c r="Q36" s="146">
        <v>25.775890167149399</v>
      </c>
      <c r="R36" s="146">
        <v>32.581084964010998</v>
      </c>
      <c r="S36" s="399">
        <v>39.542431770521603</v>
      </c>
      <c r="U36" s="243" t="s">
        <v>411</v>
      </c>
      <c r="W36" s="165" t="s">
        <v>180</v>
      </c>
      <c r="X36" s="146" t="s">
        <v>46</v>
      </c>
      <c r="Y36" s="146" t="s">
        <v>46</v>
      </c>
      <c r="Z36" s="146" t="s">
        <v>46</v>
      </c>
      <c r="AA36" s="146" t="s">
        <v>46</v>
      </c>
      <c r="AB36" s="146" t="s">
        <v>46</v>
      </c>
      <c r="AC36" s="146" t="s">
        <v>46</v>
      </c>
      <c r="AD36" s="166" t="s">
        <v>46</v>
      </c>
    </row>
    <row r="37" spans="1:30" s="153" customFormat="1">
      <c r="A37" s="152" t="s">
        <v>409</v>
      </c>
      <c r="B37" s="323">
        <v>110.05</v>
      </c>
      <c r="C37" s="307" t="s">
        <v>32</v>
      </c>
      <c r="D37" s="153" t="s">
        <v>46</v>
      </c>
      <c r="E37" s="153" t="s">
        <v>46</v>
      </c>
      <c r="F37" s="153" t="s">
        <v>46</v>
      </c>
      <c r="G37" s="153" t="s">
        <v>46</v>
      </c>
      <c r="H37" s="153" t="s">
        <v>46</v>
      </c>
      <c r="I37" s="307" t="s">
        <v>46</v>
      </c>
      <c r="J37" s="152" t="s">
        <v>46</v>
      </c>
      <c r="K37" s="153" t="s">
        <v>46</v>
      </c>
      <c r="L37" s="153" t="s">
        <v>46</v>
      </c>
      <c r="M37" s="153" t="s">
        <v>46</v>
      </c>
      <c r="N37" s="153" t="s">
        <v>46</v>
      </c>
      <c r="O37" s="307" t="s">
        <v>46</v>
      </c>
      <c r="P37" s="398">
        <v>0.73</v>
      </c>
      <c r="Q37" s="146">
        <v>23.035143747093802</v>
      </c>
      <c r="R37" s="146">
        <v>29.6332386795826</v>
      </c>
      <c r="S37" s="399">
        <v>35.913576325107201</v>
      </c>
      <c r="U37" s="243" t="s">
        <v>411</v>
      </c>
      <c r="W37" s="165" t="s">
        <v>180</v>
      </c>
      <c r="X37" s="146" t="s">
        <v>46</v>
      </c>
      <c r="Y37" s="146" t="s">
        <v>46</v>
      </c>
      <c r="Z37" s="146" t="s">
        <v>46</v>
      </c>
      <c r="AA37" s="146" t="s">
        <v>46</v>
      </c>
      <c r="AB37" s="146" t="s">
        <v>46</v>
      </c>
      <c r="AC37" s="146" t="s">
        <v>46</v>
      </c>
      <c r="AD37" s="166" t="s">
        <v>46</v>
      </c>
    </row>
    <row r="38" spans="1:30" s="153" customFormat="1">
      <c r="A38" s="152" t="s">
        <v>409</v>
      </c>
      <c r="B38" s="323">
        <v>110.08</v>
      </c>
      <c r="C38" s="307" t="s">
        <v>32</v>
      </c>
      <c r="D38" s="153" t="s">
        <v>46</v>
      </c>
      <c r="E38" s="153" t="s">
        <v>46</v>
      </c>
      <c r="F38" s="153" t="s">
        <v>46</v>
      </c>
      <c r="G38" s="153" t="s">
        <v>46</v>
      </c>
      <c r="H38" s="153" t="s">
        <v>46</v>
      </c>
      <c r="I38" s="307" t="s">
        <v>46</v>
      </c>
      <c r="J38" s="152" t="s">
        <v>46</v>
      </c>
      <c r="K38" s="153" t="s">
        <v>46</v>
      </c>
      <c r="L38" s="153" t="s">
        <v>46</v>
      </c>
      <c r="M38" s="153" t="s">
        <v>46</v>
      </c>
      <c r="N38" s="153" t="s">
        <v>46</v>
      </c>
      <c r="O38" s="307" t="s">
        <v>46</v>
      </c>
      <c r="P38" s="398">
        <v>0.76</v>
      </c>
      <c r="Q38" s="146">
        <v>24.698876446315101</v>
      </c>
      <c r="R38" s="146">
        <v>31.4036038501946</v>
      </c>
      <c r="S38" s="399">
        <v>38.0718357575007</v>
      </c>
      <c r="U38" s="243" t="s">
        <v>411</v>
      </c>
      <c r="W38" s="165" t="s">
        <v>180</v>
      </c>
      <c r="X38" s="146" t="s">
        <v>46</v>
      </c>
      <c r="Y38" s="146" t="s">
        <v>46</v>
      </c>
      <c r="Z38" s="146" t="s">
        <v>46</v>
      </c>
      <c r="AA38" s="146" t="s">
        <v>46</v>
      </c>
      <c r="AB38" s="146" t="s">
        <v>46</v>
      </c>
      <c r="AC38" s="146" t="s">
        <v>46</v>
      </c>
      <c r="AD38" s="166" t="s">
        <v>46</v>
      </c>
    </row>
    <row r="39" spans="1:30" s="153" customFormat="1">
      <c r="A39" s="152" t="s">
        <v>409</v>
      </c>
      <c r="B39" s="323">
        <v>110.14</v>
      </c>
      <c r="C39" s="307" t="s">
        <v>32</v>
      </c>
      <c r="D39" s="153" t="s">
        <v>46</v>
      </c>
      <c r="E39" s="153" t="s">
        <v>46</v>
      </c>
      <c r="F39" s="153" t="s">
        <v>46</v>
      </c>
      <c r="G39" s="153" t="s">
        <v>46</v>
      </c>
      <c r="H39" s="153" t="s">
        <v>46</v>
      </c>
      <c r="I39" s="307" t="s">
        <v>46</v>
      </c>
      <c r="J39" s="152" t="s">
        <v>46</v>
      </c>
      <c r="K39" s="153" t="s">
        <v>46</v>
      </c>
      <c r="L39" s="153" t="s">
        <v>46</v>
      </c>
      <c r="M39" s="153" t="s">
        <v>46</v>
      </c>
      <c r="N39" s="153" t="s">
        <v>46</v>
      </c>
      <c r="O39" s="307" t="s">
        <v>46</v>
      </c>
      <c r="P39" s="398">
        <v>0.72</v>
      </c>
      <c r="Q39" s="146">
        <v>22.469457673026501</v>
      </c>
      <c r="R39" s="146">
        <v>29.052193356864102</v>
      </c>
      <c r="S39" s="399">
        <v>35.241510732131999</v>
      </c>
      <c r="U39" s="243" t="s">
        <v>411</v>
      </c>
      <c r="W39" s="165" t="s">
        <v>180</v>
      </c>
      <c r="X39" s="146" t="s">
        <v>46</v>
      </c>
      <c r="Y39" s="146" t="s">
        <v>46</v>
      </c>
      <c r="Z39" s="146" t="s">
        <v>46</v>
      </c>
      <c r="AA39" s="146" t="s">
        <v>46</v>
      </c>
      <c r="AB39" s="146" t="s">
        <v>46</v>
      </c>
      <c r="AC39" s="146" t="s">
        <v>46</v>
      </c>
      <c r="AD39" s="166" t="s">
        <v>46</v>
      </c>
    </row>
    <row r="40" spans="1:30" s="153" customFormat="1">
      <c r="A40" s="152" t="s">
        <v>409</v>
      </c>
      <c r="B40" s="323">
        <v>110.17</v>
      </c>
      <c r="C40" s="307" t="s">
        <v>32</v>
      </c>
      <c r="D40" s="153" t="s">
        <v>46</v>
      </c>
      <c r="E40" s="153" t="s">
        <v>46</v>
      </c>
      <c r="F40" s="153" t="s">
        <v>46</v>
      </c>
      <c r="G40" s="153" t="s">
        <v>46</v>
      </c>
      <c r="H40" s="153" t="s">
        <v>46</v>
      </c>
      <c r="I40" s="307" t="s">
        <v>46</v>
      </c>
      <c r="J40" s="152" t="s">
        <v>46</v>
      </c>
      <c r="K40" s="153" t="s">
        <v>46</v>
      </c>
      <c r="L40" s="153" t="s">
        <v>46</v>
      </c>
      <c r="M40" s="153" t="s">
        <v>46</v>
      </c>
      <c r="N40" s="153" t="s">
        <v>46</v>
      </c>
      <c r="O40" s="307" t="s">
        <v>46</v>
      </c>
      <c r="P40" s="398">
        <v>0.71</v>
      </c>
      <c r="Q40" s="146">
        <v>21.949566277898999</v>
      </c>
      <c r="R40" s="146">
        <v>28.490423807770402</v>
      </c>
      <c r="S40" s="399">
        <v>34.5588132927736</v>
      </c>
      <c r="U40" s="243" t="s">
        <v>411</v>
      </c>
      <c r="W40" s="165" t="s">
        <v>180</v>
      </c>
      <c r="X40" s="146" t="s">
        <v>46</v>
      </c>
      <c r="Y40" s="146" t="s">
        <v>46</v>
      </c>
      <c r="Z40" s="146" t="s">
        <v>46</v>
      </c>
      <c r="AA40" s="146" t="s">
        <v>46</v>
      </c>
      <c r="AB40" s="146" t="s">
        <v>46</v>
      </c>
      <c r="AC40" s="146" t="s">
        <v>46</v>
      </c>
      <c r="AD40" s="166" t="s">
        <v>46</v>
      </c>
    </row>
    <row r="41" spans="1:30" s="153" customFormat="1">
      <c r="A41" s="152" t="s">
        <v>409</v>
      </c>
      <c r="B41" s="323">
        <v>110.25</v>
      </c>
      <c r="C41" s="401" t="s">
        <v>485</v>
      </c>
      <c r="D41" s="146">
        <v>0.20178815004650924</v>
      </c>
      <c r="E41" s="146">
        <v>7.6364677959895572E-2</v>
      </c>
      <c r="F41" s="146">
        <v>8.223559578555828E-2</v>
      </c>
      <c r="G41" s="146">
        <v>3.945650215308278E-2</v>
      </c>
      <c r="H41" s="146">
        <v>0.54342366140204579</v>
      </c>
      <c r="I41" s="166">
        <v>5.6731412652908333E-2</v>
      </c>
      <c r="J41" s="165">
        <v>0.20178815004650924</v>
      </c>
      <c r="K41" s="146">
        <v>7.6364677959895572E-2</v>
      </c>
      <c r="L41" s="146">
        <v>8.223559578555828E-2</v>
      </c>
      <c r="M41" s="146">
        <v>3.945650215308278E-2</v>
      </c>
      <c r="N41" s="146">
        <v>0.54342366140204579</v>
      </c>
      <c r="O41" s="166">
        <v>5.6731412652908333E-2</v>
      </c>
      <c r="P41" s="402">
        <v>0.7</v>
      </c>
      <c r="Q41" s="379">
        <v>21.331371063087801</v>
      </c>
      <c r="R41" s="379">
        <v>27.8766457097718</v>
      </c>
      <c r="S41" s="403">
        <v>33.887366897133703</v>
      </c>
      <c r="U41" s="243" t="s">
        <v>410</v>
      </c>
      <c r="W41" s="165" t="s">
        <v>180</v>
      </c>
      <c r="X41" s="146">
        <f>(K41+L41+M41)/(K41+L41+M41+N41+O41)</f>
        <v>0.24812557707590627</v>
      </c>
      <c r="Y41" s="146">
        <f>((J41)/(J41+N41))*100</f>
        <v>27.077959171670951</v>
      </c>
      <c r="Z41" s="146">
        <f>L41/M41</f>
        <v>2.0842089718572057</v>
      </c>
      <c r="AA41" s="146">
        <f>(O41/(O41+N41))</f>
        <v>9.4527923040959957E-2</v>
      </c>
      <c r="AB41" s="146">
        <f>(0*(J41/(SUM(J41:O41)))+(1*(K41/SUM(J41:O41)))+(2*(L41/SUM(J41:O41)))+(3*(M41/SUM(J41:O41)))+(4*(N41/(SUM(J41:O41)))+(4*(O41/(SUM(J41:O41))))))</f>
        <v>2.7598256722100771</v>
      </c>
      <c r="AC41" s="146">
        <f>-0.77*P41+3.32*P41^2+1.59</f>
        <v>2.6778</v>
      </c>
      <c r="AD41" s="166">
        <f t="shared" si="6"/>
        <v>-8.2025672210077172E-2</v>
      </c>
    </row>
    <row r="42" spans="1:30" s="153" customFormat="1">
      <c r="A42" s="152" t="s">
        <v>409</v>
      </c>
      <c r="B42" s="323">
        <v>110.26</v>
      </c>
      <c r="C42" s="401" t="s">
        <v>485</v>
      </c>
      <c r="D42" s="153" t="s">
        <v>46</v>
      </c>
      <c r="E42" s="153" t="s">
        <v>46</v>
      </c>
      <c r="F42" s="153" t="s">
        <v>46</v>
      </c>
      <c r="G42" s="153" t="s">
        <v>46</v>
      </c>
      <c r="H42" s="153" t="s">
        <v>46</v>
      </c>
      <c r="I42" s="307" t="s">
        <v>46</v>
      </c>
      <c r="J42" s="152" t="s">
        <v>46</v>
      </c>
      <c r="K42" s="153" t="s">
        <v>46</v>
      </c>
      <c r="L42" s="153" t="s">
        <v>46</v>
      </c>
      <c r="M42" s="153" t="s">
        <v>46</v>
      </c>
      <c r="N42" s="153" t="s">
        <v>46</v>
      </c>
      <c r="O42" s="307" t="s">
        <v>46</v>
      </c>
      <c r="P42" s="402">
        <v>0.7</v>
      </c>
      <c r="Q42" s="379">
        <v>21.354616857574701</v>
      </c>
      <c r="R42" s="379">
        <v>27.909113732486801</v>
      </c>
      <c r="S42" s="403">
        <v>33.884350010425699</v>
      </c>
      <c r="U42" s="243" t="s">
        <v>411</v>
      </c>
      <c r="W42" s="165" t="s">
        <v>180</v>
      </c>
      <c r="X42" s="146" t="s">
        <v>46</v>
      </c>
      <c r="Y42" s="146" t="s">
        <v>46</v>
      </c>
      <c r="Z42" s="146" t="s">
        <v>46</v>
      </c>
      <c r="AA42" s="146" t="s">
        <v>46</v>
      </c>
      <c r="AB42" s="146" t="s">
        <v>46</v>
      </c>
      <c r="AC42" s="146" t="s">
        <v>46</v>
      </c>
      <c r="AD42" s="166" t="s">
        <v>46</v>
      </c>
    </row>
    <row r="43" spans="1:30" s="153" customFormat="1">
      <c r="A43" s="152" t="s">
        <v>409</v>
      </c>
      <c r="B43" s="323">
        <v>110.35</v>
      </c>
      <c r="C43" s="401" t="s">
        <v>485</v>
      </c>
      <c r="D43" s="153" t="s">
        <v>46</v>
      </c>
      <c r="E43" s="153" t="s">
        <v>46</v>
      </c>
      <c r="F43" s="153" t="s">
        <v>46</v>
      </c>
      <c r="G43" s="153" t="s">
        <v>46</v>
      </c>
      <c r="H43" s="153" t="s">
        <v>46</v>
      </c>
      <c r="I43" s="307" t="s">
        <v>46</v>
      </c>
      <c r="J43" s="152" t="s">
        <v>46</v>
      </c>
      <c r="K43" s="153" t="s">
        <v>46</v>
      </c>
      <c r="L43" s="153" t="s">
        <v>46</v>
      </c>
      <c r="M43" s="153" t="s">
        <v>46</v>
      </c>
      <c r="N43" s="153" t="s">
        <v>46</v>
      </c>
      <c r="O43" s="307" t="s">
        <v>46</v>
      </c>
      <c r="P43" s="402">
        <v>0.69</v>
      </c>
      <c r="Q43" s="379">
        <v>20.7370408847734</v>
      </c>
      <c r="R43" s="379">
        <v>27.298859171830902</v>
      </c>
      <c r="S43" s="403">
        <v>33.217617331760401</v>
      </c>
      <c r="U43" s="243" t="s">
        <v>411</v>
      </c>
      <c r="W43" s="165" t="s">
        <v>180</v>
      </c>
      <c r="X43" s="146" t="s">
        <v>46</v>
      </c>
      <c r="Y43" s="146" t="s">
        <v>46</v>
      </c>
      <c r="Z43" s="146" t="s">
        <v>46</v>
      </c>
      <c r="AA43" s="146" t="s">
        <v>46</v>
      </c>
      <c r="AB43" s="146" t="s">
        <v>46</v>
      </c>
      <c r="AC43" s="146" t="s">
        <v>46</v>
      </c>
      <c r="AD43" s="166" t="s">
        <v>46</v>
      </c>
    </row>
    <row r="44" spans="1:30" s="153" customFormat="1">
      <c r="A44" s="152" t="s">
        <v>409</v>
      </c>
      <c r="B44" s="323">
        <v>110.41</v>
      </c>
      <c r="C44" s="401" t="s">
        <v>485</v>
      </c>
      <c r="D44" s="153" t="s">
        <v>46</v>
      </c>
      <c r="E44" s="153" t="s">
        <v>46</v>
      </c>
      <c r="F44" s="153" t="s">
        <v>46</v>
      </c>
      <c r="G44" s="153" t="s">
        <v>46</v>
      </c>
      <c r="H44" s="153" t="s">
        <v>46</v>
      </c>
      <c r="I44" s="307" t="s">
        <v>46</v>
      </c>
      <c r="J44" s="152" t="s">
        <v>46</v>
      </c>
      <c r="K44" s="153" t="s">
        <v>46</v>
      </c>
      <c r="L44" s="153" t="s">
        <v>46</v>
      </c>
      <c r="M44" s="153" t="s">
        <v>46</v>
      </c>
      <c r="N44" s="153" t="s">
        <v>46</v>
      </c>
      <c r="O44" s="307" t="s">
        <v>46</v>
      </c>
      <c r="P44" s="402">
        <v>0.71</v>
      </c>
      <c r="Q44" s="379">
        <v>21.908839273143201</v>
      </c>
      <c r="R44" s="379">
        <v>28.4717384415328</v>
      </c>
      <c r="S44" s="403">
        <v>34.509786771802297</v>
      </c>
      <c r="U44" s="243" t="s">
        <v>411</v>
      </c>
      <c r="W44" s="165" t="s">
        <v>180</v>
      </c>
      <c r="X44" s="146" t="s">
        <v>46</v>
      </c>
      <c r="Y44" s="146" t="s">
        <v>46</v>
      </c>
      <c r="Z44" s="146" t="s">
        <v>46</v>
      </c>
      <c r="AA44" s="146" t="s">
        <v>46</v>
      </c>
      <c r="AB44" s="146" t="s">
        <v>46</v>
      </c>
      <c r="AC44" s="146" t="s">
        <v>46</v>
      </c>
      <c r="AD44" s="166" t="s">
        <v>46</v>
      </c>
    </row>
    <row r="45" spans="1:30" s="153" customFormat="1">
      <c r="A45" s="152" t="s">
        <v>409</v>
      </c>
      <c r="B45" s="323">
        <v>110.54</v>
      </c>
      <c r="C45" s="401" t="s">
        <v>485</v>
      </c>
      <c r="D45" s="153" t="s">
        <v>46</v>
      </c>
      <c r="E45" s="153" t="s">
        <v>46</v>
      </c>
      <c r="F45" s="153" t="s">
        <v>46</v>
      </c>
      <c r="G45" s="153" t="s">
        <v>46</v>
      </c>
      <c r="H45" s="153" t="s">
        <v>46</v>
      </c>
      <c r="I45" s="307" t="s">
        <v>46</v>
      </c>
      <c r="J45" s="152" t="s">
        <v>46</v>
      </c>
      <c r="K45" s="153" t="s">
        <v>46</v>
      </c>
      <c r="L45" s="153" t="s">
        <v>46</v>
      </c>
      <c r="M45" s="153" t="s">
        <v>46</v>
      </c>
      <c r="N45" s="153" t="s">
        <v>46</v>
      </c>
      <c r="O45" s="307" t="s">
        <v>46</v>
      </c>
      <c r="P45" s="402">
        <v>0.71</v>
      </c>
      <c r="Q45" s="379">
        <v>21.895184976805901</v>
      </c>
      <c r="R45" s="379">
        <v>28.460488256005501</v>
      </c>
      <c r="S45" s="403">
        <v>34.5601752303429</v>
      </c>
      <c r="U45" s="243" t="s">
        <v>411</v>
      </c>
      <c r="W45" s="165" t="s">
        <v>180</v>
      </c>
      <c r="X45" s="146" t="s">
        <v>46</v>
      </c>
      <c r="Y45" s="146" t="s">
        <v>46</v>
      </c>
      <c r="Z45" s="146" t="s">
        <v>46</v>
      </c>
      <c r="AA45" s="146" t="s">
        <v>46</v>
      </c>
      <c r="AB45" s="146" t="s">
        <v>46</v>
      </c>
      <c r="AC45" s="146" t="s">
        <v>46</v>
      </c>
      <c r="AD45" s="166" t="s">
        <v>46</v>
      </c>
    </row>
    <row r="46" spans="1:30" s="153" customFormat="1">
      <c r="A46" s="152" t="s">
        <v>409</v>
      </c>
      <c r="B46" s="323">
        <v>110.63</v>
      </c>
      <c r="C46" s="401" t="s">
        <v>485</v>
      </c>
      <c r="D46" s="153" t="s">
        <v>46</v>
      </c>
      <c r="E46" s="153" t="s">
        <v>46</v>
      </c>
      <c r="F46" s="153" t="s">
        <v>46</v>
      </c>
      <c r="G46" s="153" t="s">
        <v>46</v>
      </c>
      <c r="H46" s="153" t="s">
        <v>46</v>
      </c>
      <c r="I46" s="307" t="s">
        <v>46</v>
      </c>
      <c r="J46" s="152" t="s">
        <v>46</v>
      </c>
      <c r="K46" s="153" t="s">
        <v>46</v>
      </c>
      <c r="L46" s="153" t="s">
        <v>46</v>
      </c>
      <c r="M46" s="153" t="s">
        <v>46</v>
      </c>
      <c r="N46" s="153" t="s">
        <v>46</v>
      </c>
      <c r="O46" s="307" t="s">
        <v>46</v>
      </c>
      <c r="P46" s="402">
        <v>0.7</v>
      </c>
      <c r="Q46" s="379">
        <v>21.3666990695985</v>
      </c>
      <c r="R46" s="379">
        <v>27.887669536968101</v>
      </c>
      <c r="S46" s="403">
        <v>33.856315138391402</v>
      </c>
      <c r="U46" s="243" t="s">
        <v>411</v>
      </c>
      <c r="W46" s="165" t="s">
        <v>180</v>
      </c>
      <c r="X46" s="146" t="s">
        <v>46</v>
      </c>
      <c r="Y46" s="146" t="s">
        <v>46</v>
      </c>
      <c r="Z46" s="146" t="s">
        <v>46</v>
      </c>
      <c r="AA46" s="146" t="s">
        <v>46</v>
      </c>
      <c r="AB46" s="146" t="s">
        <v>46</v>
      </c>
      <c r="AC46" s="146" t="s">
        <v>46</v>
      </c>
      <c r="AD46" s="166" t="s">
        <v>46</v>
      </c>
    </row>
    <row r="47" spans="1:30" s="153" customFormat="1">
      <c r="A47" s="152" t="s">
        <v>409</v>
      </c>
      <c r="B47" s="323">
        <v>110.72</v>
      </c>
      <c r="C47" s="401" t="s">
        <v>485</v>
      </c>
      <c r="D47" s="153" t="s">
        <v>46</v>
      </c>
      <c r="E47" s="153" t="s">
        <v>46</v>
      </c>
      <c r="F47" s="153" t="s">
        <v>46</v>
      </c>
      <c r="G47" s="153" t="s">
        <v>46</v>
      </c>
      <c r="H47" s="153" t="s">
        <v>46</v>
      </c>
      <c r="I47" s="307" t="s">
        <v>46</v>
      </c>
      <c r="J47" s="152" t="s">
        <v>46</v>
      </c>
      <c r="K47" s="153" t="s">
        <v>46</v>
      </c>
      <c r="L47" s="153" t="s">
        <v>46</v>
      </c>
      <c r="M47" s="153" t="s">
        <v>46</v>
      </c>
      <c r="N47" s="153" t="s">
        <v>46</v>
      </c>
      <c r="O47" s="307" t="s">
        <v>46</v>
      </c>
      <c r="P47" s="402">
        <v>0.71</v>
      </c>
      <c r="Q47" s="379">
        <v>21.855899682128701</v>
      </c>
      <c r="R47" s="379">
        <v>28.497106065059299</v>
      </c>
      <c r="S47" s="403">
        <v>34.595672775378702</v>
      </c>
      <c r="U47" s="243" t="s">
        <v>411</v>
      </c>
      <c r="W47" s="165" t="s">
        <v>180</v>
      </c>
      <c r="X47" s="146" t="s">
        <v>46</v>
      </c>
      <c r="Y47" s="146" t="s">
        <v>46</v>
      </c>
      <c r="Z47" s="146" t="s">
        <v>46</v>
      </c>
      <c r="AA47" s="146" t="s">
        <v>46</v>
      </c>
      <c r="AB47" s="146" t="s">
        <v>46</v>
      </c>
      <c r="AC47" s="146" t="s">
        <v>46</v>
      </c>
      <c r="AD47" s="166" t="s">
        <v>46</v>
      </c>
    </row>
    <row r="48" spans="1:30" s="153" customFormat="1">
      <c r="A48" s="152" t="s">
        <v>409</v>
      </c>
      <c r="B48" s="323">
        <v>110.73</v>
      </c>
      <c r="C48" s="401" t="s">
        <v>485</v>
      </c>
      <c r="D48" s="146">
        <v>0.27993024871935701</v>
      </c>
      <c r="E48" s="146">
        <v>7.7582783956462786E-2</v>
      </c>
      <c r="F48" s="146">
        <v>7.4913151506347142E-2</v>
      </c>
      <c r="G48" s="146">
        <v>3.1514376218883505E-2</v>
      </c>
      <c r="H48" s="146">
        <v>0.49288643556720002</v>
      </c>
      <c r="I48" s="166">
        <v>4.3173004031749562E-2</v>
      </c>
      <c r="J48" s="165">
        <v>0.27993024871935701</v>
      </c>
      <c r="K48" s="146">
        <v>7.7582783956462786E-2</v>
      </c>
      <c r="L48" s="146">
        <v>7.4913151506347142E-2</v>
      </c>
      <c r="M48" s="146">
        <v>3.1514376218883505E-2</v>
      </c>
      <c r="N48" s="146">
        <v>0.49288643556720002</v>
      </c>
      <c r="O48" s="166">
        <v>4.3173004031749562E-2</v>
      </c>
      <c r="P48" s="402">
        <v>0.66</v>
      </c>
      <c r="Q48" s="379">
        <v>19.0493429860276</v>
      </c>
      <c r="R48" s="379">
        <v>25.5189318857533</v>
      </c>
      <c r="S48" s="403">
        <v>31.169039551132201</v>
      </c>
      <c r="U48" s="243" t="s">
        <v>410</v>
      </c>
      <c r="W48" s="165" t="s">
        <v>180</v>
      </c>
      <c r="X48" s="146">
        <f>(K48+L48+M48)/(K48+L48+M48+N48+O48)</f>
        <v>0.25554512094756282</v>
      </c>
      <c r="Y48" s="146">
        <f>((J48)/(J48+N48))*100</f>
        <v>36.222076258327789</v>
      </c>
      <c r="Z48" s="146">
        <f>L48/M48</f>
        <v>2.3771104014890501</v>
      </c>
      <c r="AA48" s="146">
        <f>(O48/(O48+N48))</f>
        <v>8.0537718100905473E-2</v>
      </c>
      <c r="AB48" s="146">
        <f>(0*(J48/(SUM(J48:O48)))+(1*(K48/SUM(J48:O48)))+(2*(L48/SUM(J48:O48)))+(3*(M48/SUM(J48:O48)))+(4*(N48/(SUM(J48:O48)))+(4*(O48/(SUM(J48:O48))))))</f>
        <v>2.4661899740216056</v>
      </c>
      <c r="AC48" s="146">
        <f>-0.77*P48+3.32*P48^2+1.59</f>
        <v>2.5279920000000002</v>
      </c>
      <c r="AD48" s="166">
        <f t="shared" si="6"/>
        <v>6.1802025978394681E-2</v>
      </c>
    </row>
    <row r="49" spans="1:30" s="153" customFormat="1">
      <c r="A49" s="152" t="s">
        <v>409</v>
      </c>
      <c r="B49" s="323">
        <v>110.81</v>
      </c>
      <c r="C49" s="401" t="s">
        <v>485</v>
      </c>
      <c r="D49" s="153" t="s">
        <v>46</v>
      </c>
      <c r="E49" s="153" t="s">
        <v>46</v>
      </c>
      <c r="F49" s="153" t="s">
        <v>46</v>
      </c>
      <c r="G49" s="153" t="s">
        <v>46</v>
      </c>
      <c r="H49" s="153" t="s">
        <v>46</v>
      </c>
      <c r="I49" s="307" t="s">
        <v>46</v>
      </c>
      <c r="J49" s="152" t="s">
        <v>46</v>
      </c>
      <c r="K49" s="153" t="s">
        <v>46</v>
      </c>
      <c r="L49" s="153" t="s">
        <v>46</v>
      </c>
      <c r="M49" s="153" t="s">
        <v>46</v>
      </c>
      <c r="N49" s="153" t="s">
        <v>46</v>
      </c>
      <c r="O49" s="307" t="s">
        <v>46</v>
      </c>
      <c r="P49" s="402">
        <v>0.68</v>
      </c>
      <c r="Q49" s="379">
        <v>20.222938915363599</v>
      </c>
      <c r="R49" s="379">
        <v>26.691145809937002</v>
      </c>
      <c r="S49" s="403">
        <v>32.548369599398796</v>
      </c>
      <c r="U49" s="243" t="s">
        <v>411</v>
      </c>
      <c r="W49" s="165" t="s">
        <v>180</v>
      </c>
      <c r="X49" s="146" t="s">
        <v>46</v>
      </c>
      <c r="Y49" s="146" t="s">
        <v>46</v>
      </c>
      <c r="Z49" s="146" t="s">
        <v>46</v>
      </c>
      <c r="AA49" s="146" t="s">
        <v>46</v>
      </c>
      <c r="AB49" s="146" t="s">
        <v>46</v>
      </c>
      <c r="AC49" s="146" t="s">
        <v>46</v>
      </c>
      <c r="AD49" s="166" t="s">
        <v>46</v>
      </c>
    </row>
    <row r="50" spans="1:30" s="153" customFormat="1">
      <c r="A50" s="152" t="s">
        <v>409</v>
      </c>
      <c r="B50" s="323">
        <v>110.93</v>
      </c>
      <c r="C50" s="401" t="s">
        <v>485</v>
      </c>
      <c r="D50" s="153" t="s">
        <v>46</v>
      </c>
      <c r="E50" s="153" t="s">
        <v>46</v>
      </c>
      <c r="F50" s="153" t="s">
        <v>46</v>
      </c>
      <c r="G50" s="153" t="s">
        <v>46</v>
      </c>
      <c r="H50" s="153" t="s">
        <v>46</v>
      </c>
      <c r="I50" s="307" t="s">
        <v>46</v>
      </c>
      <c r="J50" s="152" t="s">
        <v>46</v>
      </c>
      <c r="K50" s="153" t="s">
        <v>46</v>
      </c>
      <c r="L50" s="153" t="s">
        <v>46</v>
      </c>
      <c r="M50" s="153" t="s">
        <v>46</v>
      </c>
      <c r="N50" s="153" t="s">
        <v>46</v>
      </c>
      <c r="O50" s="307" t="s">
        <v>46</v>
      </c>
      <c r="P50" s="402">
        <v>0.7</v>
      </c>
      <c r="Q50" s="379">
        <v>21.312527704547701</v>
      </c>
      <c r="R50" s="379">
        <v>27.892702552807499</v>
      </c>
      <c r="S50" s="403">
        <v>33.849285111336201</v>
      </c>
      <c r="U50" s="243" t="s">
        <v>411</v>
      </c>
      <c r="W50" s="165" t="s">
        <v>180</v>
      </c>
      <c r="X50" s="146" t="s">
        <v>46</v>
      </c>
      <c r="Y50" s="146" t="s">
        <v>46</v>
      </c>
      <c r="Z50" s="146" t="s">
        <v>46</v>
      </c>
      <c r="AA50" s="146" t="s">
        <v>46</v>
      </c>
      <c r="AB50" s="146" t="s">
        <v>46</v>
      </c>
      <c r="AC50" s="146" t="s">
        <v>46</v>
      </c>
      <c r="AD50" s="166" t="s">
        <v>46</v>
      </c>
    </row>
    <row r="51" spans="1:30" s="153" customFormat="1">
      <c r="A51" s="152" t="s">
        <v>409</v>
      </c>
      <c r="B51" s="323">
        <v>111.11</v>
      </c>
      <c r="C51" s="401" t="s">
        <v>485</v>
      </c>
      <c r="D51" s="153" t="s">
        <v>46</v>
      </c>
      <c r="E51" s="153" t="s">
        <v>46</v>
      </c>
      <c r="F51" s="153" t="s">
        <v>46</v>
      </c>
      <c r="G51" s="153" t="s">
        <v>46</v>
      </c>
      <c r="H51" s="153" t="s">
        <v>46</v>
      </c>
      <c r="I51" s="307" t="s">
        <v>46</v>
      </c>
      <c r="J51" s="152" t="s">
        <v>46</v>
      </c>
      <c r="K51" s="153" t="s">
        <v>46</v>
      </c>
      <c r="L51" s="153" t="s">
        <v>46</v>
      </c>
      <c r="M51" s="153" t="s">
        <v>46</v>
      </c>
      <c r="N51" s="153" t="s">
        <v>46</v>
      </c>
      <c r="O51" s="307" t="s">
        <v>46</v>
      </c>
      <c r="P51" s="402">
        <v>0.7</v>
      </c>
      <c r="Q51" s="379">
        <v>21.3817516677979</v>
      </c>
      <c r="R51" s="379">
        <v>27.889635620082998</v>
      </c>
      <c r="S51" s="403">
        <v>33.925084837048999</v>
      </c>
      <c r="U51" s="243" t="s">
        <v>411</v>
      </c>
      <c r="W51" s="165" t="s">
        <v>180</v>
      </c>
      <c r="X51" s="146" t="s">
        <v>46</v>
      </c>
      <c r="Y51" s="146" t="s">
        <v>46</v>
      </c>
      <c r="Z51" s="146" t="s">
        <v>46</v>
      </c>
      <c r="AA51" s="146" t="s">
        <v>46</v>
      </c>
      <c r="AB51" s="146" t="s">
        <v>46</v>
      </c>
      <c r="AC51" s="146" t="s">
        <v>46</v>
      </c>
      <c r="AD51" s="166" t="s">
        <v>46</v>
      </c>
    </row>
    <row r="52" spans="1:30" s="153" customFormat="1">
      <c r="A52" s="152" t="s">
        <v>409</v>
      </c>
      <c r="B52" s="323">
        <v>111.21</v>
      </c>
      <c r="C52" s="401" t="s">
        <v>485</v>
      </c>
      <c r="D52" s="153" t="s">
        <v>46</v>
      </c>
      <c r="E52" s="153" t="s">
        <v>46</v>
      </c>
      <c r="F52" s="153" t="s">
        <v>46</v>
      </c>
      <c r="G52" s="153" t="s">
        <v>46</v>
      </c>
      <c r="H52" s="153" t="s">
        <v>46</v>
      </c>
      <c r="I52" s="307" t="s">
        <v>46</v>
      </c>
      <c r="J52" s="152" t="s">
        <v>46</v>
      </c>
      <c r="K52" s="153" t="s">
        <v>46</v>
      </c>
      <c r="L52" s="153" t="s">
        <v>46</v>
      </c>
      <c r="M52" s="153" t="s">
        <v>46</v>
      </c>
      <c r="N52" s="153" t="s">
        <v>46</v>
      </c>
      <c r="O52" s="307" t="s">
        <v>46</v>
      </c>
      <c r="P52" s="402">
        <v>0.69</v>
      </c>
      <c r="Q52" s="379">
        <v>20.8385217242928</v>
      </c>
      <c r="R52" s="379">
        <v>27.276853764310701</v>
      </c>
      <c r="S52" s="403">
        <v>33.227162607768001</v>
      </c>
      <c r="U52" s="243" t="s">
        <v>411</v>
      </c>
      <c r="W52" s="165" t="s">
        <v>180</v>
      </c>
      <c r="X52" s="146" t="s">
        <v>46</v>
      </c>
      <c r="Y52" s="146" t="s">
        <v>46</v>
      </c>
      <c r="Z52" s="146" t="s">
        <v>46</v>
      </c>
      <c r="AA52" s="146" t="s">
        <v>46</v>
      </c>
      <c r="AB52" s="146" t="s">
        <v>46</v>
      </c>
      <c r="AC52" s="146" t="s">
        <v>46</v>
      </c>
      <c r="AD52" s="166" t="s">
        <v>46</v>
      </c>
    </row>
    <row r="53" spans="1:30" s="153" customFormat="1">
      <c r="A53" s="152" t="s">
        <v>409</v>
      </c>
      <c r="B53" s="323">
        <v>111.38</v>
      </c>
      <c r="C53" s="401" t="s">
        <v>485</v>
      </c>
      <c r="D53" s="153" t="s">
        <v>46</v>
      </c>
      <c r="E53" s="153" t="s">
        <v>46</v>
      </c>
      <c r="F53" s="153" t="s">
        <v>46</v>
      </c>
      <c r="G53" s="153" t="s">
        <v>46</v>
      </c>
      <c r="H53" s="153" t="s">
        <v>46</v>
      </c>
      <c r="I53" s="307" t="s">
        <v>46</v>
      </c>
      <c r="J53" s="152" t="s">
        <v>46</v>
      </c>
      <c r="K53" s="153" t="s">
        <v>46</v>
      </c>
      <c r="L53" s="153" t="s">
        <v>46</v>
      </c>
      <c r="M53" s="153" t="s">
        <v>46</v>
      </c>
      <c r="N53" s="153" t="s">
        <v>46</v>
      </c>
      <c r="O53" s="307" t="s">
        <v>46</v>
      </c>
      <c r="P53" s="402">
        <v>0.7</v>
      </c>
      <c r="Q53" s="379">
        <v>21.3756513252631</v>
      </c>
      <c r="R53" s="379">
        <v>27.8748819448628</v>
      </c>
      <c r="S53" s="403">
        <v>33.876056681498397</v>
      </c>
      <c r="U53" s="243" t="s">
        <v>411</v>
      </c>
      <c r="W53" s="165" t="s">
        <v>180</v>
      </c>
      <c r="X53" s="146" t="s">
        <v>46</v>
      </c>
      <c r="Y53" s="146" t="s">
        <v>46</v>
      </c>
      <c r="Z53" s="146" t="s">
        <v>46</v>
      </c>
      <c r="AA53" s="146" t="s">
        <v>46</v>
      </c>
      <c r="AB53" s="146" t="s">
        <v>46</v>
      </c>
      <c r="AC53" s="146" t="s">
        <v>46</v>
      </c>
      <c r="AD53" s="166" t="s">
        <v>46</v>
      </c>
    </row>
    <row r="54" spans="1:30" s="153" customFormat="1">
      <c r="A54" s="152" t="s">
        <v>409</v>
      </c>
      <c r="B54" s="323">
        <v>111.4</v>
      </c>
      <c r="C54" s="401" t="s">
        <v>485</v>
      </c>
      <c r="D54" s="146">
        <v>0.17932275485520099</v>
      </c>
      <c r="E54" s="146">
        <v>7.7103001065911891E-2</v>
      </c>
      <c r="F54" s="146">
        <v>8.7718266965529396E-2</v>
      </c>
      <c r="G54" s="146">
        <v>4.5443596362138468E-2</v>
      </c>
      <c r="H54" s="146">
        <v>0.54519112226285249</v>
      </c>
      <c r="I54" s="166">
        <v>6.5221258488366768E-2</v>
      </c>
      <c r="J54" s="165">
        <v>0.17932275485520099</v>
      </c>
      <c r="K54" s="146">
        <v>7.7103001065911891E-2</v>
      </c>
      <c r="L54" s="146">
        <v>8.7718266965529396E-2</v>
      </c>
      <c r="M54" s="146">
        <v>4.5443596362138468E-2</v>
      </c>
      <c r="N54" s="146">
        <v>0.54519112226285249</v>
      </c>
      <c r="O54" s="166">
        <v>6.5221258488366768E-2</v>
      </c>
      <c r="P54" s="402">
        <v>0.72</v>
      </c>
      <c r="Q54" s="379">
        <v>22.534389159833701</v>
      </c>
      <c r="R54" s="379">
        <v>29.055141305406</v>
      </c>
      <c r="S54" s="403">
        <v>35.220956708075001</v>
      </c>
      <c r="U54" s="243" t="s">
        <v>410</v>
      </c>
      <c r="W54" s="165" t="s">
        <v>180</v>
      </c>
      <c r="X54" s="146">
        <f>(K54+L54+M54)/(K54+L54+M54+N54+O54)</f>
        <v>0.25620896112025249</v>
      </c>
      <c r="Y54" s="146">
        <f>((J54)/(J54+N54))*100</f>
        <v>24.750768828404627</v>
      </c>
      <c r="Z54" s="146">
        <f>L54/M54</f>
        <v>1.9302668359807071</v>
      </c>
      <c r="AA54" s="146">
        <f>(O54/(O54+N54))</f>
        <v>0.10684786309232554</v>
      </c>
      <c r="AB54" s="146">
        <f>(0*(J54/(SUM(J54:O54)))+(1*(K54/SUM(J54:O54)))+(2*(L54/SUM(J54:O54)))+(3*(M54/SUM(J54:O54)))+(4*(N54/(SUM(J54:O54)))+(4*(O54/(SUM(J54:O54))))))</f>
        <v>2.8305198470882633</v>
      </c>
      <c r="AC54" s="146">
        <f>-0.77*P54+3.32*P54^2+1.59</f>
        <v>2.7566879999999996</v>
      </c>
      <c r="AD54" s="166">
        <f t="shared" si="6"/>
        <v>-7.3831847088263736E-2</v>
      </c>
    </row>
    <row r="55" spans="1:30" s="153" customFormat="1">
      <c r="A55" s="152" t="s">
        <v>409</v>
      </c>
      <c r="B55" s="323">
        <v>111.52</v>
      </c>
      <c r="C55" s="401" t="s">
        <v>485</v>
      </c>
      <c r="D55" s="153" t="s">
        <v>46</v>
      </c>
      <c r="E55" s="153" t="s">
        <v>46</v>
      </c>
      <c r="F55" s="153" t="s">
        <v>46</v>
      </c>
      <c r="G55" s="153" t="s">
        <v>46</v>
      </c>
      <c r="H55" s="153" t="s">
        <v>46</v>
      </c>
      <c r="I55" s="307" t="s">
        <v>46</v>
      </c>
      <c r="J55" s="152" t="s">
        <v>46</v>
      </c>
      <c r="K55" s="153" t="s">
        <v>46</v>
      </c>
      <c r="L55" s="153" t="s">
        <v>46</v>
      </c>
      <c r="M55" s="153" t="s">
        <v>46</v>
      </c>
      <c r="N55" s="153" t="s">
        <v>46</v>
      </c>
      <c r="O55" s="307" t="s">
        <v>46</v>
      </c>
      <c r="P55" s="402">
        <v>0.7</v>
      </c>
      <c r="Q55" s="379">
        <v>21.378343730501999</v>
      </c>
      <c r="R55" s="379">
        <v>27.889496163338801</v>
      </c>
      <c r="S55" s="403">
        <v>33.861120081761698</v>
      </c>
      <c r="U55" s="243" t="s">
        <v>411</v>
      </c>
      <c r="W55" s="165" t="s">
        <v>180</v>
      </c>
      <c r="X55" s="146" t="s">
        <v>46</v>
      </c>
      <c r="Y55" s="146" t="s">
        <v>46</v>
      </c>
      <c r="Z55" s="146" t="s">
        <v>46</v>
      </c>
      <c r="AA55" s="146" t="s">
        <v>46</v>
      </c>
      <c r="AB55" s="146" t="s">
        <v>46</v>
      </c>
      <c r="AC55" s="146" t="s">
        <v>46</v>
      </c>
      <c r="AD55" s="166" t="s">
        <v>46</v>
      </c>
    </row>
    <row r="56" spans="1:30" s="153" customFormat="1">
      <c r="A56" s="152" t="s">
        <v>409</v>
      </c>
      <c r="B56" s="323">
        <v>111.61</v>
      </c>
      <c r="C56" s="401" t="s">
        <v>485</v>
      </c>
      <c r="D56" s="153" t="s">
        <v>46</v>
      </c>
      <c r="E56" s="153" t="s">
        <v>46</v>
      </c>
      <c r="F56" s="153" t="s">
        <v>46</v>
      </c>
      <c r="G56" s="153" t="s">
        <v>46</v>
      </c>
      <c r="H56" s="153" t="s">
        <v>46</v>
      </c>
      <c r="I56" s="307" t="s">
        <v>46</v>
      </c>
      <c r="J56" s="152" t="s">
        <v>46</v>
      </c>
      <c r="K56" s="153" t="s">
        <v>46</v>
      </c>
      <c r="L56" s="153" t="s">
        <v>46</v>
      </c>
      <c r="M56" s="153" t="s">
        <v>46</v>
      </c>
      <c r="N56" s="153" t="s">
        <v>46</v>
      </c>
      <c r="O56" s="307" t="s">
        <v>46</v>
      </c>
      <c r="P56" s="402">
        <v>0.7</v>
      </c>
      <c r="Q56" s="379">
        <v>21.320806233397999</v>
      </c>
      <c r="R56" s="379">
        <v>27.8818242642526</v>
      </c>
      <c r="S56" s="403">
        <v>33.901719875685302</v>
      </c>
      <c r="U56" s="243" t="s">
        <v>411</v>
      </c>
      <c r="W56" s="165" t="s">
        <v>180</v>
      </c>
      <c r="X56" s="146" t="s">
        <v>46</v>
      </c>
      <c r="Y56" s="146" t="s">
        <v>46</v>
      </c>
      <c r="Z56" s="146" t="s">
        <v>46</v>
      </c>
      <c r="AA56" s="146" t="s">
        <v>46</v>
      </c>
      <c r="AB56" s="146" t="s">
        <v>46</v>
      </c>
      <c r="AC56" s="146" t="s">
        <v>46</v>
      </c>
      <c r="AD56" s="166" t="s">
        <v>46</v>
      </c>
    </row>
    <row r="57" spans="1:30" s="153" customFormat="1">
      <c r="A57" s="152" t="s">
        <v>409</v>
      </c>
      <c r="B57" s="323">
        <v>111.82</v>
      </c>
      <c r="C57" s="401" t="s">
        <v>485</v>
      </c>
      <c r="D57" s="153" t="s">
        <v>46</v>
      </c>
      <c r="E57" s="153" t="s">
        <v>46</v>
      </c>
      <c r="F57" s="153" t="s">
        <v>46</v>
      </c>
      <c r="G57" s="153" t="s">
        <v>46</v>
      </c>
      <c r="H57" s="153" t="s">
        <v>46</v>
      </c>
      <c r="I57" s="307" t="s">
        <v>46</v>
      </c>
      <c r="J57" s="152" t="s">
        <v>46</v>
      </c>
      <c r="K57" s="153" t="s">
        <v>46</v>
      </c>
      <c r="L57" s="153" t="s">
        <v>46</v>
      </c>
      <c r="M57" s="153" t="s">
        <v>46</v>
      </c>
      <c r="N57" s="153" t="s">
        <v>46</v>
      </c>
      <c r="O57" s="307" t="s">
        <v>46</v>
      </c>
      <c r="P57" s="402">
        <v>0.71</v>
      </c>
      <c r="Q57" s="379">
        <v>21.892705404994601</v>
      </c>
      <c r="R57" s="379">
        <v>28.475862621760399</v>
      </c>
      <c r="S57" s="403">
        <v>34.596036685094802</v>
      </c>
      <c r="U57" s="243" t="s">
        <v>411</v>
      </c>
      <c r="W57" s="165" t="s">
        <v>180</v>
      </c>
      <c r="X57" s="146" t="s">
        <v>46</v>
      </c>
      <c r="Y57" s="146" t="s">
        <v>46</v>
      </c>
      <c r="Z57" s="146" t="s">
        <v>46</v>
      </c>
      <c r="AA57" s="146" t="s">
        <v>46</v>
      </c>
      <c r="AB57" s="146" t="s">
        <v>46</v>
      </c>
      <c r="AC57" s="146" t="s">
        <v>46</v>
      </c>
      <c r="AD57" s="166" t="s">
        <v>46</v>
      </c>
    </row>
    <row r="58" spans="1:30" s="153" customFormat="1">
      <c r="A58" s="152" t="s">
        <v>409</v>
      </c>
      <c r="B58" s="323">
        <v>111.98</v>
      </c>
      <c r="C58" s="401" t="s">
        <v>485</v>
      </c>
      <c r="D58" s="153" t="s">
        <v>46</v>
      </c>
      <c r="E58" s="153" t="s">
        <v>46</v>
      </c>
      <c r="F58" s="153" t="s">
        <v>46</v>
      </c>
      <c r="G58" s="153" t="s">
        <v>46</v>
      </c>
      <c r="H58" s="153" t="s">
        <v>46</v>
      </c>
      <c r="I58" s="307" t="s">
        <v>46</v>
      </c>
      <c r="J58" s="152" t="s">
        <v>46</v>
      </c>
      <c r="K58" s="153" t="s">
        <v>46</v>
      </c>
      <c r="L58" s="153" t="s">
        <v>46</v>
      </c>
      <c r="M58" s="153" t="s">
        <v>46</v>
      </c>
      <c r="N58" s="153" t="s">
        <v>46</v>
      </c>
      <c r="O58" s="307" t="s">
        <v>46</v>
      </c>
      <c r="P58" s="402">
        <v>0.71</v>
      </c>
      <c r="Q58" s="379">
        <v>21.971640503017898</v>
      </c>
      <c r="R58" s="379">
        <v>28.492417496661702</v>
      </c>
      <c r="S58" s="403">
        <v>34.485794475476403</v>
      </c>
      <c r="U58" s="243" t="s">
        <v>411</v>
      </c>
      <c r="W58" s="165" t="s">
        <v>180</v>
      </c>
      <c r="X58" s="146" t="s">
        <v>46</v>
      </c>
      <c r="Y58" s="146" t="s">
        <v>46</v>
      </c>
      <c r="Z58" s="146" t="s">
        <v>46</v>
      </c>
      <c r="AA58" s="146" t="s">
        <v>46</v>
      </c>
      <c r="AB58" s="146" t="s">
        <v>46</v>
      </c>
      <c r="AC58" s="146" t="s">
        <v>46</v>
      </c>
      <c r="AD58" s="166" t="s">
        <v>46</v>
      </c>
    </row>
    <row r="59" spans="1:30" s="153" customFormat="1">
      <c r="A59" s="152" t="s">
        <v>409</v>
      </c>
      <c r="B59" s="323">
        <v>112.11</v>
      </c>
      <c r="C59" s="401" t="s">
        <v>485</v>
      </c>
      <c r="D59" s="146">
        <v>0.17735489248101466</v>
      </c>
      <c r="E59" s="146">
        <v>7.7639203854871205E-2</v>
      </c>
      <c r="F59" s="146">
        <v>9.0747875958970145E-2</v>
      </c>
      <c r="G59" s="146">
        <v>4.559854893882747E-2</v>
      </c>
      <c r="H59" s="146">
        <v>0.53872118369741362</v>
      </c>
      <c r="I59" s="166">
        <v>6.9938295068903089E-2</v>
      </c>
      <c r="J59" s="165">
        <v>0.17735489248101466</v>
      </c>
      <c r="K59" s="146">
        <v>7.7639203854871205E-2</v>
      </c>
      <c r="L59" s="146">
        <v>9.0747875958970145E-2</v>
      </c>
      <c r="M59" s="146">
        <v>4.559854893882747E-2</v>
      </c>
      <c r="N59" s="146">
        <v>0.53872118369741362</v>
      </c>
      <c r="O59" s="166">
        <v>6.9938295068903089E-2</v>
      </c>
      <c r="P59" s="402">
        <v>0.73</v>
      </c>
      <c r="Q59" s="379">
        <v>23.034159865526298</v>
      </c>
      <c r="R59" s="379">
        <v>29.639179604437899</v>
      </c>
      <c r="S59" s="403">
        <v>35.938832164007202</v>
      </c>
      <c r="U59" s="243" t="s">
        <v>410</v>
      </c>
      <c r="W59" s="165" t="s">
        <v>180</v>
      </c>
      <c r="X59" s="146">
        <f>(K59+L59+M59)/(K59+L59+M59+N59+O59)</f>
        <v>0.2601190073299382</v>
      </c>
      <c r="Y59" s="146">
        <f>((J59)/(J59+N59))*100</f>
        <v>24.767604781258221</v>
      </c>
      <c r="Z59" s="146">
        <f>L59/M59</f>
        <v>1.9901483286389783</v>
      </c>
      <c r="AA59" s="146">
        <f>(O59/(O59+N59))</f>
        <v>0.11490545618489346</v>
      </c>
      <c r="AB59" s="146">
        <f>(0*(J59/(SUM(J59:O59)))+(1*(K59/SUM(J59:O59)))+(2*(L59/SUM(J59:O59)))+(3*(M59/SUM(J59:O59)))+(4*(N59/(SUM(J59:O59)))+(4*(O59/(SUM(J59:O59))))))</f>
        <v>2.8305685176545601</v>
      </c>
      <c r="AC59" s="146">
        <f>-0.77*P59+3.32*P59^2+1.59</f>
        <v>2.7971279999999998</v>
      </c>
      <c r="AD59" s="166">
        <f t="shared" si="6"/>
        <v>-3.3440517654560242E-2</v>
      </c>
    </row>
    <row r="60" spans="1:30" s="153" customFormat="1">
      <c r="A60" s="152" t="s">
        <v>409</v>
      </c>
      <c r="B60" s="323">
        <v>112.33</v>
      </c>
      <c r="C60" s="401" t="s">
        <v>485</v>
      </c>
      <c r="D60" s="153" t="s">
        <v>46</v>
      </c>
      <c r="E60" s="153" t="s">
        <v>46</v>
      </c>
      <c r="F60" s="153" t="s">
        <v>46</v>
      </c>
      <c r="G60" s="153" t="s">
        <v>46</v>
      </c>
      <c r="H60" s="153" t="s">
        <v>46</v>
      </c>
      <c r="I60" s="307" t="s">
        <v>46</v>
      </c>
      <c r="J60" s="152" t="s">
        <v>46</v>
      </c>
      <c r="K60" s="153" t="s">
        <v>46</v>
      </c>
      <c r="L60" s="153" t="s">
        <v>46</v>
      </c>
      <c r="M60" s="153" t="s">
        <v>46</v>
      </c>
      <c r="N60" s="153" t="s">
        <v>46</v>
      </c>
      <c r="O60" s="307" t="s">
        <v>46</v>
      </c>
      <c r="P60" s="402">
        <v>0.71</v>
      </c>
      <c r="Q60" s="379">
        <v>21.9540682048383</v>
      </c>
      <c r="R60" s="379">
        <v>28.480837036221399</v>
      </c>
      <c r="S60" s="403">
        <v>34.6040448842205</v>
      </c>
      <c r="U60" s="243" t="s">
        <v>411</v>
      </c>
      <c r="W60" s="165" t="s">
        <v>180</v>
      </c>
      <c r="X60" s="146" t="s">
        <v>46</v>
      </c>
      <c r="Y60" s="146" t="s">
        <v>46</v>
      </c>
      <c r="Z60" s="146" t="s">
        <v>46</v>
      </c>
      <c r="AA60" s="146" t="s">
        <v>46</v>
      </c>
      <c r="AB60" s="146" t="s">
        <v>46</v>
      </c>
      <c r="AC60" s="146" t="s">
        <v>46</v>
      </c>
      <c r="AD60" s="166" t="s">
        <v>46</v>
      </c>
    </row>
    <row r="61" spans="1:30" s="153" customFormat="1">
      <c r="A61" s="152" t="s">
        <v>409</v>
      </c>
      <c r="B61" s="323">
        <v>112.5</v>
      </c>
      <c r="C61" s="401" t="s">
        <v>485</v>
      </c>
      <c r="D61" s="153" t="s">
        <v>46</v>
      </c>
      <c r="E61" s="153" t="s">
        <v>46</v>
      </c>
      <c r="F61" s="153" t="s">
        <v>46</v>
      </c>
      <c r="G61" s="153" t="s">
        <v>46</v>
      </c>
      <c r="H61" s="153" t="s">
        <v>46</v>
      </c>
      <c r="I61" s="307" t="s">
        <v>46</v>
      </c>
      <c r="J61" s="152" t="s">
        <v>46</v>
      </c>
      <c r="K61" s="153" t="s">
        <v>46</v>
      </c>
      <c r="L61" s="153" t="s">
        <v>46</v>
      </c>
      <c r="M61" s="153" t="s">
        <v>46</v>
      </c>
      <c r="N61" s="153" t="s">
        <v>46</v>
      </c>
      <c r="O61" s="307" t="s">
        <v>46</v>
      </c>
      <c r="P61" s="402">
        <v>0.71</v>
      </c>
      <c r="Q61" s="379">
        <v>21.916059479316701</v>
      </c>
      <c r="R61" s="379">
        <v>28.485530286350301</v>
      </c>
      <c r="S61" s="403">
        <v>34.5390818795141</v>
      </c>
      <c r="U61" s="243" t="s">
        <v>411</v>
      </c>
      <c r="W61" s="165" t="s">
        <v>180</v>
      </c>
      <c r="X61" s="146" t="s">
        <v>46</v>
      </c>
      <c r="Y61" s="146" t="s">
        <v>46</v>
      </c>
      <c r="Z61" s="146" t="s">
        <v>46</v>
      </c>
      <c r="AA61" s="146" t="s">
        <v>46</v>
      </c>
      <c r="AB61" s="146" t="s">
        <v>46</v>
      </c>
      <c r="AC61" s="146" t="s">
        <v>46</v>
      </c>
      <c r="AD61" s="166" t="s">
        <v>46</v>
      </c>
    </row>
    <row r="62" spans="1:30" s="153" customFormat="1">
      <c r="A62" s="152" t="s">
        <v>409</v>
      </c>
      <c r="B62" s="323">
        <v>112.59</v>
      </c>
      <c r="C62" s="401" t="s">
        <v>485</v>
      </c>
      <c r="D62" s="146">
        <v>0.20985625376402389</v>
      </c>
      <c r="E62" s="146">
        <v>7.9258587153791221E-2</v>
      </c>
      <c r="F62" s="146">
        <v>8.8128740098672637E-2</v>
      </c>
      <c r="G62" s="146">
        <v>4.3103172378877133E-2</v>
      </c>
      <c r="H62" s="146">
        <v>0.52722517465914764</v>
      </c>
      <c r="I62" s="166">
        <v>5.2428071945487431E-2</v>
      </c>
      <c r="J62" s="165">
        <v>0.20985625376402389</v>
      </c>
      <c r="K62" s="146">
        <v>7.9258587153791221E-2</v>
      </c>
      <c r="L62" s="146">
        <v>8.8128740098672637E-2</v>
      </c>
      <c r="M62" s="146">
        <v>4.3103172378877133E-2</v>
      </c>
      <c r="N62" s="146">
        <v>0.52722517465914764</v>
      </c>
      <c r="O62" s="166">
        <v>5.2428071945487431E-2</v>
      </c>
      <c r="P62" s="402">
        <v>0.7</v>
      </c>
      <c r="Q62" s="379">
        <v>21.310510851794199</v>
      </c>
      <c r="R62" s="379">
        <v>27.862122713454099</v>
      </c>
      <c r="S62" s="403">
        <v>33.853387430019097</v>
      </c>
      <c r="U62" s="243" t="s">
        <v>410</v>
      </c>
      <c r="W62" s="165" t="s">
        <v>180</v>
      </c>
      <c r="X62" s="146">
        <f>(K62+L62+M62)/(K62+L62+M62+N62+O62)</f>
        <v>0.26639519787894145</v>
      </c>
      <c r="Y62" s="146">
        <f>((J62)/(J62+N62))*100</f>
        <v>28.471244244067663</v>
      </c>
      <c r="Z62" s="146">
        <f>L62/M62</f>
        <v>2.0445998573845214</v>
      </c>
      <c r="AA62" s="146">
        <f>(O62/(O62+N62))</f>
        <v>9.0447301473060002E-2</v>
      </c>
      <c r="AB62" s="146">
        <f>(0*(J62/(SUM(J62:O62)))+(1*(K62/SUM(J62:O62)))+(2*(L62/SUM(J62:O62)))+(3*(M62/SUM(J62:O62)))+(4*(N62/(SUM(J62:O62)))+(4*(O62/(SUM(J62:O62))))))</f>
        <v>2.7034385709063082</v>
      </c>
      <c r="AC62" s="146">
        <f>-0.77*P62+3.32*P62^2+1.59</f>
        <v>2.6778</v>
      </c>
      <c r="AD62" s="166">
        <f t="shared" si="6"/>
        <v>-2.5638570906308278E-2</v>
      </c>
    </row>
    <row r="63" spans="1:30" s="153" customFormat="1">
      <c r="A63" s="152" t="s">
        <v>409</v>
      </c>
      <c r="B63" s="323">
        <v>112.67</v>
      </c>
      <c r="C63" s="401" t="s">
        <v>485</v>
      </c>
      <c r="D63" s="153" t="s">
        <v>46</v>
      </c>
      <c r="E63" s="153" t="s">
        <v>46</v>
      </c>
      <c r="F63" s="153" t="s">
        <v>46</v>
      </c>
      <c r="G63" s="153" t="s">
        <v>46</v>
      </c>
      <c r="H63" s="153" t="s">
        <v>46</v>
      </c>
      <c r="I63" s="307" t="s">
        <v>46</v>
      </c>
      <c r="J63" s="152" t="s">
        <v>46</v>
      </c>
      <c r="K63" s="153" t="s">
        <v>46</v>
      </c>
      <c r="L63" s="153" t="s">
        <v>46</v>
      </c>
      <c r="M63" s="153" t="s">
        <v>46</v>
      </c>
      <c r="N63" s="153" t="s">
        <v>46</v>
      </c>
      <c r="O63" s="307" t="s">
        <v>46</v>
      </c>
      <c r="P63" s="402">
        <v>0.69</v>
      </c>
      <c r="Q63" s="379">
        <v>20.759262874768499</v>
      </c>
      <c r="R63" s="379">
        <v>27.286456885626698</v>
      </c>
      <c r="S63" s="403">
        <v>33.1860065214643</v>
      </c>
      <c r="U63" s="243" t="s">
        <v>411</v>
      </c>
      <c r="W63" s="165" t="s">
        <v>180</v>
      </c>
      <c r="X63" s="146" t="s">
        <v>46</v>
      </c>
      <c r="Y63" s="146" t="s">
        <v>46</v>
      </c>
      <c r="Z63" s="146" t="s">
        <v>46</v>
      </c>
      <c r="AA63" s="146" t="s">
        <v>46</v>
      </c>
      <c r="AB63" s="146" t="s">
        <v>46</v>
      </c>
      <c r="AC63" s="146" t="s">
        <v>46</v>
      </c>
      <c r="AD63" s="166" t="s">
        <v>46</v>
      </c>
    </row>
    <row r="64" spans="1:30" s="153" customFormat="1" ht="13.5" thickBot="1">
      <c r="A64" s="381" t="s">
        <v>409</v>
      </c>
      <c r="B64" s="332">
        <v>112.78</v>
      </c>
      <c r="C64" s="404" t="s">
        <v>485</v>
      </c>
      <c r="D64" s="334" t="s">
        <v>46</v>
      </c>
      <c r="E64" s="334" t="s">
        <v>46</v>
      </c>
      <c r="F64" s="334" t="s">
        <v>46</v>
      </c>
      <c r="G64" s="334" t="s">
        <v>46</v>
      </c>
      <c r="H64" s="334" t="s">
        <v>46</v>
      </c>
      <c r="I64" s="335" t="s">
        <v>46</v>
      </c>
      <c r="J64" s="381" t="s">
        <v>46</v>
      </c>
      <c r="K64" s="334" t="s">
        <v>46</v>
      </c>
      <c r="L64" s="334" t="s">
        <v>46</v>
      </c>
      <c r="M64" s="334" t="s">
        <v>46</v>
      </c>
      <c r="N64" s="334" t="s">
        <v>46</v>
      </c>
      <c r="O64" s="335" t="s">
        <v>46</v>
      </c>
      <c r="P64" s="405">
        <v>0.68</v>
      </c>
      <c r="Q64" s="406">
        <v>20.1838386714007</v>
      </c>
      <c r="R64" s="406">
        <v>26.679211853324901</v>
      </c>
      <c r="S64" s="407">
        <v>32.4860782866796</v>
      </c>
      <c r="U64" s="268" t="s">
        <v>411</v>
      </c>
      <c r="W64" s="330" t="s">
        <v>180</v>
      </c>
      <c r="X64" s="196" t="s">
        <v>46</v>
      </c>
      <c r="Y64" s="196" t="s">
        <v>46</v>
      </c>
      <c r="Z64" s="196" t="s">
        <v>46</v>
      </c>
      <c r="AA64" s="196" t="s">
        <v>46</v>
      </c>
      <c r="AB64" s="196" t="s">
        <v>46</v>
      </c>
      <c r="AC64" s="196" t="s">
        <v>46</v>
      </c>
      <c r="AD64" s="279" t="s">
        <v>46</v>
      </c>
    </row>
    <row r="65" spans="14:20" ht="13.5" thickBot="1"/>
    <row r="66" spans="14:20">
      <c r="N66" s="945"/>
      <c r="O66" s="423" t="s">
        <v>542</v>
      </c>
      <c r="P66" s="199" t="s">
        <v>540</v>
      </c>
      <c r="Q66" s="200">
        <v>5</v>
      </c>
      <c r="R66" s="200">
        <v>50</v>
      </c>
      <c r="S66" s="200">
        <v>95</v>
      </c>
      <c r="T66" s="942" t="s">
        <v>541</v>
      </c>
    </row>
    <row r="67" spans="14:20">
      <c r="N67" s="174" t="s">
        <v>36</v>
      </c>
      <c r="O67" s="315">
        <f>COUNT(P13:P15)</f>
        <v>3</v>
      </c>
      <c r="P67" s="202">
        <f>MIN(Q13:Q15)</f>
        <v>23.609723682193</v>
      </c>
      <c r="Q67" s="202">
        <f>AVERAGE(Q13:Q15)</f>
        <v>25.063451171253465</v>
      </c>
      <c r="R67" s="202">
        <f>AVERAGE(R13:R15)</f>
        <v>31.805843208919899</v>
      </c>
      <c r="S67" s="202">
        <f>AVERAGE(S13:S15)</f>
        <v>38.536510419683033</v>
      </c>
      <c r="T67" s="204">
        <f>MAX(S13:S15)</f>
        <v>40.157915293841697</v>
      </c>
    </row>
    <row r="68" spans="14:20">
      <c r="N68" s="174" t="s">
        <v>31</v>
      </c>
      <c r="O68" s="236">
        <f>COUNT(P17:P33)</f>
        <v>17</v>
      </c>
      <c r="P68" s="202">
        <f>MIN(Q17:Q33)</f>
        <v>29.448574580777201</v>
      </c>
      <c r="Q68" s="202">
        <f>AVERAGE(Q17:Q33)</f>
        <v>31.446482536109116</v>
      </c>
      <c r="R68" s="202">
        <f>AVERAGE(R17:R33)</f>
        <v>39.126875553445629</v>
      </c>
      <c r="S68" s="202">
        <f>AVERAGE(S17:S33)</f>
        <v>47.419957545985937</v>
      </c>
      <c r="T68" s="204">
        <f>MAX(S17:S34)</f>
        <v>50.403112665686002</v>
      </c>
    </row>
    <row r="69" spans="14:20">
      <c r="N69" s="174" t="s">
        <v>485</v>
      </c>
      <c r="O69" s="236">
        <f>COUNT(P41:P64)</f>
        <v>24</v>
      </c>
      <c r="P69" s="202">
        <f>MIN(Q41:Q64)</f>
        <v>19.0493429860276</v>
      </c>
      <c r="Q69" s="202">
        <f>AVERAGE(Q41:Q64)</f>
        <v>21.370257129574828</v>
      </c>
      <c r="R69" s="202">
        <f>AVERAGE(R41:R64)</f>
        <v>27.907243863426846</v>
      </c>
      <c r="S69" s="202">
        <f>AVERAGE(S41:S64)</f>
        <v>33.907472563975652</v>
      </c>
      <c r="T69" s="204">
        <f>MAX(S41:S64)</f>
        <v>35.938832164007202</v>
      </c>
    </row>
    <row r="70" spans="14:20">
      <c r="N70" s="174"/>
      <c r="O70" s="151"/>
      <c r="P70" s="202"/>
      <c r="Q70" s="202"/>
      <c r="R70" s="203"/>
      <c r="S70" s="202"/>
      <c r="T70" s="946"/>
    </row>
    <row r="71" spans="14:20">
      <c r="N71" s="174"/>
      <c r="O71" s="151"/>
      <c r="P71" s="202"/>
      <c r="Q71" s="205"/>
      <c r="R71" s="205"/>
      <c r="S71" s="205"/>
      <c r="T71" s="946"/>
    </row>
    <row r="72" spans="14:20">
      <c r="N72" s="174" t="s">
        <v>36</v>
      </c>
      <c r="O72" s="236">
        <f>O67</f>
        <v>3</v>
      </c>
      <c r="P72" s="202" t="str">
        <f>FIXED(P67,2)</f>
        <v>23.61</v>
      </c>
      <c r="Q72" s="202" t="str">
        <f t="shared" ref="Q72:T74" si="7">FIXED(Q67,2)</f>
        <v>25.06</v>
      </c>
      <c r="R72" s="202" t="str">
        <f t="shared" si="7"/>
        <v>31.81</v>
      </c>
      <c r="S72" s="202" t="str">
        <f t="shared" si="7"/>
        <v>38.54</v>
      </c>
      <c r="T72" s="204" t="str">
        <f t="shared" si="7"/>
        <v>40.16</v>
      </c>
    </row>
    <row r="73" spans="14:20">
      <c r="N73" s="174" t="s">
        <v>31</v>
      </c>
      <c r="O73" s="236">
        <f t="shared" ref="O73:O74" si="8">O68</f>
        <v>17</v>
      </c>
      <c r="P73" s="202" t="str">
        <f>FIXED(P68,2)</f>
        <v>29.45</v>
      </c>
      <c r="Q73" s="202" t="str">
        <f t="shared" si="7"/>
        <v>31.45</v>
      </c>
      <c r="R73" s="202" t="str">
        <f t="shared" si="7"/>
        <v>39.13</v>
      </c>
      <c r="S73" s="202" t="str">
        <f t="shared" si="7"/>
        <v>47.42</v>
      </c>
      <c r="T73" s="204" t="str">
        <f t="shared" si="7"/>
        <v>50.40</v>
      </c>
    </row>
    <row r="74" spans="14:20" ht="13.5" thickBot="1">
      <c r="N74" s="206" t="s">
        <v>485</v>
      </c>
      <c r="O74" s="271">
        <f t="shared" si="8"/>
        <v>24</v>
      </c>
      <c r="P74" s="207" t="str">
        <f>FIXED(P69,2)</f>
        <v>19.05</v>
      </c>
      <c r="Q74" s="207" t="str">
        <f t="shared" si="7"/>
        <v>21.37</v>
      </c>
      <c r="R74" s="207" t="str">
        <f t="shared" si="7"/>
        <v>27.91</v>
      </c>
      <c r="S74" s="207" t="str">
        <f t="shared" si="7"/>
        <v>33.91</v>
      </c>
      <c r="T74" s="209" t="str">
        <f t="shared" si="7"/>
        <v>35.94</v>
      </c>
    </row>
  </sheetData>
  <mergeCells count="4">
    <mergeCell ref="D11:I11"/>
    <mergeCell ref="J11:O11"/>
    <mergeCell ref="W11:AD11"/>
    <mergeCell ref="Q11:S11"/>
  </mergeCells>
  <pageMargins left="0.7" right="0.7" top="0.75" bottom="0.75" header="0.3" footer="0.3"/>
  <pageSetup paperSize="9" orientation="portrait" horizontalDpi="4294967292" verticalDpi="4294967292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AD67"/>
  <sheetViews>
    <sheetView topLeftCell="F16" zoomScale="70" zoomScaleNormal="70" zoomScalePageLayoutView="70" workbookViewId="0">
      <selection activeCell="Q66" sqref="Q66:V67"/>
    </sheetView>
  </sheetViews>
  <sheetFormatPr defaultColWidth="8.7109375" defaultRowHeight="12.75"/>
  <cols>
    <col min="1" max="2" width="8.7109375" style="232"/>
    <col min="3" max="3" width="29.85546875" style="232" customWidth="1"/>
    <col min="4" max="4" width="32.85546875" style="232" customWidth="1"/>
    <col min="5" max="5" width="31.7109375" style="232" customWidth="1"/>
    <col min="6" max="6" width="12" style="232" bestFit="1" customWidth="1"/>
    <col min="7" max="9" width="10.85546875" style="232" bestFit="1" customWidth="1"/>
    <col min="10" max="10" width="12" style="232" bestFit="1" customWidth="1"/>
    <col min="11" max="11" width="10.85546875" style="232" bestFit="1" customWidth="1"/>
    <col min="12" max="17" width="9.140625" style="232" customWidth="1"/>
    <col min="18" max="18" width="8.7109375" style="390"/>
    <col min="19" max="20" width="12.42578125" style="231" customWidth="1"/>
    <col min="21" max="21" width="14.28515625" style="231" bestFit="1" customWidth="1"/>
    <col min="22" max="22" width="8.7109375" style="232"/>
    <col min="23" max="23" width="11.28515625" style="232" customWidth="1"/>
    <col min="24" max="24" width="18.42578125" style="232" bestFit="1" customWidth="1"/>
    <col min="25" max="25" width="13.140625" style="232" bestFit="1" customWidth="1"/>
    <col min="26" max="26" width="21.7109375" style="232" bestFit="1" customWidth="1"/>
    <col min="27" max="27" width="20.7109375" style="232" bestFit="1" customWidth="1"/>
    <col min="28" max="28" width="13.42578125" style="232" bestFit="1" customWidth="1"/>
    <col min="29" max="29" width="19.42578125" style="232" bestFit="1" customWidth="1"/>
    <col min="30" max="30" width="10.28515625" style="232" customWidth="1"/>
    <col min="31" max="16384" width="8.7109375" style="232"/>
  </cols>
  <sheetData>
    <row r="1" spans="3:30" s="425" customFormat="1" ht="15.75">
      <c r="C1" s="408" t="s">
        <v>11</v>
      </c>
      <c r="D1" s="408" t="s">
        <v>417</v>
      </c>
      <c r="R1" s="426"/>
    </row>
    <row r="2" spans="3:30">
      <c r="C2" s="289" t="s">
        <v>586</v>
      </c>
      <c r="D2" s="223" t="s">
        <v>596</v>
      </c>
    </row>
    <row r="3" spans="3:30">
      <c r="C3" s="289" t="s">
        <v>592</v>
      </c>
      <c r="D3" s="223" t="s">
        <v>416</v>
      </c>
    </row>
    <row r="4" spans="3:30">
      <c r="C4" s="289" t="s">
        <v>589</v>
      </c>
      <c r="D4" s="220">
        <v>39.61</v>
      </c>
      <c r="E4" s="109"/>
    </row>
    <row r="5" spans="3:30">
      <c r="C5" s="289" t="s">
        <v>590</v>
      </c>
      <c r="D5" s="220">
        <v>-74.44</v>
      </c>
    </row>
    <row r="6" spans="3:30">
      <c r="C6" s="289" t="s">
        <v>15</v>
      </c>
      <c r="D6" s="223" t="s">
        <v>34</v>
      </c>
      <c r="E6" s="232" t="s">
        <v>418</v>
      </c>
    </row>
    <row r="7" spans="3:30" ht="25.5">
      <c r="C7" s="289" t="s">
        <v>16</v>
      </c>
      <c r="D7" s="391" t="s">
        <v>415</v>
      </c>
    </row>
    <row r="8" spans="3:30">
      <c r="C8" s="289" t="s">
        <v>17</v>
      </c>
      <c r="D8" s="223" t="s">
        <v>46</v>
      </c>
    </row>
    <row r="9" spans="3:30">
      <c r="C9" s="289" t="s">
        <v>0</v>
      </c>
      <c r="D9" s="223" t="s">
        <v>188</v>
      </c>
      <c r="E9" s="232" t="s">
        <v>416</v>
      </c>
    </row>
    <row r="10" spans="3:30" ht="13.5" thickBot="1">
      <c r="C10" s="289" t="s">
        <v>479</v>
      </c>
      <c r="D10" s="223" t="s">
        <v>480</v>
      </c>
    </row>
    <row r="11" spans="3:30" ht="39" customHeight="1" thickBot="1">
      <c r="C11" s="151"/>
      <c r="D11" s="356"/>
      <c r="E11" s="205"/>
      <c r="F11" s="1084" t="s">
        <v>22</v>
      </c>
      <c r="G11" s="1085"/>
      <c r="H11" s="1085"/>
      <c r="I11" s="1085"/>
      <c r="J11" s="1085"/>
      <c r="K11" s="1086"/>
      <c r="L11" s="1087" t="s">
        <v>23</v>
      </c>
      <c r="M11" s="1088"/>
      <c r="N11" s="1088"/>
      <c r="O11" s="1088"/>
      <c r="P11" s="1088"/>
      <c r="Q11" s="1089"/>
      <c r="R11" s="203"/>
      <c r="S11" s="1090" t="s">
        <v>478</v>
      </c>
      <c r="T11" s="1091"/>
      <c r="U11" s="1092"/>
      <c r="W11" s="1066" t="s">
        <v>427</v>
      </c>
      <c r="X11" s="1067"/>
      <c r="Y11" s="1067"/>
      <c r="Z11" s="1067"/>
      <c r="AA11" s="1067"/>
      <c r="AB11" s="1067"/>
      <c r="AC11" s="1067"/>
      <c r="AD11" s="1068"/>
    </row>
    <row r="12" spans="3:30" ht="13.5" thickBot="1">
      <c r="C12" s="427" t="s">
        <v>26</v>
      </c>
      <c r="D12" s="293" t="s">
        <v>408</v>
      </c>
      <c r="E12" s="428" t="s">
        <v>58</v>
      </c>
      <c r="F12" s="123">
        <v>0</v>
      </c>
      <c r="G12" s="123">
        <v>1</v>
      </c>
      <c r="H12" s="123">
        <v>2</v>
      </c>
      <c r="I12" s="123">
        <v>3</v>
      </c>
      <c r="J12" s="123">
        <v>4</v>
      </c>
      <c r="K12" s="123" t="s">
        <v>27</v>
      </c>
      <c r="L12" s="122">
        <v>0</v>
      </c>
      <c r="M12" s="123">
        <v>1</v>
      </c>
      <c r="N12" s="123">
        <v>2</v>
      </c>
      <c r="O12" s="123">
        <v>3</v>
      </c>
      <c r="P12" s="123">
        <v>4</v>
      </c>
      <c r="Q12" s="362" t="s">
        <v>27</v>
      </c>
      <c r="R12" s="363" t="s">
        <v>28</v>
      </c>
      <c r="S12" s="125">
        <v>0.05</v>
      </c>
      <c r="T12" s="126">
        <v>0.5</v>
      </c>
      <c r="U12" s="127">
        <v>0.95</v>
      </c>
      <c r="W12" s="293" t="s">
        <v>29</v>
      </c>
      <c r="X12" s="294" t="s">
        <v>428</v>
      </c>
      <c r="Y12" s="294" t="s">
        <v>61</v>
      </c>
      <c r="Z12" s="294" t="s">
        <v>62</v>
      </c>
      <c r="AA12" s="294" t="s">
        <v>63</v>
      </c>
      <c r="AB12" s="200" t="s">
        <v>425</v>
      </c>
      <c r="AC12" s="200" t="s">
        <v>426</v>
      </c>
      <c r="AD12" s="201" t="s">
        <v>424</v>
      </c>
    </row>
    <row r="13" spans="3:30" s="153" customFormat="1">
      <c r="C13" s="395" t="s">
        <v>417</v>
      </c>
      <c r="D13" s="133">
        <v>345.16</v>
      </c>
      <c r="E13" s="302"/>
      <c r="F13" s="136" t="s">
        <v>46</v>
      </c>
      <c r="G13" s="136" t="s">
        <v>46</v>
      </c>
      <c r="H13" s="136" t="s">
        <v>46</v>
      </c>
      <c r="I13" s="136" t="s">
        <v>46</v>
      </c>
      <c r="J13" s="136" t="s">
        <v>46</v>
      </c>
      <c r="K13" s="150" t="s">
        <v>46</v>
      </c>
      <c r="L13" s="149" t="s">
        <v>46</v>
      </c>
      <c r="M13" s="136" t="s">
        <v>46</v>
      </c>
      <c r="N13" s="136" t="s">
        <v>46</v>
      </c>
      <c r="O13" s="136" t="s">
        <v>46</v>
      </c>
      <c r="P13" s="136" t="s">
        <v>46</v>
      </c>
      <c r="Q13" s="136" t="s">
        <v>46</v>
      </c>
      <c r="R13" s="396">
        <v>0.8</v>
      </c>
      <c r="S13" s="412">
        <v>25.941095165792401</v>
      </c>
      <c r="T13" s="412">
        <v>32.8899574974958</v>
      </c>
      <c r="U13" s="413">
        <v>39.568699729154297</v>
      </c>
      <c r="W13" s="149" t="s">
        <v>46</v>
      </c>
      <c r="X13" s="136" t="s">
        <v>46</v>
      </c>
      <c r="Y13" s="136" t="s">
        <v>46</v>
      </c>
      <c r="Z13" s="136" t="s">
        <v>46</v>
      </c>
      <c r="AA13" s="136" t="s">
        <v>46</v>
      </c>
      <c r="AB13" s="136" t="s">
        <v>46</v>
      </c>
      <c r="AC13" s="136" t="s">
        <v>46</v>
      </c>
      <c r="AD13" s="150" t="s">
        <v>46</v>
      </c>
    </row>
    <row r="14" spans="3:30" s="153" customFormat="1">
      <c r="C14" s="323" t="s">
        <v>417</v>
      </c>
      <c r="D14" s="152">
        <v>346.8</v>
      </c>
      <c r="E14" s="307"/>
      <c r="F14" s="146" t="s">
        <v>46</v>
      </c>
      <c r="G14" s="146" t="s">
        <v>46</v>
      </c>
      <c r="H14" s="146" t="s">
        <v>46</v>
      </c>
      <c r="I14" s="146" t="s">
        <v>46</v>
      </c>
      <c r="J14" s="146" t="s">
        <v>46</v>
      </c>
      <c r="K14" s="166" t="s">
        <v>46</v>
      </c>
      <c r="L14" s="165" t="s">
        <v>46</v>
      </c>
      <c r="M14" s="146" t="s">
        <v>46</v>
      </c>
      <c r="N14" s="146" t="s">
        <v>46</v>
      </c>
      <c r="O14" s="146" t="s">
        <v>46</v>
      </c>
      <c r="P14" s="146" t="s">
        <v>46</v>
      </c>
      <c r="Q14" s="146" t="s">
        <v>46</v>
      </c>
      <c r="R14" s="398">
        <v>0.69</v>
      </c>
      <c r="S14" s="356">
        <v>20.054001821452701</v>
      </c>
      <c r="T14" s="356">
        <v>26.622950730023</v>
      </c>
      <c r="U14" s="414">
        <v>32.203339100248101</v>
      </c>
      <c r="W14" s="165" t="s">
        <v>46</v>
      </c>
      <c r="X14" s="146" t="s">
        <v>46</v>
      </c>
      <c r="Y14" s="146" t="s">
        <v>46</v>
      </c>
      <c r="Z14" s="146" t="s">
        <v>46</v>
      </c>
      <c r="AA14" s="146" t="s">
        <v>46</v>
      </c>
      <c r="AB14" s="146" t="s">
        <v>46</v>
      </c>
      <c r="AC14" s="146" t="s">
        <v>46</v>
      </c>
      <c r="AD14" s="166" t="s">
        <v>46</v>
      </c>
    </row>
    <row r="15" spans="3:30" s="153" customFormat="1">
      <c r="C15" s="323" t="s">
        <v>417</v>
      </c>
      <c r="D15" s="152">
        <v>348.6</v>
      </c>
      <c r="E15" s="307" t="s">
        <v>546</v>
      </c>
      <c r="F15" s="146" t="s">
        <v>46</v>
      </c>
      <c r="G15" s="146" t="s">
        <v>46</v>
      </c>
      <c r="H15" s="146" t="s">
        <v>46</v>
      </c>
      <c r="I15" s="146" t="s">
        <v>46</v>
      </c>
      <c r="J15" s="146" t="s">
        <v>46</v>
      </c>
      <c r="K15" s="166" t="s">
        <v>46</v>
      </c>
      <c r="L15" s="165" t="s">
        <v>46</v>
      </c>
      <c r="M15" s="146" t="s">
        <v>46</v>
      </c>
      <c r="N15" s="146" t="s">
        <v>46</v>
      </c>
      <c r="O15" s="146" t="s">
        <v>46</v>
      </c>
      <c r="P15" s="146" t="s">
        <v>46</v>
      </c>
      <c r="Q15" s="146" t="s">
        <v>46</v>
      </c>
      <c r="R15" s="398">
        <v>0.74</v>
      </c>
      <c r="S15" s="356">
        <v>22.774022205609398</v>
      </c>
      <c r="T15" s="356">
        <v>29.460278978499201</v>
      </c>
      <c r="U15" s="414">
        <v>35.549150208240398</v>
      </c>
      <c r="W15" s="165" t="s">
        <v>46</v>
      </c>
      <c r="X15" s="146" t="s">
        <v>46</v>
      </c>
      <c r="Y15" s="146" t="s">
        <v>46</v>
      </c>
      <c r="Z15" s="146" t="s">
        <v>46</v>
      </c>
      <c r="AA15" s="146" t="s">
        <v>46</v>
      </c>
      <c r="AB15" s="146" t="s">
        <v>46</v>
      </c>
      <c r="AC15" s="146" t="s">
        <v>46</v>
      </c>
      <c r="AD15" s="166" t="s">
        <v>46</v>
      </c>
    </row>
    <row r="16" spans="3:30" s="153" customFormat="1">
      <c r="C16" s="323" t="s">
        <v>417</v>
      </c>
      <c r="D16" s="152">
        <v>349.03</v>
      </c>
      <c r="E16" s="307" t="s">
        <v>31</v>
      </c>
      <c r="F16" s="146" t="s">
        <v>46</v>
      </c>
      <c r="G16" s="146" t="s">
        <v>46</v>
      </c>
      <c r="H16" s="146" t="s">
        <v>46</v>
      </c>
      <c r="I16" s="146" t="s">
        <v>46</v>
      </c>
      <c r="J16" s="146" t="s">
        <v>46</v>
      </c>
      <c r="K16" s="166" t="s">
        <v>46</v>
      </c>
      <c r="L16" s="165" t="s">
        <v>46</v>
      </c>
      <c r="M16" s="146" t="s">
        <v>46</v>
      </c>
      <c r="N16" s="146" t="s">
        <v>46</v>
      </c>
      <c r="O16" s="146" t="s">
        <v>46</v>
      </c>
      <c r="P16" s="146" t="s">
        <v>46</v>
      </c>
      <c r="Q16" s="146" t="s">
        <v>46</v>
      </c>
      <c r="R16" s="398">
        <v>0.81</v>
      </c>
      <c r="S16" s="356">
        <v>26.366585678484402</v>
      </c>
      <c r="T16" s="356">
        <v>33.452957776641803</v>
      </c>
      <c r="U16" s="414">
        <v>40.200703760170903</v>
      </c>
      <c r="W16" s="165" t="s">
        <v>46</v>
      </c>
      <c r="X16" s="146" t="s">
        <v>46</v>
      </c>
      <c r="Y16" s="146" t="s">
        <v>46</v>
      </c>
      <c r="Z16" s="146" t="s">
        <v>46</v>
      </c>
      <c r="AA16" s="146" t="s">
        <v>46</v>
      </c>
      <c r="AB16" s="146" t="s">
        <v>46</v>
      </c>
      <c r="AC16" s="146" t="s">
        <v>46</v>
      </c>
      <c r="AD16" s="166" t="s">
        <v>46</v>
      </c>
    </row>
    <row r="17" spans="3:30" s="153" customFormat="1">
      <c r="C17" s="323" t="s">
        <v>417</v>
      </c>
      <c r="D17" s="152">
        <v>349.42</v>
      </c>
      <c r="E17" s="307" t="s">
        <v>31</v>
      </c>
      <c r="F17" s="146" t="s">
        <v>46</v>
      </c>
      <c r="G17" s="146" t="s">
        <v>46</v>
      </c>
      <c r="H17" s="146" t="s">
        <v>46</v>
      </c>
      <c r="I17" s="146" t="s">
        <v>46</v>
      </c>
      <c r="J17" s="146" t="s">
        <v>46</v>
      </c>
      <c r="K17" s="166" t="s">
        <v>46</v>
      </c>
      <c r="L17" s="165" t="s">
        <v>46</v>
      </c>
      <c r="M17" s="146" t="s">
        <v>46</v>
      </c>
      <c r="N17" s="146" t="s">
        <v>46</v>
      </c>
      <c r="O17" s="146" t="s">
        <v>46</v>
      </c>
      <c r="P17" s="146" t="s">
        <v>46</v>
      </c>
      <c r="Q17" s="146" t="s">
        <v>46</v>
      </c>
      <c r="R17" s="398">
        <v>0.83</v>
      </c>
      <c r="S17" s="356">
        <v>27.3883081343326</v>
      </c>
      <c r="T17" s="356">
        <v>34.549335205595597</v>
      </c>
      <c r="U17" s="414">
        <v>41.642964683010803</v>
      </c>
      <c r="W17" s="165" t="s">
        <v>46</v>
      </c>
      <c r="X17" s="146" t="s">
        <v>46</v>
      </c>
      <c r="Y17" s="146" t="s">
        <v>46</v>
      </c>
      <c r="Z17" s="146" t="s">
        <v>46</v>
      </c>
      <c r="AA17" s="146" t="s">
        <v>46</v>
      </c>
      <c r="AB17" s="146" t="s">
        <v>46</v>
      </c>
      <c r="AC17" s="146" t="s">
        <v>46</v>
      </c>
      <c r="AD17" s="166" t="s">
        <v>46</v>
      </c>
    </row>
    <row r="18" spans="3:30" s="153" customFormat="1">
      <c r="C18" s="323" t="s">
        <v>417</v>
      </c>
      <c r="D18" s="152">
        <v>349.82</v>
      </c>
      <c r="E18" s="307" t="s">
        <v>31</v>
      </c>
      <c r="F18" s="146" t="s">
        <v>46</v>
      </c>
      <c r="G18" s="146" t="s">
        <v>46</v>
      </c>
      <c r="H18" s="146" t="s">
        <v>46</v>
      </c>
      <c r="I18" s="146" t="s">
        <v>46</v>
      </c>
      <c r="J18" s="146" t="s">
        <v>46</v>
      </c>
      <c r="K18" s="166" t="s">
        <v>46</v>
      </c>
      <c r="L18" s="165" t="s">
        <v>46</v>
      </c>
      <c r="M18" s="146" t="s">
        <v>46</v>
      </c>
      <c r="N18" s="146" t="s">
        <v>46</v>
      </c>
      <c r="O18" s="146" t="s">
        <v>46</v>
      </c>
      <c r="P18" s="146" t="s">
        <v>46</v>
      </c>
      <c r="Q18" s="146" t="s">
        <v>46</v>
      </c>
      <c r="R18" s="398">
        <v>0.82</v>
      </c>
      <c r="S18" s="356">
        <v>26.941690685820099</v>
      </c>
      <c r="T18" s="356">
        <v>34.0334864412416</v>
      </c>
      <c r="U18" s="414">
        <v>40.986717359850502</v>
      </c>
      <c r="W18" s="165" t="s">
        <v>46</v>
      </c>
      <c r="X18" s="146" t="s">
        <v>46</v>
      </c>
      <c r="Y18" s="146" t="s">
        <v>46</v>
      </c>
      <c r="Z18" s="146" t="s">
        <v>46</v>
      </c>
      <c r="AA18" s="146" t="s">
        <v>46</v>
      </c>
      <c r="AB18" s="146" t="s">
        <v>46</v>
      </c>
      <c r="AC18" s="146" t="s">
        <v>46</v>
      </c>
      <c r="AD18" s="166" t="s">
        <v>46</v>
      </c>
    </row>
    <row r="19" spans="3:30" s="153" customFormat="1">
      <c r="C19" s="323" t="s">
        <v>417</v>
      </c>
      <c r="D19" s="152">
        <v>350.25</v>
      </c>
      <c r="E19" s="307" t="s">
        <v>31</v>
      </c>
      <c r="F19" s="146" t="s">
        <v>46</v>
      </c>
      <c r="G19" s="146" t="s">
        <v>46</v>
      </c>
      <c r="H19" s="146" t="s">
        <v>46</v>
      </c>
      <c r="I19" s="146" t="s">
        <v>46</v>
      </c>
      <c r="J19" s="146" t="s">
        <v>46</v>
      </c>
      <c r="K19" s="166" t="s">
        <v>46</v>
      </c>
      <c r="L19" s="165" t="s">
        <v>46</v>
      </c>
      <c r="M19" s="146" t="s">
        <v>46</v>
      </c>
      <c r="N19" s="146" t="s">
        <v>46</v>
      </c>
      <c r="O19" s="146" t="s">
        <v>46</v>
      </c>
      <c r="P19" s="146" t="s">
        <v>46</v>
      </c>
      <c r="Q19" s="146" t="s">
        <v>46</v>
      </c>
      <c r="R19" s="398">
        <v>0.84</v>
      </c>
      <c r="S19" s="356">
        <v>27.957837557919401</v>
      </c>
      <c r="T19" s="356">
        <v>35.119407290370901</v>
      </c>
      <c r="U19" s="414">
        <v>42.390392700658197</v>
      </c>
      <c r="W19" s="165" t="s">
        <v>46</v>
      </c>
      <c r="X19" s="146" t="s">
        <v>46</v>
      </c>
      <c r="Y19" s="146" t="s">
        <v>46</v>
      </c>
      <c r="Z19" s="146" t="s">
        <v>46</v>
      </c>
      <c r="AA19" s="146" t="s">
        <v>46</v>
      </c>
      <c r="AB19" s="146" t="s">
        <v>46</v>
      </c>
      <c r="AC19" s="146" t="s">
        <v>46</v>
      </c>
      <c r="AD19" s="166" t="s">
        <v>46</v>
      </c>
    </row>
    <row r="20" spans="3:30" s="153" customFormat="1">
      <c r="C20" s="323" t="s">
        <v>417</v>
      </c>
      <c r="D20" s="152">
        <v>351.5</v>
      </c>
      <c r="E20" s="307" t="s">
        <v>31</v>
      </c>
      <c r="F20" s="146" t="s">
        <v>46</v>
      </c>
      <c r="G20" s="146" t="s">
        <v>46</v>
      </c>
      <c r="H20" s="146" t="s">
        <v>46</v>
      </c>
      <c r="I20" s="146" t="s">
        <v>46</v>
      </c>
      <c r="J20" s="146" t="s">
        <v>46</v>
      </c>
      <c r="K20" s="166" t="s">
        <v>46</v>
      </c>
      <c r="L20" s="165" t="s">
        <v>46</v>
      </c>
      <c r="M20" s="146" t="s">
        <v>46</v>
      </c>
      <c r="N20" s="146" t="s">
        <v>46</v>
      </c>
      <c r="O20" s="146" t="s">
        <v>46</v>
      </c>
      <c r="P20" s="146" t="s">
        <v>46</v>
      </c>
      <c r="Q20" s="146" t="s">
        <v>46</v>
      </c>
      <c r="R20" s="178">
        <v>0.85</v>
      </c>
      <c r="S20" s="415">
        <v>28.4488274801583</v>
      </c>
      <c r="T20" s="415">
        <v>35.7294792133955</v>
      </c>
      <c r="U20" s="416">
        <v>43.074631028174501</v>
      </c>
      <c r="W20" s="165" t="s">
        <v>46</v>
      </c>
      <c r="X20" s="146" t="s">
        <v>46</v>
      </c>
      <c r="Y20" s="146" t="s">
        <v>46</v>
      </c>
      <c r="Z20" s="146" t="s">
        <v>46</v>
      </c>
      <c r="AA20" s="146" t="s">
        <v>46</v>
      </c>
      <c r="AB20" s="146" t="s">
        <v>46</v>
      </c>
      <c r="AC20" s="146" t="s">
        <v>46</v>
      </c>
      <c r="AD20" s="166" t="s">
        <v>46</v>
      </c>
    </row>
    <row r="21" spans="3:30" s="153" customFormat="1">
      <c r="C21" s="323" t="s">
        <v>417</v>
      </c>
      <c r="D21" s="152">
        <v>353.23</v>
      </c>
      <c r="E21" s="177" t="s">
        <v>545</v>
      </c>
      <c r="F21" s="146" t="s">
        <v>46</v>
      </c>
      <c r="G21" s="146" t="s">
        <v>46</v>
      </c>
      <c r="H21" s="146" t="s">
        <v>46</v>
      </c>
      <c r="I21" s="146" t="s">
        <v>46</v>
      </c>
      <c r="J21" s="146" t="s">
        <v>46</v>
      </c>
      <c r="K21" s="166" t="s">
        <v>46</v>
      </c>
      <c r="L21" s="165" t="s">
        <v>46</v>
      </c>
      <c r="M21" s="146" t="s">
        <v>46</v>
      </c>
      <c r="N21" s="146" t="s">
        <v>46</v>
      </c>
      <c r="O21" s="146" t="s">
        <v>46</v>
      </c>
      <c r="P21" s="146" t="s">
        <v>46</v>
      </c>
      <c r="Q21" s="146" t="s">
        <v>46</v>
      </c>
      <c r="R21" s="178">
        <v>0.86</v>
      </c>
      <c r="S21" s="415">
        <v>28.903507635944599</v>
      </c>
      <c r="T21" s="415">
        <v>36.308632252382502</v>
      </c>
      <c r="U21" s="416">
        <v>43.7648745262779</v>
      </c>
      <c r="W21" s="165" t="s">
        <v>46</v>
      </c>
      <c r="X21" s="146" t="s">
        <v>46</v>
      </c>
      <c r="Y21" s="146" t="s">
        <v>46</v>
      </c>
      <c r="Z21" s="146" t="s">
        <v>46</v>
      </c>
      <c r="AA21" s="146" t="s">
        <v>46</v>
      </c>
      <c r="AB21" s="146" t="s">
        <v>46</v>
      </c>
      <c r="AC21" s="146" t="s">
        <v>46</v>
      </c>
      <c r="AD21" s="166" t="s">
        <v>46</v>
      </c>
    </row>
    <row r="22" spans="3:30" s="153" customFormat="1">
      <c r="C22" s="323" t="s">
        <v>417</v>
      </c>
      <c r="D22" s="152">
        <v>353.78</v>
      </c>
      <c r="E22" s="177" t="s">
        <v>545</v>
      </c>
      <c r="F22" s="146" t="s">
        <v>46</v>
      </c>
      <c r="G22" s="146" t="s">
        <v>46</v>
      </c>
      <c r="H22" s="146" t="s">
        <v>46</v>
      </c>
      <c r="I22" s="146" t="s">
        <v>46</v>
      </c>
      <c r="J22" s="146" t="s">
        <v>46</v>
      </c>
      <c r="K22" s="166" t="s">
        <v>46</v>
      </c>
      <c r="L22" s="165" t="s">
        <v>46</v>
      </c>
      <c r="M22" s="146" t="s">
        <v>46</v>
      </c>
      <c r="N22" s="146" t="s">
        <v>46</v>
      </c>
      <c r="O22" s="146" t="s">
        <v>46</v>
      </c>
      <c r="P22" s="146" t="s">
        <v>46</v>
      </c>
      <c r="Q22" s="146" t="s">
        <v>46</v>
      </c>
      <c r="R22" s="178">
        <v>0.87</v>
      </c>
      <c r="S22" s="415">
        <v>29.447786028537902</v>
      </c>
      <c r="T22" s="415">
        <v>36.8624119324259</v>
      </c>
      <c r="U22" s="416">
        <v>44.523580197863801</v>
      </c>
      <c r="W22" s="165" t="s">
        <v>46</v>
      </c>
      <c r="X22" s="146" t="s">
        <v>46</v>
      </c>
      <c r="Y22" s="146" t="s">
        <v>46</v>
      </c>
      <c r="Z22" s="146" t="s">
        <v>46</v>
      </c>
      <c r="AA22" s="146" t="s">
        <v>46</v>
      </c>
      <c r="AB22" s="146" t="s">
        <v>46</v>
      </c>
      <c r="AC22" s="146" t="s">
        <v>46</v>
      </c>
      <c r="AD22" s="166" t="s">
        <v>46</v>
      </c>
    </row>
    <row r="23" spans="3:30" s="153" customFormat="1">
      <c r="C23" s="323" t="s">
        <v>417</v>
      </c>
      <c r="D23" s="152">
        <v>354.39</v>
      </c>
      <c r="E23" s="177" t="s">
        <v>545</v>
      </c>
      <c r="F23" s="146" t="s">
        <v>46</v>
      </c>
      <c r="G23" s="146" t="s">
        <v>46</v>
      </c>
      <c r="H23" s="146" t="s">
        <v>46</v>
      </c>
      <c r="I23" s="146" t="s">
        <v>46</v>
      </c>
      <c r="J23" s="146" t="s">
        <v>46</v>
      </c>
      <c r="K23" s="166" t="s">
        <v>46</v>
      </c>
      <c r="L23" s="165" t="s">
        <v>46</v>
      </c>
      <c r="M23" s="146" t="s">
        <v>46</v>
      </c>
      <c r="N23" s="146" t="s">
        <v>46</v>
      </c>
      <c r="O23" s="146" t="s">
        <v>46</v>
      </c>
      <c r="P23" s="146" t="s">
        <v>46</v>
      </c>
      <c r="Q23" s="146" t="s">
        <v>46</v>
      </c>
      <c r="R23" s="178">
        <v>0.87</v>
      </c>
      <c r="S23" s="415">
        <v>29.3586992876693</v>
      </c>
      <c r="T23" s="415">
        <v>36.8255282898809</v>
      </c>
      <c r="U23" s="416">
        <v>44.510283084770997</v>
      </c>
      <c r="W23" s="165" t="s">
        <v>46</v>
      </c>
      <c r="X23" s="146" t="s">
        <v>46</v>
      </c>
      <c r="Y23" s="146" t="s">
        <v>46</v>
      </c>
      <c r="Z23" s="146" t="s">
        <v>46</v>
      </c>
      <c r="AA23" s="146" t="s">
        <v>46</v>
      </c>
      <c r="AB23" s="146" t="s">
        <v>46</v>
      </c>
      <c r="AC23" s="146" t="s">
        <v>46</v>
      </c>
      <c r="AD23" s="166" t="s">
        <v>46</v>
      </c>
    </row>
    <row r="24" spans="3:30" s="153" customFormat="1">
      <c r="C24" s="323" t="s">
        <v>417</v>
      </c>
      <c r="D24" s="152">
        <v>354.7</v>
      </c>
      <c r="E24" s="177" t="s">
        <v>545</v>
      </c>
      <c r="F24" s="146" t="s">
        <v>46</v>
      </c>
      <c r="G24" s="146" t="s">
        <v>46</v>
      </c>
      <c r="H24" s="146" t="s">
        <v>46</v>
      </c>
      <c r="I24" s="146" t="s">
        <v>46</v>
      </c>
      <c r="J24" s="146" t="s">
        <v>46</v>
      </c>
      <c r="K24" s="166" t="s">
        <v>46</v>
      </c>
      <c r="L24" s="165" t="s">
        <v>46</v>
      </c>
      <c r="M24" s="146" t="s">
        <v>46</v>
      </c>
      <c r="N24" s="146" t="s">
        <v>46</v>
      </c>
      <c r="O24" s="146" t="s">
        <v>46</v>
      </c>
      <c r="P24" s="146" t="s">
        <v>46</v>
      </c>
      <c r="Q24" s="146" t="s">
        <v>46</v>
      </c>
      <c r="R24" s="178">
        <v>0.87</v>
      </c>
      <c r="S24" s="415">
        <v>29.5196524267317</v>
      </c>
      <c r="T24" s="415">
        <v>36.841691737704998</v>
      </c>
      <c r="U24" s="416">
        <v>44.580148233773301</v>
      </c>
      <c r="W24" s="165" t="s">
        <v>46</v>
      </c>
      <c r="X24" s="146" t="s">
        <v>46</v>
      </c>
      <c r="Y24" s="146" t="s">
        <v>46</v>
      </c>
      <c r="Z24" s="146" t="s">
        <v>46</v>
      </c>
      <c r="AA24" s="146" t="s">
        <v>46</v>
      </c>
      <c r="AB24" s="146" t="s">
        <v>46</v>
      </c>
      <c r="AC24" s="146" t="s">
        <v>46</v>
      </c>
      <c r="AD24" s="166" t="s">
        <v>46</v>
      </c>
    </row>
    <row r="25" spans="3:30" s="153" customFormat="1">
      <c r="C25" s="323" t="s">
        <v>417</v>
      </c>
      <c r="D25" s="152">
        <v>354.97</v>
      </c>
      <c r="E25" s="177" t="s">
        <v>545</v>
      </c>
      <c r="F25" s="146" t="s">
        <v>46</v>
      </c>
      <c r="G25" s="146" t="s">
        <v>46</v>
      </c>
      <c r="H25" s="146" t="s">
        <v>46</v>
      </c>
      <c r="I25" s="146" t="s">
        <v>46</v>
      </c>
      <c r="J25" s="146" t="s">
        <v>46</v>
      </c>
      <c r="K25" s="166" t="s">
        <v>46</v>
      </c>
      <c r="L25" s="165" t="s">
        <v>46</v>
      </c>
      <c r="M25" s="146" t="s">
        <v>46</v>
      </c>
      <c r="N25" s="146" t="s">
        <v>46</v>
      </c>
      <c r="O25" s="146" t="s">
        <v>46</v>
      </c>
      <c r="P25" s="146" t="s">
        <v>46</v>
      </c>
      <c r="Q25" s="146" t="s">
        <v>46</v>
      </c>
      <c r="R25" s="178">
        <v>0.89</v>
      </c>
      <c r="S25" s="415">
        <v>30.468050125699801</v>
      </c>
      <c r="T25" s="415">
        <v>37.993919803247202</v>
      </c>
      <c r="U25" s="416">
        <v>45.970431097671899</v>
      </c>
      <c r="W25" s="165" t="s">
        <v>46</v>
      </c>
      <c r="X25" s="146" t="s">
        <v>46</v>
      </c>
      <c r="Y25" s="146" t="s">
        <v>46</v>
      </c>
      <c r="Z25" s="146" t="s">
        <v>46</v>
      </c>
      <c r="AA25" s="146" t="s">
        <v>46</v>
      </c>
      <c r="AB25" s="146" t="s">
        <v>46</v>
      </c>
      <c r="AC25" s="146" t="s">
        <v>46</v>
      </c>
      <c r="AD25" s="166" t="s">
        <v>46</v>
      </c>
    </row>
    <row r="26" spans="3:30" s="153" customFormat="1">
      <c r="C26" s="323" t="s">
        <v>417</v>
      </c>
      <c r="D26" s="152">
        <v>355.24</v>
      </c>
      <c r="E26" s="177" t="s">
        <v>545</v>
      </c>
      <c r="F26" s="146" t="s">
        <v>46</v>
      </c>
      <c r="G26" s="146" t="s">
        <v>46</v>
      </c>
      <c r="H26" s="146" t="s">
        <v>46</v>
      </c>
      <c r="I26" s="146" t="s">
        <v>46</v>
      </c>
      <c r="J26" s="146" t="s">
        <v>46</v>
      </c>
      <c r="K26" s="166" t="s">
        <v>46</v>
      </c>
      <c r="L26" s="165" t="s">
        <v>46</v>
      </c>
      <c r="M26" s="146" t="s">
        <v>46</v>
      </c>
      <c r="N26" s="146" t="s">
        <v>46</v>
      </c>
      <c r="O26" s="146" t="s">
        <v>46</v>
      </c>
      <c r="P26" s="146" t="s">
        <v>46</v>
      </c>
      <c r="Q26" s="146" t="s">
        <v>46</v>
      </c>
      <c r="R26" s="178">
        <v>0.89</v>
      </c>
      <c r="S26" s="415">
        <v>30.5099938791254</v>
      </c>
      <c r="T26" s="415">
        <v>37.971666022287003</v>
      </c>
      <c r="U26" s="416">
        <v>45.877378800138203</v>
      </c>
      <c r="W26" s="165" t="s">
        <v>46</v>
      </c>
      <c r="X26" s="146" t="s">
        <v>46</v>
      </c>
      <c r="Y26" s="146" t="s">
        <v>46</v>
      </c>
      <c r="Z26" s="146" t="s">
        <v>46</v>
      </c>
      <c r="AA26" s="146" t="s">
        <v>46</v>
      </c>
      <c r="AB26" s="146" t="s">
        <v>46</v>
      </c>
      <c r="AC26" s="146" t="s">
        <v>46</v>
      </c>
      <c r="AD26" s="166" t="s">
        <v>46</v>
      </c>
    </row>
    <row r="27" spans="3:30" s="153" customFormat="1">
      <c r="C27" s="323" t="s">
        <v>417</v>
      </c>
      <c r="D27" s="152">
        <v>355.52</v>
      </c>
      <c r="E27" s="177" t="s">
        <v>545</v>
      </c>
      <c r="F27" s="146" t="s">
        <v>46</v>
      </c>
      <c r="G27" s="146" t="s">
        <v>46</v>
      </c>
      <c r="H27" s="146" t="s">
        <v>46</v>
      </c>
      <c r="I27" s="146" t="s">
        <v>46</v>
      </c>
      <c r="J27" s="146" t="s">
        <v>46</v>
      </c>
      <c r="K27" s="166" t="s">
        <v>46</v>
      </c>
      <c r="L27" s="165" t="s">
        <v>46</v>
      </c>
      <c r="M27" s="146" t="s">
        <v>46</v>
      </c>
      <c r="N27" s="146" t="s">
        <v>46</v>
      </c>
      <c r="O27" s="146" t="s">
        <v>46</v>
      </c>
      <c r="P27" s="146" t="s">
        <v>46</v>
      </c>
      <c r="Q27" s="146" t="s">
        <v>46</v>
      </c>
      <c r="R27" s="178">
        <v>0.88</v>
      </c>
      <c r="S27" s="415">
        <v>29.883312959693299</v>
      </c>
      <c r="T27" s="415">
        <v>37.440445295309601</v>
      </c>
      <c r="U27" s="416">
        <v>45.227137767808102</v>
      </c>
      <c r="W27" s="165" t="s">
        <v>46</v>
      </c>
      <c r="X27" s="146" t="s">
        <v>46</v>
      </c>
      <c r="Y27" s="146" t="s">
        <v>46</v>
      </c>
      <c r="Z27" s="146" t="s">
        <v>46</v>
      </c>
      <c r="AA27" s="146" t="s">
        <v>46</v>
      </c>
      <c r="AB27" s="146" t="s">
        <v>46</v>
      </c>
      <c r="AC27" s="146" t="s">
        <v>46</v>
      </c>
      <c r="AD27" s="166" t="s">
        <v>46</v>
      </c>
    </row>
    <row r="28" spans="3:30" s="153" customFormat="1">
      <c r="C28" s="323" t="s">
        <v>417</v>
      </c>
      <c r="D28" s="152">
        <v>356.1</v>
      </c>
      <c r="E28" s="177" t="s">
        <v>545</v>
      </c>
      <c r="F28" s="146" t="s">
        <v>46</v>
      </c>
      <c r="G28" s="146" t="s">
        <v>46</v>
      </c>
      <c r="H28" s="146" t="s">
        <v>46</v>
      </c>
      <c r="I28" s="146" t="s">
        <v>46</v>
      </c>
      <c r="J28" s="146" t="s">
        <v>46</v>
      </c>
      <c r="K28" s="166" t="s">
        <v>46</v>
      </c>
      <c r="L28" s="165" t="s">
        <v>46</v>
      </c>
      <c r="M28" s="146" t="s">
        <v>46</v>
      </c>
      <c r="N28" s="146" t="s">
        <v>46</v>
      </c>
      <c r="O28" s="146" t="s">
        <v>46</v>
      </c>
      <c r="P28" s="146" t="s">
        <v>46</v>
      </c>
      <c r="Q28" s="146" t="s">
        <v>46</v>
      </c>
      <c r="R28" s="178">
        <v>0.89</v>
      </c>
      <c r="S28" s="415">
        <v>30.373997300043602</v>
      </c>
      <c r="T28" s="415">
        <v>37.979688078540399</v>
      </c>
      <c r="U28" s="416">
        <v>45.877977088025098</v>
      </c>
      <c r="W28" s="165" t="s">
        <v>46</v>
      </c>
      <c r="X28" s="146" t="s">
        <v>46</v>
      </c>
      <c r="Y28" s="146" t="s">
        <v>46</v>
      </c>
      <c r="Z28" s="146" t="s">
        <v>46</v>
      </c>
      <c r="AA28" s="146" t="s">
        <v>46</v>
      </c>
      <c r="AB28" s="146" t="s">
        <v>46</v>
      </c>
      <c r="AC28" s="146" t="s">
        <v>46</v>
      </c>
      <c r="AD28" s="166" t="s">
        <v>46</v>
      </c>
    </row>
    <row r="29" spans="3:30" s="153" customFormat="1">
      <c r="C29" s="323" t="s">
        <v>417</v>
      </c>
      <c r="D29" s="152">
        <v>356.19</v>
      </c>
      <c r="E29" s="177" t="s">
        <v>545</v>
      </c>
      <c r="F29" s="146" t="s">
        <v>46</v>
      </c>
      <c r="G29" s="146" t="s">
        <v>46</v>
      </c>
      <c r="H29" s="146" t="s">
        <v>46</v>
      </c>
      <c r="I29" s="146" t="s">
        <v>46</v>
      </c>
      <c r="J29" s="146" t="s">
        <v>46</v>
      </c>
      <c r="K29" s="166" t="s">
        <v>46</v>
      </c>
      <c r="L29" s="165" t="s">
        <v>46</v>
      </c>
      <c r="M29" s="146" t="s">
        <v>46</v>
      </c>
      <c r="N29" s="146" t="s">
        <v>46</v>
      </c>
      <c r="O29" s="146" t="s">
        <v>46</v>
      </c>
      <c r="P29" s="146" t="s">
        <v>46</v>
      </c>
      <c r="Q29" s="146" t="s">
        <v>46</v>
      </c>
      <c r="R29" s="178">
        <v>0.89</v>
      </c>
      <c r="S29" s="415">
        <v>30.4050915544425</v>
      </c>
      <c r="T29" s="415">
        <v>37.960098923348397</v>
      </c>
      <c r="U29" s="416">
        <v>45.9029043057199</v>
      </c>
      <c r="W29" s="165" t="s">
        <v>46</v>
      </c>
      <c r="X29" s="146" t="s">
        <v>46</v>
      </c>
      <c r="Y29" s="146" t="s">
        <v>46</v>
      </c>
      <c r="Z29" s="146" t="s">
        <v>46</v>
      </c>
      <c r="AA29" s="146" t="s">
        <v>46</v>
      </c>
      <c r="AB29" s="146" t="s">
        <v>46</v>
      </c>
      <c r="AC29" s="146" t="s">
        <v>46</v>
      </c>
      <c r="AD29" s="166" t="s">
        <v>46</v>
      </c>
    </row>
    <row r="30" spans="3:30" s="153" customFormat="1">
      <c r="C30" s="323" t="s">
        <v>417</v>
      </c>
      <c r="D30" s="152">
        <v>356.37</v>
      </c>
      <c r="E30" s="177" t="s">
        <v>545</v>
      </c>
      <c r="F30" s="146" t="s">
        <v>46</v>
      </c>
      <c r="G30" s="146" t="s">
        <v>46</v>
      </c>
      <c r="H30" s="146" t="s">
        <v>46</v>
      </c>
      <c r="I30" s="146" t="s">
        <v>46</v>
      </c>
      <c r="J30" s="146" t="s">
        <v>46</v>
      </c>
      <c r="K30" s="166" t="s">
        <v>46</v>
      </c>
      <c r="L30" s="165" t="s">
        <v>46</v>
      </c>
      <c r="M30" s="146" t="s">
        <v>46</v>
      </c>
      <c r="N30" s="146" t="s">
        <v>46</v>
      </c>
      <c r="O30" s="146" t="s">
        <v>46</v>
      </c>
      <c r="P30" s="146" t="s">
        <v>46</v>
      </c>
      <c r="Q30" s="146" t="s">
        <v>46</v>
      </c>
      <c r="R30" s="178">
        <v>0.91</v>
      </c>
      <c r="S30" s="415">
        <v>31.4002984992275</v>
      </c>
      <c r="T30" s="415">
        <v>39.106173020312099</v>
      </c>
      <c r="U30" s="416">
        <v>47.434750563876797</v>
      </c>
      <c r="W30" s="165" t="s">
        <v>46</v>
      </c>
      <c r="X30" s="146" t="s">
        <v>46</v>
      </c>
      <c r="Y30" s="146" t="s">
        <v>46</v>
      </c>
      <c r="Z30" s="146" t="s">
        <v>46</v>
      </c>
      <c r="AA30" s="146" t="s">
        <v>46</v>
      </c>
      <c r="AB30" s="146" t="s">
        <v>46</v>
      </c>
      <c r="AC30" s="146" t="s">
        <v>46</v>
      </c>
      <c r="AD30" s="166" t="s">
        <v>46</v>
      </c>
    </row>
    <row r="31" spans="3:30" s="153" customFormat="1">
      <c r="C31" s="323" t="s">
        <v>417</v>
      </c>
      <c r="D31" s="152">
        <v>356.43</v>
      </c>
      <c r="E31" s="177" t="s">
        <v>545</v>
      </c>
      <c r="F31" s="146" t="s">
        <v>46</v>
      </c>
      <c r="G31" s="146" t="s">
        <v>46</v>
      </c>
      <c r="H31" s="146" t="s">
        <v>46</v>
      </c>
      <c r="I31" s="146" t="s">
        <v>46</v>
      </c>
      <c r="J31" s="146" t="s">
        <v>46</v>
      </c>
      <c r="K31" s="166" t="s">
        <v>46</v>
      </c>
      <c r="L31" s="165" t="s">
        <v>46</v>
      </c>
      <c r="M31" s="146" t="s">
        <v>46</v>
      </c>
      <c r="N31" s="146" t="s">
        <v>46</v>
      </c>
      <c r="O31" s="146" t="s">
        <v>46</v>
      </c>
      <c r="P31" s="146" t="s">
        <v>46</v>
      </c>
      <c r="Q31" s="146" t="s">
        <v>46</v>
      </c>
      <c r="R31" s="178">
        <v>0.91</v>
      </c>
      <c r="S31" s="415">
        <v>31.385933211927799</v>
      </c>
      <c r="T31" s="415">
        <v>39.170332968510799</v>
      </c>
      <c r="U31" s="416">
        <v>47.423772259478902</v>
      </c>
      <c r="W31" s="165" t="s">
        <v>46</v>
      </c>
      <c r="X31" s="146" t="s">
        <v>46</v>
      </c>
      <c r="Y31" s="146" t="s">
        <v>46</v>
      </c>
      <c r="Z31" s="146" t="s">
        <v>46</v>
      </c>
      <c r="AA31" s="146" t="s">
        <v>46</v>
      </c>
      <c r="AB31" s="146" t="s">
        <v>46</v>
      </c>
      <c r="AC31" s="146" t="s">
        <v>46</v>
      </c>
      <c r="AD31" s="166" t="s">
        <v>46</v>
      </c>
    </row>
    <row r="32" spans="3:30" s="153" customFormat="1">
      <c r="C32" s="323" t="s">
        <v>417</v>
      </c>
      <c r="D32" s="152">
        <v>356.65</v>
      </c>
      <c r="E32" s="177" t="s">
        <v>545</v>
      </c>
      <c r="F32" s="146" t="s">
        <v>46</v>
      </c>
      <c r="G32" s="146" t="s">
        <v>46</v>
      </c>
      <c r="H32" s="146" t="s">
        <v>46</v>
      </c>
      <c r="I32" s="146" t="s">
        <v>46</v>
      </c>
      <c r="J32" s="146" t="s">
        <v>46</v>
      </c>
      <c r="K32" s="166" t="s">
        <v>46</v>
      </c>
      <c r="L32" s="165" t="s">
        <v>46</v>
      </c>
      <c r="M32" s="146" t="s">
        <v>46</v>
      </c>
      <c r="N32" s="146" t="s">
        <v>46</v>
      </c>
      <c r="O32" s="146" t="s">
        <v>46</v>
      </c>
      <c r="P32" s="146" t="s">
        <v>46</v>
      </c>
      <c r="Q32" s="146" t="s">
        <v>46</v>
      </c>
      <c r="R32" s="178">
        <v>0.89</v>
      </c>
      <c r="S32" s="415">
        <v>30.4069931517237</v>
      </c>
      <c r="T32" s="415">
        <v>37.977256481196598</v>
      </c>
      <c r="U32" s="416">
        <v>45.9773698868335</v>
      </c>
      <c r="W32" s="165" t="s">
        <v>46</v>
      </c>
      <c r="X32" s="146" t="s">
        <v>46</v>
      </c>
      <c r="Y32" s="146" t="s">
        <v>46</v>
      </c>
      <c r="Z32" s="146" t="s">
        <v>46</v>
      </c>
      <c r="AA32" s="146" t="s">
        <v>46</v>
      </c>
      <c r="AB32" s="146" t="s">
        <v>46</v>
      </c>
      <c r="AC32" s="146" t="s">
        <v>46</v>
      </c>
      <c r="AD32" s="166" t="s">
        <v>46</v>
      </c>
    </row>
    <row r="33" spans="3:30" s="153" customFormat="1">
      <c r="C33" s="323" t="s">
        <v>417</v>
      </c>
      <c r="D33" s="152">
        <v>356.68</v>
      </c>
      <c r="E33" s="177" t="s">
        <v>545</v>
      </c>
      <c r="F33" s="146" t="s">
        <v>46</v>
      </c>
      <c r="G33" s="146" t="s">
        <v>46</v>
      </c>
      <c r="H33" s="146" t="s">
        <v>46</v>
      </c>
      <c r="I33" s="146" t="s">
        <v>46</v>
      </c>
      <c r="J33" s="146" t="s">
        <v>46</v>
      </c>
      <c r="K33" s="166" t="s">
        <v>46</v>
      </c>
      <c r="L33" s="165" t="s">
        <v>46</v>
      </c>
      <c r="M33" s="146" t="s">
        <v>46</v>
      </c>
      <c r="N33" s="146" t="s">
        <v>46</v>
      </c>
      <c r="O33" s="146" t="s">
        <v>46</v>
      </c>
      <c r="P33" s="146" t="s">
        <v>46</v>
      </c>
      <c r="Q33" s="146" t="s">
        <v>46</v>
      </c>
      <c r="R33" s="178">
        <v>0.9</v>
      </c>
      <c r="S33" s="415">
        <v>30.8772133651497</v>
      </c>
      <c r="T33" s="415">
        <v>38.5612684744654</v>
      </c>
      <c r="U33" s="416">
        <v>46.631383061326602</v>
      </c>
      <c r="W33" s="165" t="s">
        <v>46</v>
      </c>
      <c r="X33" s="146" t="s">
        <v>46</v>
      </c>
      <c r="Y33" s="146" t="s">
        <v>46</v>
      </c>
      <c r="Z33" s="146" t="s">
        <v>46</v>
      </c>
      <c r="AA33" s="146" t="s">
        <v>46</v>
      </c>
      <c r="AB33" s="146" t="s">
        <v>46</v>
      </c>
      <c r="AC33" s="146" t="s">
        <v>46</v>
      </c>
      <c r="AD33" s="166" t="s">
        <v>46</v>
      </c>
    </row>
    <row r="34" spans="3:30" s="153" customFormat="1">
      <c r="C34" s="323" t="s">
        <v>417</v>
      </c>
      <c r="D34" s="152">
        <v>356.74</v>
      </c>
      <c r="E34" s="177" t="s">
        <v>545</v>
      </c>
      <c r="F34" s="146" t="s">
        <v>46</v>
      </c>
      <c r="G34" s="146" t="s">
        <v>46</v>
      </c>
      <c r="H34" s="146" t="s">
        <v>46</v>
      </c>
      <c r="I34" s="146" t="s">
        <v>46</v>
      </c>
      <c r="J34" s="146" t="s">
        <v>46</v>
      </c>
      <c r="K34" s="166" t="s">
        <v>46</v>
      </c>
      <c r="L34" s="165" t="s">
        <v>46</v>
      </c>
      <c r="M34" s="146" t="s">
        <v>46</v>
      </c>
      <c r="N34" s="146" t="s">
        <v>46</v>
      </c>
      <c r="O34" s="146" t="s">
        <v>46</v>
      </c>
      <c r="P34" s="146" t="s">
        <v>46</v>
      </c>
      <c r="Q34" s="146" t="s">
        <v>46</v>
      </c>
      <c r="R34" s="178">
        <v>0.9</v>
      </c>
      <c r="S34" s="415">
        <v>30.9521207974595</v>
      </c>
      <c r="T34" s="415">
        <v>38.567056411512297</v>
      </c>
      <c r="U34" s="416">
        <v>46.592043690394803</v>
      </c>
      <c r="W34" s="165" t="s">
        <v>46</v>
      </c>
      <c r="X34" s="146" t="s">
        <v>46</v>
      </c>
      <c r="Y34" s="146" t="s">
        <v>46</v>
      </c>
      <c r="Z34" s="146" t="s">
        <v>46</v>
      </c>
      <c r="AA34" s="146" t="s">
        <v>46</v>
      </c>
      <c r="AB34" s="146" t="s">
        <v>46</v>
      </c>
      <c r="AC34" s="146" t="s">
        <v>46</v>
      </c>
      <c r="AD34" s="166" t="s">
        <v>46</v>
      </c>
    </row>
    <row r="35" spans="3:30" s="153" customFormat="1">
      <c r="C35" s="323" t="s">
        <v>417</v>
      </c>
      <c r="D35" s="152">
        <v>356.83</v>
      </c>
      <c r="E35" s="177" t="s">
        <v>545</v>
      </c>
      <c r="F35" s="146" t="s">
        <v>46</v>
      </c>
      <c r="G35" s="146" t="s">
        <v>46</v>
      </c>
      <c r="H35" s="146" t="s">
        <v>46</v>
      </c>
      <c r="I35" s="146" t="s">
        <v>46</v>
      </c>
      <c r="J35" s="146" t="s">
        <v>46</v>
      </c>
      <c r="K35" s="166" t="s">
        <v>46</v>
      </c>
      <c r="L35" s="165" t="s">
        <v>46</v>
      </c>
      <c r="M35" s="146" t="s">
        <v>46</v>
      </c>
      <c r="N35" s="146" t="s">
        <v>46</v>
      </c>
      <c r="O35" s="146" t="s">
        <v>46</v>
      </c>
      <c r="P35" s="146" t="s">
        <v>46</v>
      </c>
      <c r="Q35" s="146" t="s">
        <v>46</v>
      </c>
      <c r="R35" s="178">
        <v>0.9</v>
      </c>
      <c r="S35" s="415">
        <v>30.920435229592702</v>
      </c>
      <c r="T35" s="415">
        <v>38.533928528935</v>
      </c>
      <c r="U35" s="416">
        <v>46.6262936640791</v>
      </c>
      <c r="W35" s="165" t="s">
        <v>46</v>
      </c>
      <c r="X35" s="146" t="s">
        <v>46</v>
      </c>
      <c r="Y35" s="146" t="s">
        <v>46</v>
      </c>
      <c r="Z35" s="146" t="s">
        <v>46</v>
      </c>
      <c r="AA35" s="146" t="s">
        <v>46</v>
      </c>
      <c r="AB35" s="146" t="s">
        <v>46</v>
      </c>
      <c r="AC35" s="146" t="s">
        <v>46</v>
      </c>
      <c r="AD35" s="166" t="s">
        <v>46</v>
      </c>
    </row>
    <row r="36" spans="3:30" s="153" customFormat="1">
      <c r="C36" s="323" t="s">
        <v>417</v>
      </c>
      <c r="D36" s="152">
        <v>356.95</v>
      </c>
      <c r="E36" s="177" t="s">
        <v>545</v>
      </c>
      <c r="F36" s="146" t="s">
        <v>46</v>
      </c>
      <c r="G36" s="146" t="s">
        <v>46</v>
      </c>
      <c r="H36" s="146" t="s">
        <v>46</v>
      </c>
      <c r="I36" s="146" t="s">
        <v>46</v>
      </c>
      <c r="J36" s="146" t="s">
        <v>46</v>
      </c>
      <c r="K36" s="166" t="s">
        <v>46</v>
      </c>
      <c r="L36" s="165" t="s">
        <v>46</v>
      </c>
      <c r="M36" s="146" t="s">
        <v>46</v>
      </c>
      <c r="N36" s="146" t="s">
        <v>46</v>
      </c>
      <c r="O36" s="146" t="s">
        <v>46</v>
      </c>
      <c r="P36" s="146" t="s">
        <v>46</v>
      </c>
      <c r="Q36" s="146" t="s">
        <v>46</v>
      </c>
      <c r="R36" s="178">
        <v>0.92</v>
      </c>
      <c r="S36" s="415">
        <v>31.897562357195401</v>
      </c>
      <c r="T36" s="415">
        <v>39.713696293535101</v>
      </c>
      <c r="U36" s="416">
        <v>48.144686207340598</v>
      </c>
      <c r="W36" s="165" t="s">
        <v>46</v>
      </c>
      <c r="X36" s="146" t="s">
        <v>46</v>
      </c>
      <c r="Y36" s="146" t="s">
        <v>46</v>
      </c>
      <c r="Z36" s="146" t="s">
        <v>46</v>
      </c>
      <c r="AA36" s="146" t="s">
        <v>46</v>
      </c>
      <c r="AB36" s="146" t="s">
        <v>46</v>
      </c>
      <c r="AC36" s="146" t="s">
        <v>46</v>
      </c>
      <c r="AD36" s="166" t="s">
        <v>46</v>
      </c>
    </row>
    <row r="37" spans="3:30" s="153" customFormat="1">
      <c r="C37" s="323" t="s">
        <v>417</v>
      </c>
      <c r="D37" s="152">
        <v>357.01</v>
      </c>
      <c r="E37" s="177" t="s">
        <v>545</v>
      </c>
      <c r="F37" s="146" t="s">
        <v>46</v>
      </c>
      <c r="G37" s="146" t="s">
        <v>46</v>
      </c>
      <c r="H37" s="146" t="s">
        <v>46</v>
      </c>
      <c r="I37" s="146" t="s">
        <v>46</v>
      </c>
      <c r="J37" s="146" t="s">
        <v>46</v>
      </c>
      <c r="K37" s="166" t="s">
        <v>46</v>
      </c>
      <c r="L37" s="165" t="s">
        <v>46</v>
      </c>
      <c r="M37" s="146" t="s">
        <v>46</v>
      </c>
      <c r="N37" s="146" t="s">
        <v>46</v>
      </c>
      <c r="O37" s="146" t="s">
        <v>46</v>
      </c>
      <c r="P37" s="146" t="s">
        <v>46</v>
      </c>
      <c r="Q37" s="146" t="s">
        <v>46</v>
      </c>
      <c r="R37" s="178">
        <v>0.91</v>
      </c>
      <c r="S37" s="415">
        <v>31.327013830764901</v>
      </c>
      <c r="T37" s="415">
        <v>39.105435141391702</v>
      </c>
      <c r="U37" s="416">
        <v>47.302587309485197</v>
      </c>
      <c r="W37" s="165" t="s">
        <v>46</v>
      </c>
      <c r="X37" s="146" t="s">
        <v>46</v>
      </c>
      <c r="Y37" s="146" t="s">
        <v>46</v>
      </c>
      <c r="Z37" s="146" t="s">
        <v>46</v>
      </c>
      <c r="AA37" s="146" t="s">
        <v>46</v>
      </c>
      <c r="AB37" s="146" t="s">
        <v>46</v>
      </c>
      <c r="AC37" s="146" t="s">
        <v>46</v>
      </c>
      <c r="AD37" s="166" t="s">
        <v>46</v>
      </c>
    </row>
    <row r="38" spans="3:30" s="153" customFormat="1">
      <c r="C38" s="323" t="s">
        <v>417</v>
      </c>
      <c r="D38" s="152">
        <v>357.1</v>
      </c>
      <c r="E38" s="307" t="s">
        <v>547</v>
      </c>
      <c r="F38" s="146" t="s">
        <v>46</v>
      </c>
      <c r="G38" s="146" t="s">
        <v>46</v>
      </c>
      <c r="H38" s="146" t="s">
        <v>46</v>
      </c>
      <c r="I38" s="146" t="s">
        <v>46</v>
      </c>
      <c r="J38" s="146" t="s">
        <v>46</v>
      </c>
      <c r="K38" s="166" t="s">
        <v>46</v>
      </c>
      <c r="L38" s="165" t="s">
        <v>46</v>
      </c>
      <c r="M38" s="146" t="s">
        <v>46</v>
      </c>
      <c r="N38" s="146" t="s">
        <v>46</v>
      </c>
      <c r="O38" s="146" t="s">
        <v>46</v>
      </c>
      <c r="P38" s="146" t="s">
        <v>46</v>
      </c>
      <c r="Q38" s="146" t="s">
        <v>46</v>
      </c>
      <c r="R38" s="398">
        <v>0.87</v>
      </c>
      <c r="S38" s="356">
        <v>29.369827847565301</v>
      </c>
      <c r="T38" s="356">
        <v>36.842077813933301</v>
      </c>
      <c r="U38" s="414">
        <v>44.454541622711297</v>
      </c>
      <c r="W38" s="165" t="s">
        <v>46</v>
      </c>
      <c r="X38" s="146" t="s">
        <v>46</v>
      </c>
      <c r="Y38" s="146" t="s">
        <v>46</v>
      </c>
      <c r="Z38" s="146" t="s">
        <v>46</v>
      </c>
      <c r="AA38" s="146" t="s">
        <v>46</v>
      </c>
      <c r="AB38" s="146" t="s">
        <v>46</v>
      </c>
      <c r="AC38" s="146" t="s">
        <v>46</v>
      </c>
      <c r="AD38" s="166" t="s">
        <v>46</v>
      </c>
    </row>
    <row r="39" spans="3:30" s="153" customFormat="1">
      <c r="C39" s="323" t="s">
        <v>417</v>
      </c>
      <c r="D39" s="152">
        <v>357.23</v>
      </c>
      <c r="E39" s="307" t="s">
        <v>547</v>
      </c>
      <c r="F39" s="146" t="s">
        <v>46</v>
      </c>
      <c r="G39" s="146" t="s">
        <v>46</v>
      </c>
      <c r="H39" s="146" t="s">
        <v>46</v>
      </c>
      <c r="I39" s="146" t="s">
        <v>46</v>
      </c>
      <c r="J39" s="146" t="s">
        <v>46</v>
      </c>
      <c r="K39" s="166" t="s">
        <v>46</v>
      </c>
      <c r="L39" s="165" t="s">
        <v>46</v>
      </c>
      <c r="M39" s="146" t="s">
        <v>46</v>
      </c>
      <c r="N39" s="146" t="s">
        <v>46</v>
      </c>
      <c r="O39" s="146" t="s">
        <v>46</v>
      </c>
      <c r="P39" s="146" t="s">
        <v>46</v>
      </c>
      <c r="Q39" s="146" t="s">
        <v>46</v>
      </c>
      <c r="R39" s="398">
        <v>0.87</v>
      </c>
      <c r="S39" s="356">
        <v>29.466475742698801</v>
      </c>
      <c r="T39" s="356">
        <v>36.848595833183097</v>
      </c>
      <c r="U39" s="414">
        <v>44.489815067526699</v>
      </c>
      <c r="W39" s="165" t="s">
        <v>46</v>
      </c>
      <c r="X39" s="146" t="s">
        <v>46</v>
      </c>
      <c r="Y39" s="146" t="s">
        <v>46</v>
      </c>
      <c r="Z39" s="146" t="s">
        <v>46</v>
      </c>
      <c r="AA39" s="146" t="s">
        <v>46</v>
      </c>
      <c r="AB39" s="146" t="s">
        <v>46</v>
      </c>
      <c r="AC39" s="146" t="s">
        <v>46</v>
      </c>
      <c r="AD39" s="166" t="s">
        <v>46</v>
      </c>
    </row>
    <row r="40" spans="3:30" s="153" customFormat="1">
      <c r="C40" s="323" t="s">
        <v>417</v>
      </c>
      <c r="D40" s="152">
        <v>357.29</v>
      </c>
      <c r="E40" s="307" t="s">
        <v>547</v>
      </c>
      <c r="F40" s="146" t="s">
        <v>46</v>
      </c>
      <c r="G40" s="146" t="s">
        <v>46</v>
      </c>
      <c r="H40" s="146" t="s">
        <v>46</v>
      </c>
      <c r="I40" s="146" t="s">
        <v>46</v>
      </c>
      <c r="J40" s="146" t="s">
        <v>46</v>
      </c>
      <c r="K40" s="166" t="s">
        <v>46</v>
      </c>
      <c r="L40" s="165" t="s">
        <v>46</v>
      </c>
      <c r="M40" s="146" t="s">
        <v>46</v>
      </c>
      <c r="N40" s="146" t="s">
        <v>46</v>
      </c>
      <c r="O40" s="146" t="s">
        <v>46</v>
      </c>
      <c r="P40" s="146" t="s">
        <v>46</v>
      </c>
      <c r="Q40" s="146" t="s">
        <v>46</v>
      </c>
      <c r="R40" s="398">
        <v>0.85</v>
      </c>
      <c r="S40" s="356">
        <v>28.459167615328901</v>
      </c>
      <c r="T40" s="356">
        <v>35.718213315038703</v>
      </c>
      <c r="U40" s="414">
        <v>43.035990483892398</v>
      </c>
      <c r="W40" s="165" t="s">
        <v>46</v>
      </c>
      <c r="X40" s="146" t="s">
        <v>46</v>
      </c>
      <c r="Y40" s="146" t="s">
        <v>46</v>
      </c>
      <c r="Z40" s="146" t="s">
        <v>46</v>
      </c>
      <c r="AA40" s="146" t="s">
        <v>46</v>
      </c>
      <c r="AB40" s="146" t="s">
        <v>46</v>
      </c>
      <c r="AC40" s="146" t="s">
        <v>46</v>
      </c>
      <c r="AD40" s="166" t="s">
        <v>46</v>
      </c>
    </row>
    <row r="41" spans="3:30" s="153" customFormat="1">
      <c r="C41" s="323" t="s">
        <v>417</v>
      </c>
      <c r="D41" s="152">
        <v>357.38</v>
      </c>
      <c r="E41" s="307" t="s">
        <v>32</v>
      </c>
      <c r="F41" s="146" t="s">
        <v>46</v>
      </c>
      <c r="G41" s="146" t="s">
        <v>46</v>
      </c>
      <c r="H41" s="146" t="s">
        <v>46</v>
      </c>
      <c r="I41" s="146" t="s">
        <v>46</v>
      </c>
      <c r="J41" s="146" t="s">
        <v>46</v>
      </c>
      <c r="K41" s="166" t="s">
        <v>46</v>
      </c>
      <c r="L41" s="165" t="s">
        <v>46</v>
      </c>
      <c r="M41" s="146" t="s">
        <v>46</v>
      </c>
      <c r="N41" s="146" t="s">
        <v>46</v>
      </c>
      <c r="O41" s="146" t="s">
        <v>46</v>
      </c>
      <c r="P41" s="146" t="s">
        <v>46</v>
      </c>
      <c r="Q41" s="146" t="s">
        <v>46</v>
      </c>
      <c r="R41" s="398">
        <v>0.8</v>
      </c>
      <c r="S41" s="356">
        <v>25.914613575440502</v>
      </c>
      <c r="T41" s="356">
        <v>32.889265127703403</v>
      </c>
      <c r="U41" s="414">
        <v>39.652753292846498</v>
      </c>
      <c r="W41" s="165" t="s">
        <v>46</v>
      </c>
      <c r="X41" s="146" t="s">
        <v>46</v>
      </c>
      <c r="Y41" s="146" t="s">
        <v>46</v>
      </c>
      <c r="Z41" s="146" t="s">
        <v>46</v>
      </c>
      <c r="AA41" s="146" t="s">
        <v>46</v>
      </c>
      <c r="AB41" s="146" t="s">
        <v>46</v>
      </c>
      <c r="AC41" s="146" t="s">
        <v>46</v>
      </c>
      <c r="AD41" s="166" t="s">
        <v>46</v>
      </c>
    </row>
    <row r="42" spans="3:30" s="153" customFormat="1">
      <c r="C42" s="323" t="s">
        <v>417</v>
      </c>
      <c r="D42" s="152">
        <v>357.48</v>
      </c>
      <c r="E42" s="307" t="s">
        <v>32</v>
      </c>
      <c r="F42" s="146" t="s">
        <v>46</v>
      </c>
      <c r="G42" s="146" t="s">
        <v>46</v>
      </c>
      <c r="H42" s="146" t="s">
        <v>46</v>
      </c>
      <c r="I42" s="146" t="s">
        <v>46</v>
      </c>
      <c r="J42" s="146" t="s">
        <v>46</v>
      </c>
      <c r="K42" s="166" t="s">
        <v>46</v>
      </c>
      <c r="L42" s="165" t="s">
        <v>46</v>
      </c>
      <c r="M42" s="146" t="s">
        <v>46</v>
      </c>
      <c r="N42" s="146" t="s">
        <v>46</v>
      </c>
      <c r="O42" s="146" t="s">
        <v>46</v>
      </c>
      <c r="P42" s="146" t="s">
        <v>46</v>
      </c>
      <c r="Q42" s="146" t="s">
        <v>46</v>
      </c>
      <c r="R42" s="398">
        <v>0.78</v>
      </c>
      <c r="S42" s="356">
        <v>24.8359410378328</v>
      </c>
      <c r="T42" s="356">
        <v>31.762479781835001</v>
      </c>
      <c r="U42" s="414">
        <v>38.210479190688503</v>
      </c>
      <c r="W42" s="165" t="s">
        <v>46</v>
      </c>
      <c r="X42" s="146" t="s">
        <v>46</v>
      </c>
      <c r="Y42" s="146" t="s">
        <v>46</v>
      </c>
      <c r="Z42" s="146" t="s">
        <v>46</v>
      </c>
      <c r="AA42" s="146" t="s">
        <v>46</v>
      </c>
      <c r="AB42" s="146" t="s">
        <v>46</v>
      </c>
      <c r="AC42" s="146" t="s">
        <v>46</v>
      </c>
      <c r="AD42" s="166" t="s">
        <v>46</v>
      </c>
    </row>
    <row r="43" spans="3:30" s="153" customFormat="1">
      <c r="C43" s="323" t="s">
        <v>417</v>
      </c>
      <c r="D43" s="152">
        <v>357.56</v>
      </c>
      <c r="E43" s="429" t="s">
        <v>485</v>
      </c>
      <c r="F43" s="146" t="s">
        <v>46</v>
      </c>
      <c r="G43" s="146" t="s">
        <v>46</v>
      </c>
      <c r="H43" s="146" t="s">
        <v>46</v>
      </c>
      <c r="I43" s="146" t="s">
        <v>46</v>
      </c>
      <c r="J43" s="146" t="s">
        <v>46</v>
      </c>
      <c r="K43" s="166" t="s">
        <v>46</v>
      </c>
      <c r="L43" s="165" t="s">
        <v>46</v>
      </c>
      <c r="M43" s="146" t="s">
        <v>46</v>
      </c>
      <c r="N43" s="146" t="s">
        <v>46</v>
      </c>
      <c r="O43" s="146" t="s">
        <v>46</v>
      </c>
      <c r="P43" s="146" t="s">
        <v>46</v>
      </c>
      <c r="Q43" s="146" t="s">
        <v>46</v>
      </c>
      <c r="R43" s="417">
        <v>0.76</v>
      </c>
      <c r="S43" s="418">
        <v>23.7818766982436</v>
      </c>
      <c r="T43" s="418">
        <v>30.621362096634702</v>
      </c>
      <c r="U43" s="419">
        <v>36.884401182428697</v>
      </c>
      <c r="W43" s="165" t="s">
        <v>46</v>
      </c>
      <c r="X43" s="146" t="s">
        <v>46</v>
      </c>
      <c r="Y43" s="146" t="s">
        <v>46</v>
      </c>
      <c r="Z43" s="146" t="s">
        <v>46</v>
      </c>
      <c r="AA43" s="146" t="s">
        <v>46</v>
      </c>
      <c r="AB43" s="146" t="s">
        <v>46</v>
      </c>
      <c r="AC43" s="146" t="s">
        <v>46</v>
      </c>
      <c r="AD43" s="166" t="s">
        <v>46</v>
      </c>
    </row>
    <row r="44" spans="3:30" s="153" customFormat="1">
      <c r="C44" s="323" t="s">
        <v>417</v>
      </c>
      <c r="D44" s="152">
        <v>357.65</v>
      </c>
      <c r="E44" s="429" t="s">
        <v>485</v>
      </c>
      <c r="F44" s="146" t="s">
        <v>46</v>
      </c>
      <c r="G44" s="146" t="s">
        <v>46</v>
      </c>
      <c r="H44" s="146" t="s">
        <v>46</v>
      </c>
      <c r="I44" s="146" t="s">
        <v>46</v>
      </c>
      <c r="J44" s="146" t="s">
        <v>46</v>
      </c>
      <c r="K44" s="166" t="s">
        <v>46</v>
      </c>
      <c r="L44" s="165" t="s">
        <v>46</v>
      </c>
      <c r="M44" s="146" t="s">
        <v>46</v>
      </c>
      <c r="N44" s="146" t="s">
        <v>46</v>
      </c>
      <c r="O44" s="146" t="s">
        <v>46</v>
      </c>
      <c r="P44" s="146" t="s">
        <v>46</v>
      </c>
      <c r="Q44" s="146" t="s">
        <v>46</v>
      </c>
      <c r="R44" s="417">
        <v>0.76</v>
      </c>
      <c r="S44" s="418">
        <v>23.8303773961599</v>
      </c>
      <c r="T44" s="418">
        <v>30.602192678188398</v>
      </c>
      <c r="U44" s="419">
        <v>36.933539846144498</v>
      </c>
      <c r="W44" s="165" t="s">
        <v>46</v>
      </c>
      <c r="X44" s="146" t="s">
        <v>46</v>
      </c>
      <c r="Y44" s="146" t="s">
        <v>46</v>
      </c>
      <c r="Z44" s="146" t="s">
        <v>46</v>
      </c>
      <c r="AA44" s="146" t="s">
        <v>46</v>
      </c>
      <c r="AB44" s="146" t="s">
        <v>46</v>
      </c>
      <c r="AC44" s="146" t="s">
        <v>46</v>
      </c>
      <c r="AD44" s="166" t="s">
        <v>46</v>
      </c>
    </row>
    <row r="45" spans="3:30" s="153" customFormat="1">
      <c r="C45" s="323" t="s">
        <v>417</v>
      </c>
      <c r="D45" s="152">
        <v>357.87</v>
      </c>
      <c r="E45" s="429" t="s">
        <v>485</v>
      </c>
      <c r="F45" s="146" t="s">
        <v>46</v>
      </c>
      <c r="G45" s="146" t="s">
        <v>46</v>
      </c>
      <c r="H45" s="146" t="s">
        <v>46</v>
      </c>
      <c r="I45" s="146" t="s">
        <v>46</v>
      </c>
      <c r="J45" s="146" t="s">
        <v>46</v>
      </c>
      <c r="K45" s="166" t="s">
        <v>46</v>
      </c>
      <c r="L45" s="165" t="s">
        <v>46</v>
      </c>
      <c r="M45" s="146" t="s">
        <v>46</v>
      </c>
      <c r="N45" s="146" t="s">
        <v>46</v>
      </c>
      <c r="O45" s="146" t="s">
        <v>46</v>
      </c>
      <c r="P45" s="146" t="s">
        <v>46</v>
      </c>
      <c r="Q45" s="146" t="s">
        <v>46</v>
      </c>
      <c r="R45" s="417">
        <v>0.77</v>
      </c>
      <c r="S45" s="418">
        <v>24.430968173110301</v>
      </c>
      <c r="T45" s="418">
        <v>31.177194179498301</v>
      </c>
      <c r="U45" s="419">
        <v>37.554416785902198</v>
      </c>
      <c r="W45" s="165" t="s">
        <v>46</v>
      </c>
      <c r="X45" s="146" t="s">
        <v>46</v>
      </c>
      <c r="Y45" s="146" t="s">
        <v>46</v>
      </c>
      <c r="Z45" s="146" t="s">
        <v>46</v>
      </c>
      <c r="AA45" s="146" t="s">
        <v>46</v>
      </c>
      <c r="AB45" s="146" t="s">
        <v>46</v>
      </c>
      <c r="AC45" s="146" t="s">
        <v>46</v>
      </c>
      <c r="AD45" s="166" t="s">
        <v>46</v>
      </c>
    </row>
    <row r="46" spans="3:30" s="153" customFormat="1">
      <c r="C46" s="323" t="s">
        <v>417</v>
      </c>
      <c r="D46" s="152">
        <v>357.9</v>
      </c>
      <c r="E46" s="429" t="s">
        <v>485</v>
      </c>
      <c r="F46" s="146" t="s">
        <v>46</v>
      </c>
      <c r="G46" s="146" t="s">
        <v>46</v>
      </c>
      <c r="H46" s="146" t="s">
        <v>46</v>
      </c>
      <c r="I46" s="146" t="s">
        <v>46</v>
      </c>
      <c r="J46" s="146" t="s">
        <v>46</v>
      </c>
      <c r="K46" s="166" t="s">
        <v>46</v>
      </c>
      <c r="L46" s="165" t="s">
        <v>46</v>
      </c>
      <c r="M46" s="146" t="s">
        <v>46</v>
      </c>
      <c r="N46" s="146" t="s">
        <v>46</v>
      </c>
      <c r="O46" s="146" t="s">
        <v>46</v>
      </c>
      <c r="P46" s="146" t="s">
        <v>46</v>
      </c>
      <c r="Q46" s="146" t="s">
        <v>46</v>
      </c>
      <c r="R46" s="417">
        <v>0.77</v>
      </c>
      <c r="S46" s="418">
        <v>24.406765238005701</v>
      </c>
      <c r="T46" s="418">
        <v>31.203669857768102</v>
      </c>
      <c r="U46" s="419">
        <v>37.511636959709001</v>
      </c>
      <c r="W46" s="165" t="s">
        <v>46</v>
      </c>
      <c r="X46" s="146" t="s">
        <v>46</v>
      </c>
      <c r="Y46" s="146" t="s">
        <v>46</v>
      </c>
      <c r="Z46" s="146" t="s">
        <v>46</v>
      </c>
      <c r="AA46" s="146" t="s">
        <v>46</v>
      </c>
      <c r="AB46" s="146" t="s">
        <v>46</v>
      </c>
      <c r="AC46" s="146" t="s">
        <v>46</v>
      </c>
      <c r="AD46" s="166" t="s">
        <v>46</v>
      </c>
    </row>
    <row r="47" spans="3:30" s="153" customFormat="1">
      <c r="C47" s="323" t="s">
        <v>417</v>
      </c>
      <c r="D47" s="152">
        <v>358.02</v>
      </c>
      <c r="E47" s="429" t="s">
        <v>485</v>
      </c>
      <c r="F47" s="146" t="s">
        <v>46</v>
      </c>
      <c r="G47" s="146" t="s">
        <v>46</v>
      </c>
      <c r="H47" s="146" t="s">
        <v>46</v>
      </c>
      <c r="I47" s="146" t="s">
        <v>46</v>
      </c>
      <c r="J47" s="146" t="s">
        <v>46</v>
      </c>
      <c r="K47" s="166" t="s">
        <v>46</v>
      </c>
      <c r="L47" s="165" t="s">
        <v>46</v>
      </c>
      <c r="M47" s="146" t="s">
        <v>46</v>
      </c>
      <c r="N47" s="146" t="s">
        <v>46</v>
      </c>
      <c r="O47" s="146" t="s">
        <v>46</v>
      </c>
      <c r="P47" s="146" t="s">
        <v>46</v>
      </c>
      <c r="Q47" s="146" t="s">
        <v>46</v>
      </c>
      <c r="R47" s="417">
        <v>0.77</v>
      </c>
      <c r="S47" s="418">
        <v>24.3367847779366</v>
      </c>
      <c r="T47" s="418">
        <v>31.162632454563902</v>
      </c>
      <c r="U47" s="419">
        <v>37.473429445857199</v>
      </c>
      <c r="W47" s="165" t="s">
        <v>46</v>
      </c>
      <c r="X47" s="146" t="s">
        <v>46</v>
      </c>
      <c r="Y47" s="146" t="s">
        <v>46</v>
      </c>
      <c r="Z47" s="146" t="s">
        <v>46</v>
      </c>
      <c r="AA47" s="146" t="s">
        <v>46</v>
      </c>
      <c r="AB47" s="146" t="s">
        <v>46</v>
      </c>
      <c r="AC47" s="146" t="s">
        <v>46</v>
      </c>
      <c r="AD47" s="166" t="s">
        <v>46</v>
      </c>
    </row>
    <row r="48" spans="3:30" s="153" customFormat="1">
      <c r="C48" s="323" t="s">
        <v>417</v>
      </c>
      <c r="D48" s="152">
        <v>358.2</v>
      </c>
      <c r="E48" s="429" t="s">
        <v>485</v>
      </c>
      <c r="F48" s="146" t="s">
        <v>46</v>
      </c>
      <c r="G48" s="146" t="s">
        <v>46</v>
      </c>
      <c r="H48" s="146" t="s">
        <v>46</v>
      </c>
      <c r="I48" s="146" t="s">
        <v>46</v>
      </c>
      <c r="J48" s="146" t="s">
        <v>46</v>
      </c>
      <c r="K48" s="166" t="s">
        <v>46</v>
      </c>
      <c r="L48" s="165" t="s">
        <v>46</v>
      </c>
      <c r="M48" s="146" t="s">
        <v>46</v>
      </c>
      <c r="N48" s="146" t="s">
        <v>46</v>
      </c>
      <c r="O48" s="146" t="s">
        <v>46</v>
      </c>
      <c r="P48" s="146" t="s">
        <v>46</v>
      </c>
      <c r="Q48" s="146" t="s">
        <v>46</v>
      </c>
      <c r="R48" s="417">
        <v>0.75</v>
      </c>
      <c r="S48" s="418">
        <v>23.295445367237601</v>
      </c>
      <c r="T48" s="418">
        <v>30.0486861398998</v>
      </c>
      <c r="U48" s="419">
        <v>36.110677587907396</v>
      </c>
      <c r="W48" s="165" t="s">
        <v>46</v>
      </c>
      <c r="X48" s="146" t="s">
        <v>46</v>
      </c>
      <c r="Y48" s="146" t="s">
        <v>46</v>
      </c>
      <c r="Z48" s="146" t="s">
        <v>46</v>
      </c>
      <c r="AA48" s="146" t="s">
        <v>46</v>
      </c>
      <c r="AB48" s="146" t="s">
        <v>46</v>
      </c>
      <c r="AC48" s="146" t="s">
        <v>46</v>
      </c>
      <c r="AD48" s="166" t="s">
        <v>46</v>
      </c>
    </row>
    <row r="49" spans="3:30" s="153" customFormat="1">
      <c r="C49" s="323" t="s">
        <v>417</v>
      </c>
      <c r="D49" s="152">
        <v>358.48</v>
      </c>
      <c r="E49" s="429" t="s">
        <v>485</v>
      </c>
      <c r="F49" s="146" t="s">
        <v>46</v>
      </c>
      <c r="G49" s="146" t="s">
        <v>46</v>
      </c>
      <c r="H49" s="146" t="s">
        <v>46</v>
      </c>
      <c r="I49" s="146" t="s">
        <v>46</v>
      </c>
      <c r="J49" s="146" t="s">
        <v>46</v>
      </c>
      <c r="K49" s="166" t="s">
        <v>46</v>
      </c>
      <c r="L49" s="165" t="s">
        <v>46</v>
      </c>
      <c r="M49" s="146" t="s">
        <v>46</v>
      </c>
      <c r="N49" s="146" t="s">
        <v>46</v>
      </c>
      <c r="O49" s="146" t="s">
        <v>46</v>
      </c>
      <c r="P49" s="146" t="s">
        <v>46</v>
      </c>
      <c r="Q49" s="146" t="s">
        <v>46</v>
      </c>
      <c r="R49" s="417">
        <v>0.75</v>
      </c>
      <c r="S49" s="418">
        <v>23.306964162994401</v>
      </c>
      <c r="T49" s="418">
        <v>30.040136611501602</v>
      </c>
      <c r="U49" s="419">
        <v>36.214706932019801</v>
      </c>
      <c r="W49" s="165" t="s">
        <v>46</v>
      </c>
      <c r="X49" s="146" t="s">
        <v>46</v>
      </c>
      <c r="Y49" s="146" t="s">
        <v>46</v>
      </c>
      <c r="Z49" s="146" t="s">
        <v>46</v>
      </c>
      <c r="AA49" s="146" t="s">
        <v>46</v>
      </c>
      <c r="AB49" s="146" t="s">
        <v>46</v>
      </c>
      <c r="AC49" s="146" t="s">
        <v>46</v>
      </c>
      <c r="AD49" s="166" t="s">
        <v>46</v>
      </c>
    </row>
    <row r="50" spans="3:30" s="153" customFormat="1">
      <c r="C50" s="323" t="s">
        <v>417</v>
      </c>
      <c r="D50" s="152">
        <v>358.81</v>
      </c>
      <c r="E50" s="429" t="s">
        <v>485</v>
      </c>
      <c r="F50" s="146" t="s">
        <v>46</v>
      </c>
      <c r="G50" s="146" t="s">
        <v>46</v>
      </c>
      <c r="H50" s="146" t="s">
        <v>46</v>
      </c>
      <c r="I50" s="146" t="s">
        <v>46</v>
      </c>
      <c r="J50" s="146" t="s">
        <v>46</v>
      </c>
      <c r="K50" s="166" t="s">
        <v>46</v>
      </c>
      <c r="L50" s="165" t="s">
        <v>46</v>
      </c>
      <c r="M50" s="146" t="s">
        <v>46</v>
      </c>
      <c r="N50" s="146" t="s">
        <v>46</v>
      </c>
      <c r="O50" s="146" t="s">
        <v>46</v>
      </c>
      <c r="P50" s="146" t="s">
        <v>46</v>
      </c>
      <c r="Q50" s="146" t="s">
        <v>46</v>
      </c>
      <c r="R50" s="417">
        <v>0.73</v>
      </c>
      <c r="S50" s="418">
        <v>22.247983940012599</v>
      </c>
      <c r="T50" s="418">
        <v>28.865746172005402</v>
      </c>
      <c r="U50" s="419">
        <v>34.735370015672501</v>
      </c>
      <c r="W50" s="165" t="s">
        <v>46</v>
      </c>
      <c r="X50" s="146" t="s">
        <v>46</v>
      </c>
      <c r="Y50" s="146" t="s">
        <v>46</v>
      </c>
      <c r="Z50" s="146" t="s">
        <v>46</v>
      </c>
      <c r="AA50" s="146" t="s">
        <v>46</v>
      </c>
      <c r="AB50" s="146" t="s">
        <v>46</v>
      </c>
      <c r="AC50" s="146" t="s">
        <v>46</v>
      </c>
      <c r="AD50" s="166" t="s">
        <v>46</v>
      </c>
    </row>
    <row r="51" spans="3:30" s="153" customFormat="1">
      <c r="C51" s="323" t="s">
        <v>417</v>
      </c>
      <c r="D51" s="152">
        <v>359.39</v>
      </c>
      <c r="E51" s="429" t="s">
        <v>485</v>
      </c>
      <c r="F51" s="146" t="s">
        <v>46</v>
      </c>
      <c r="G51" s="146" t="s">
        <v>46</v>
      </c>
      <c r="H51" s="146" t="s">
        <v>46</v>
      </c>
      <c r="I51" s="146" t="s">
        <v>46</v>
      </c>
      <c r="J51" s="146" t="s">
        <v>46</v>
      </c>
      <c r="K51" s="166" t="s">
        <v>46</v>
      </c>
      <c r="L51" s="165" t="s">
        <v>46</v>
      </c>
      <c r="M51" s="146" t="s">
        <v>46</v>
      </c>
      <c r="N51" s="146" t="s">
        <v>46</v>
      </c>
      <c r="O51" s="146" t="s">
        <v>46</v>
      </c>
      <c r="P51" s="146" t="s">
        <v>46</v>
      </c>
      <c r="Q51" s="146" t="s">
        <v>46</v>
      </c>
      <c r="R51" s="417">
        <v>0.73</v>
      </c>
      <c r="S51" s="418">
        <v>22.1579992712342</v>
      </c>
      <c r="T51" s="418">
        <v>28.907754747045999</v>
      </c>
      <c r="U51" s="419">
        <v>34.797529058963804</v>
      </c>
      <c r="W51" s="165" t="s">
        <v>46</v>
      </c>
      <c r="X51" s="146" t="s">
        <v>46</v>
      </c>
      <c r="Y51" s="146" t="s">
        <v>46</v>
      </c>
      <c r="Z51" s="146" t="s">
        <v>46</v>
      </c>
      <c r="AA51" s="146" t="s">
        <v>46</v>
      </c>
      <c r="AB51" s="146" t="s">
        <v>46</v>
      </c>
      <c r="AC51" s="146" t="s">
        <v>46</v>
      </c>
      <c r="AD51" s="166" t="s">
        <v>46</v>
      </c>
    </row>
    <row r="52" spans="3:30" s="153" customFormat="1">
      <c r="C52" s="323" t="s">
        <v>417</v>
      </c>
      <c r="D52" s="152">
        <v>359.76</v>
      </c>
      <c r="E52" s="429" t="s">
        <v>485</v>
      </c>
      <c r="F52" s="146" t="s">
        <v>46</v>
      </c>
      <c r="G52" s="146" t="s">
        <v>46</v>
      </c>
      <c r="H52" s="146" t="s">
        <v>46</v>
      </c>
      <c r="I52" s="146" t="s">
        <v>46</v>
      </c>
      <c r="J52" s="146" t="s">
        <v>46</v>
      </c>
      <c r="K52" s="166" t="s">
        <v>46</v>
      </c>
      <c r="L52" s="165" t="s">
        <v>46</v>
      </c>
      <c r="M52" s="146" t="s">
        <v>46</v>
      </c>
      <c r="N52" s="146" t="s">
        <v>46</v>
      </c>
      <c r="O52" s="146" t="s">
        <v>46</v>
      </c>
      <c r="P52" s="146" t="s">
        <v>46</v>
      </c>
      <c r="Q52" s="146" t="s">
        <v>46</v>
      </c>
      <c r="R52" s="417">
        <v>0.73</v>
      </c>
      <c r="S52" s="418">
        <v>22.201805884786602</v>
      </c>
      <c r="T52" s="418">
        <v>28.8779671745509</v>
      </c>
      <c r="U52" s="419">
        <v>34.774921718322901</v>
      </c>
      <c r="W52" s="165" t="s">
        <v>46</v>
      </c>
      <c r="X52" s="146" t="s">
        <v>46</v>
      </c>
      <c r="Y52" s="146" t="s">
        <v>46</v>
      </c>
      <c r="Z52" s="146" t="s">
        <v>46</v>
      </c>
      <c r="AA52" s="146" t="s">
        <v>46</v>
      </c>
      <c r="AB52" s="146" t="s">
        <v>46</v>
      </c>
      <c r="AC52" s="146" t="s">
        <v>46</v>
      </c>
      <c r="AD52" s="166" t="s">
        <v>46</v>
      </c>
    </row>
    <row r="53" spans="3:30" s="153" customFormat="1">
      <c r="C53" s="323" t="s">
        <v>417</v>
      </c>
      <c r="D53" s="152">
        <v>361.04</v>
      </c>
      <c r="E53" s="429" t="s">
        <v>485</v>
      </c>
      <c r="F53" s="146" t="s">
        <v>46</v>
      </c>
      <c r="G53" s="146" t="s">
        <v>46</v>
      </c>
      <c r="H53" s="146" t="s">
        <v>46</v>
      </c>
      <c r="I53" s="146" t="s">
        <v>46</v>
      </c>
      <c r="J53" s="146" t="s">
        <v>46</v>
      </c>
      <c r="K53" s="166" t="s">
        <v>46</v>
      </c>
      <c r="L53" s="165" t="s">
        <v>46</v>
      </c>
      <c r="M53" s="146" t="s">
        <v>46</v>
      </c>
      <c r="N53" s="146" t="s">
        <v>46</v>
      </c>
      <c r="O53" s="146" t="s">
        <v>46</v>
      </c>
      <c r="P53" s="146" t="s">
        <v>46</v>
      </c>
      <c r="Q53" s="146" t="s">
        <v>46</v>
      </c>
      <c r="R53" s="417">
        <v>0.77</v>
      </c>
      <c r="S53" s="418">
        <v>24.280885397134</v>
      </c>
      <c r="T53" s="418">
        <v>31.210594420499401</v>
      </c>
      <c r="U53" s="419">
        <v>37.4941615733132</v>
      </c>
      <c r="W53" s="165" t="s">
        <v>46</v>
      </c>
      <c r="X53" s="146" t="s">
        <v>46</v>
      </c>
      <c r="Y53" s="146" t="s">
        <v>46</v>
      </c>
      <c r="Z53" s="146" t="s">
        <v>46</v>
      </c>
      <c r="AA53" s="146" t="s">
        <v>46</v>
      </c>
      <c r="AB53" s="146" t="s">
        <v>46</v>
      </c>
      <c r="AC53" s="146" t="s">
        <v>46</v>
      </c>
      <c r="AD53" s="166" t="s">
        <v>46</v>
      </c>
    </row>
    <row r="54" spans="3:30" s="153" customFormat="1">
      <c r="C54" s="323" t="s">
        <v>417</v>
      </c>
      <c r="D54" s="152">
        <v>362.56</v>
      </c>
      <c r="E54" s="429" t="s">
        <v>485</v>
      </c>
      <c r="F54" s="146" t="s">
        <v>46</v>
      </c>
      <c r="G54" s="146" t="s">
        <v>46</v>
      </c>
      <c r="H54" s="146" t="s">
        <v>46</v>
      </c>
      <c r="I54" s="146" t="s">
        <v>46</v>
      </c>
      <c r="J54" s="146" t="s">
        <v>46</v>
      </c>
      <c r="K54" s="166" t="s">
        <v>46</v>
      </c>
      <c r="L54" s="165" t="s">
        <v>46</v>
      </c>
      <c r="M54" s="146" t="s">
        <v>46</v>
      </c>
      <c r="N54" s="146" t="s">
        <v>46</v>
      </c>
      <c r="O54" s="146" t="s">
        <v>46</v>
      </c>
      <c r="P54" s="146" t="s">
        <v>46</v>
      </c>
      <c r="Q54" s="146" t="s">
        <v>46</v>
      </c>
      <c r="R54" s="417">
        <v>0.71</v>
      </c>
      <c r="S54" s="418">
        <v>21.178187762956899</v>
      </c>
      <c r="T54" s="418">
        <v>27.820628037436201</v>
      </c>
      <c r="U54" s="419">
        <v>33.4973757855781</v>
      </c>
      <c r="W54" s="165" t="s">
        <v>46</v>
      </c>
      <c r="X54" s="146" t="s">
        <v>46</v>
      </c>
      <c r="Y54" s="146" t="s">
        <v>46</v>
      </c>
      <c r="Z54" s="146" t="s">
        <v>46</v>
      </c>
      <c r="AA54" s="146" t="s">
        <v>46</v>
      </c>
      <c r="AB54" s="146" t="s">
        <v>46</v>
      </c>
      <c r="AC54" s="146" t="s">
        <v>46</v>
      </c>
      <c r="AD54" s="166" t="s">
        <v>46</v>
      </c>
    </row>
    <row r="55" spans="3:30" s="153" customFormat="1">
      <c r="C55" s="323" t="s">
        <v>417</v>
      </c>
      <c r="D55" s="152">
        <v>364.45</v>
      </c>
      <c r="E55" s="429" t="s">
        <v>485</v>
      </c>
      <c r="F55" s="146" t="s">
        <v>46</v>
      </c>
      <c r="G55" s="146" t="s">
        <v>46</v>
      </c>
      <c r="H55" s="146" t="s">
        <v>46</v>
      </c>
      <c r="I55" s="146" t="s">
        <v>46</v>
      </c>
      <c r="J55" s="146" t="s">
        <v>46</v>
      </c>
      <c r="K55" s="166" t="s">
        <v>46</v>
      </c>
      <c r="L55" s="165" t="s">
        <v>46</v>
      </c>
      <c r="M55" s="146" t="s">
        <v>46</v>
      </c>
      <c r="N55" s="146" t="s">
        <v>46</v>
      </c>
      <c r="O55" s="146" t="s">
        <v>46</v>
      </c>
      <c r="P55" s="146" t="s">
        <v>46</v>
      </c>
      <c r="Q55" s="146" t="s">
        <v>46</v>
      </c>
      <c r="R55" s="417">
        <v>0.74</v>
      </c>
      <c r="S55" s="418">
        <v>22.771830671205201</v>
      </c>
      <c r="T55" s="418">
        <v>29.5159808980459</v>
      </c>
      <c r="U55" s="419">
        <v>35.440841523735997</v>
      </c>
      <c r="W55" s="165" t="s">
        <v>46</v>
      </c>
      <c r="X55" s="146" t="s">
        <v>46</v>
      </c>
      <c r="Y55" s="146" t="s">
        <v>46</v>
      </c>
      <c r="Z55" s="146" t="s">
        <v>46</v>
      </c>
      <c r="AA55" s="146" t="s">
        <v>46</v>
      </c>
      <c r="AB55" s="146" t="s">
        <v>46</v>
      </c>
      <c r="AC55" s="146" t="s">
        <v>46</v>
      </c>
      <c r="AD55" s="166" t="s">
        <v>46</v>
      </c>
    </row>
    <row r="56" spans="3:30" s="153" customFormat="1">
      <c r="C56" s="323" t="s">
        <v>417</v>
      </c>
      <c r="D56" s="152">
        <v>364.66</v>
      </c>
      <c r="E56" s="429" t="s">
        <v>485</v>
      </c>
      <c r="F56" s="146" t="s">
        <v>46</v>
      </c>
      <c r="G56" s="146" t="s">
        <v>46</v>
      </c>
      <c r="H56" s="146" t="s">
        <v>46</v>
      </c>
      <c r="I56" s="146" t="s">
        <v>46</v>
      </c>
      <c r="J56" s="146" t="s">
        <v>46</v>
      </c>
      <c r="K56" s="166" t="s">
        <v>46</v>
      </c>
      <c r="L56" s="165" t="s">
        <v>46</v>
      </c>
      <c r="M56" s="146" t="s">
        <v>46</v>
      </c>
      <c r="N56" s="146" t="s">
        <v>46</v>
      </c>
      <c r="O56" s="146" t="s">
        <v>46</v>
      </c>
      <c r="P56" s="146" t="s">
        <v>46</v>
      </c>
      <c r="Q56" s="146" t="s">
        <v>46</v>
      </c>
      <c r="R56" s="417">
        <v>0.74</v>
      </c>
      <c r="S56" s="418">
        <v>22.752734342276302</v>
      </c>
      <c r="T56" s="418">
        <v>29.492991875757799</v>
      </c>
      <c r="U56" s="419">
        <v>35.506533962041402</v>
      </c>
      <c r="W56" s="165" t="s">
        <v>46</v>
      </c>
      <c r="X56" s="146" t="s">
        <v>46</v>
      </c>
      <c r="Y56" s="146" t="s">
        <v>46</v>
      </c>
      <c r="Z56" s="146" t="s">
        <v>46</v>
      </c>
      <c r="AA56" s="146" t="s">
        <v>46</v>
      </c>
      <c r="AB56" s="146" t="s">
        <v>46</v>
      </c>
      <c r="AC56" s="146" t="s">
        <v>46</v>
      </c>
      <c r="AD56" s="166" t="s">
        <v>46</v>
      </c>
    </row>
    <row r="57" spans="3:30" s="153" customFormat="1" ht="13.5" thickBot="1">
      <c r="C57" s="332" t="s">
        <v>417</v>
      </c>
      <c r="D57" s="381">
        <v>366.19</v>
      </c>
      <c r="E57" s="430" t="s">
        <v>485</v>
      </c>
      <c r="F57" s="196" t="s">
        <v>46</v>
      </c>
      <c r="G57" s="196" t="s">
        <v>46</v>
      </c>
      <c r="H57" s="196" t="s">
        <v>46</v>
      </c>
      <c r="I57" s="196" t="s">
        <v>46</v>
      </c>
      <c r="J57" s="196" t="s">
        <v>46</v>
      </c>
      <c r="K57" s="279" t="s">
        <v>46</v>
      </c>
      <c r="L57" s="330" t="s">
        <v>46</v>
      </c>
      <c r="M57" s="196" t="s">
        <v>46</v>
      </c>
      <c r="N57" s="196" t="s">
        <v>46</v>
      </c>
      <c r="O57" s="196" t="s">
        <v>46</v>
      </c>
      <c r="P57" s="196" t="s">
        <v>46</v>
      </c>
      <c r="Q57" s="196" t="s">
        <v>46</v>
      </c>
      <c r="R57" s="420">
        <v>0.74</v>
      </c>
      <c r="S57" s="421">
        <v>22.771364121096401</v>
      </c>
      <c r="T57" s="421">
        <v>29.504495431782999</v>
      </c>
      <c r="U57" s="422">
        <v>35.427665919766198</v>
      </c>
      <c r="W57" s="330" t="s">
        <v>46</v>
      </c>
      <c r="X57" s="196" t="s">
        <v>46</v>
      </c>
      <c r="Y57" s="196" t="s">
        <v>46</v>
      </c>
      <c r="Z57" s="196" t="s">
        <v>46</v>
      </c>
      <c r="AA57" s="196" t="s">
        <v>46</v>
      </c>
      <c r="AB57" s="196" t="s">
        <v>46</v>
      </c>
      <c r="AC57" s="196" t="s">
        <v>46</v>
      </c>
      <c r="AD57" s="279" t="s">
        <v>46</v>
      </c>
    </row>
    <row r="58" spans="3:30" s="153" customFormat="1" ht="13.5" thickBot="1">
      <c r="F58" s="146"/>
      <c r="G58" s="146"/>
      <c r="H58" s="146"/>
      <c r="I58" s="146"/>
      <c r="J58" s="146"/>
      <c r="K58" s="146"/>
      <c r="L58" s="146"/>
      <c r="M58" s="146"/>
      <c r="N58" s="146"/>
      <c r="O58" s="146"/>
      <c r="P58" s="146"/>
      <c r="Q58" s="146"/>
      <c r="R58" s="318"/>
      <c r="S58" s="356"/>
      <c r="T58" s="356"/>
      <c r="U58" s="414"/>
      <c r="W58" s="146"/>
      <c r="X58" s="146"/>
      <c r="Y58" s="146"/>
      <c r="Z58" s="146"/>
      <c r="AA58" s="146"/>
      <c r="AB58" s="146"/>
      <c r="AC58" s="146"/>
      <c r="AD58" s="146"/>
    </row>
    <row r="59" spans="3:30">
      <c r="P59" s="945"/>
      <c r="Q59" s="423" t="s">
        <v>542</v>
      </c>
      <c r="R59" s="199" t="s">
        <v>540</v>
      </c>
      <c r="S59" s="200">
        <v>5</v>
      </c>
      <c r="T59" s="200">
        <v>50</v>
      </c>
      <c r="U59" s="200">
        <v>95</v>
      </c>
      <c r="V59" s="942" t="s">
        <v>541</v>
      </c>
    </row>
    <row r="60" spans="3:30">
      <c r="P60" s="174" t="s">
        <v>36</v>
      </c>
      <c r="Q60" s="236"/>
      <c r="R60" s="202"/>
      <c r="S60" s="202"/>
      <c r="T60" s="202"/>
      <c r="U60" s="202"/>
      <c r="V60" s="204"/>
    </row>
    <row r="61" spans="3:30">
      <c r="P61" s="174" t="s">
        <v>31</v>
      </c>
      <c r="Q61" s="236">
        <f>COUNT(R20:R37)</f>
        <v>18</v>
      </c>
      <c r="R61" s="202">
        <f>MIN(S20:S37)</f>
        <v>28.4488274801583</v>
      </c>
      <c r="S61" s="202">
        <f>AVERAGE(S20:S37)</f>
        <v>30.360360506727098</v>
      </c>
      <c r="T61" s="202">
        <f>AVERAGE(T20:T37)</f>
        <v>37.924928270465635</v>
      </c>
      <c r="U61" s="202">
        <f>AVERAGE(U20:U37)</f>
        <v>45.857901820724393</v>
      </c>
      <c r="V61" s="204">
        <f>MAX(U20:U37)</f>
        <v>48.144686207340598</v>
      </c>
    </row>
    <row r="62" spans="3:30">
      <c r="P62" s="174" t="s">
        <v>485</v>
      </c>
      <c r="Q62" s="236">
        <f>COUNT(R43:R57)</f>
        <v>15</v>
      </c>
      <c r="R62" s="202">
        <f>MIN(S43:S57)</f>
        <v>21.178187762956899</v>
      </c>
      <c r="S62" s="202">
        <f>AVERAGE(S43:S57)</f>
        <v>23.183464880292682</v>
      </c>
      <c r="T62" s="202">
        <f>AVERAGE(T43:T57)</f>
        <v>29.936802185011956</v>
      </c>
      <c r="U62" s="202">
        <f>AVERAGE(U43:U57)</f>
        <v>36.023813886490863</v>
      </c>
      <c r="V62" s="204">
        <f>MAX(U43:U57)</f>
        <v>37.554416785902198</v>
      </c>
    </row>
    <row r="63" spans="3:30">
      <c r="P63" s="174"/>
      <c r="Q63" s="151"/>
      <c r="R63" s="202"/>
      <c r="S63" s="202"/>
      <c r="T63" s="203"/>
      <c r="U63" s="202"/>
      <c r="V63" s="946"/>
    </row>
    <row r="64" spans="3:30">
      <c r="P64" s="174"/>
      <c r="Q64" s="151"/>
      <c r="R64" s="202"/>
      <c r="S64" s="205"/>
      <c r="T64" s="205"/>
      <c r="U64" s="205"/>
      <c r="V64" s="946"/>
    </row>
    <row r="65" spans="16:22">
      <c r="P65" s="174" t="s">
        <v>36</v>
      </c>
      <c r="Q65" s="236"/>
      <c r="R65" s="202"/>
      <c r="S65" s="202"/>
      <c r="T65" s="202"/>
      <c r="U65" s="202"/>
      <c r="V65" s="204"/>
    </row>
    <row r="66" spans="16:22">
      <c r="P66" s="174" t="s">
        <v>31</v>
      </c>
      <c r="Q66" s="236">
        <f t="shared" ref="Q66:Q67" si="0">Q61</f>
        <v>18</v>
      </c>
      <c r="R66" s="202" t="str">
        <f>FIXED(R61,2)</f>
        <v>28.45</v>
      </c>
      <c r="S66" s="202" t="str">
        <f t="shared" ref="S66:V67" si="1">FIXED(S61,2)</f>
        <v>30.36</v>
      </c>
      <c r="T66" s="202" t="str">
        <f t="shared" si="1"/>
        <v>37.92</v>
      </c>
      <c r="U66" s="202" t="str">
        <f t="shared" si="1"/>
        <v>45.86</v>
      </c>
      <c r="V66" s="204" t="str">
        <f t="shared" si="1"/>
        <v>48.14</v>
      </c>
    </row>
    <row r="67" spans="16:22" ht="13.5" thickBot="1">
      <c r="P67" s="206" t="s">
        <v>485</v>
      </c>
      <c r="Q67" s="271">
        <f t="shared" si="0"/>
        <v>15</v>
      </c>
      <c r="R67" s="207" t="str">
        <f>FIXED(R62,2)</f>
        <v>21.18</v>
      </c>
      <c r="S67" s="207" t="str">
        <f t="shared" si="1"/>
        <v>23.18</v>
      </c>
      <c r="T67" s="207" t="str">
        <f t="shared" si="1"/>
        <v>29.94</v>
      </c>
      <c r="U67" s="207" t="str">
        <f t="shared" si="1"/>
        <v>36.02</v>
      </c>
      <c r="V67" s="209" t="str">
        <f t="shared" si="1"/>
        <v>37.55</v>
      </c>
    </row>
  </sheetData>
  <mergeCells count="4">
    <mergeCell ref="F11:K11"/>
    <mergeCell ref="L11:Q11"/>
    <mergeCell ref="W11:AD11"/>
    <mergeCell ref="S11:U11"/>
  </mergeCells>
  <pageMargins left="0.7" right="0.7" top="0.75" bottom="0.75" header="0.3" footer="0.3"/>
  <pageSetup paperSize="9" orientation="portrait" horizontalDpi="4294967292" verticalDpi="4294967292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E39"/>
  <sheetViews>
    <sheetView topLeftCell="E1" zoomScale="70" zoomScaleNormal="70" zoomScalePageLayoutView="70" workbookViewId="0">
      <selection activeCell="P37" sqref="P37:U37"/>
    </sheetView>
  </sheetViews>
  <sheetFormatPr defaultColWidth="8.7109375" defaultRowHeight="12.75"/>
  <cols>
    <col min="1" max="1" width="29.85546875" style="232" customWidth="1"/>
    <col min="2" max="2" width="32.85546875" style="232" customWidth="1"/>
    <col min="3" max="3" width="12.85546875" style="232" customWidth="1"/>
    <col min="4" max="4" width="46" style="232" bestFit="1" customWidth="1"/>
    <col min="5" max="8" width="12.42578125" style="232" bestFit="1" customWidth="1"/>
    <col min="9" max="9" width="13.42578125" style="232" bestFit="1" customWidth="1"/>
    <col min="10" max="10" width="12.42578125" style="232" bestFit="1" customWidth="1"/>
    <col min="11" max="16" width="9.140625" style="232" customWidth="1"/>
    <col min="17" max="17" width="8.7109375" style="232"/>
    <col min="18" max="19" width="12.85546875" style="232" customWidth="1"/>
    <col min="20" max="20" width="14.28515625" style="232" bestFit="1" customWidth="1"/>
    <col min="21" max="21" width="8.7109375" style="232"/>
    <col min="22" max="22" width="45.85546875" style="232" bestFit="1" customWidth="1"/>
    <col min="23" max="23" width="8.7109375" style="232"/>
    <col min="24" max="24" width="8.140625" style="232" customWidth="1"/>
    <col min="25" max="25" width="18.42578125" style="232" bestFit="1" customWidth="1"/>
    <col min="26" max="26" width="13.140625" style="232" bestFit="1" customWidth="1"/>
    <col min="27" max="27" width="21.7109375" style="232" bestFit="1" customWidth="1"/>
    <col min="28" max="28" width="20.7109375" style="232" bestFit="1" customWidth="1"/>
    <col min="29" max="29" width="13.42578125" style="232" bestFit="1" customWidth="1"/>
    <col min="30" max="30" width="19.42578125" style="232" bestFit="1" customWidth="1"/>
    <col min="31" max="31" width="6.7109375" style="232" bestFit="1" customWidth="1"/>
    <col min="32" max="16384" width="8.7109375" style="232"/>
  </cols>
  <sheetData>
    <row r="1" spans="1:31" s="425" customFormat="1" ht="15.75">
      <c r="A1" s="408" t="s">
        <v>11</v>
      </c>
      <c r="B1" s="408" t="s">
        <v>401</v>
      </c>
      <c r="C1" s="408"/>
      <c r="D1" s="408"/>
    </row>
    <row r="2" spans="1:31">
      <c r="A2" s="289" t="s">
        <v>586</v>
      </c>
      <c r="B2" s="223" t="s">
        <v>596</v>
      </c>
      <c r="C2" s="223"/>
      <c r="D2" s="223"/>
    </row>
    <row r="3" spans="1:31">
      <c r="A3" s="289" t="s">
        <v>592</v>
      </c>
      <c r="B3" s="223" t="s">
        <v>402</v>
      </c>
      <c r="C3" s="223"/>
      <c r="D3" s="223"/>
    </row>
    <row r="4" spans="1:31">
      <c r="A4" s="289" t="s">
        <v>589</v>
      </c>
      <c r="B4" s="447">
        <v>38.700000000000003</v>
      </c>
      <c r="C4" s="447"/>
      <c r="D4" s="447"/>
    </row>
    <row r="5" spans="1:31">
      <c r="A5" s="289" t="s">
        <v>590</v>
      </c>
      <c r="B5" s="447">
        <v>-76.099999999999994</v>
      </c>
      <c r="C5" s="447"/>
      <c r="D5" s="223"/>
    </row>
    <row r="6" spans="1:31">
      <c r="A6" s="289" t="s">
        <v>15</v>
      </c>
      <c r="B6" s="223" t="s">
        <v>405</v>
      </c>
      <c r="C6" s="223"/>
      <c r="D6" s="223" t="s">
        <v>406</v>
      </c>
    </row>
    <row r="7" spans="1:31">
      <c r="A7" s="289" t="s">
        <v>16</v>
      </c>
      <c r="B7" s="391" t="s">
        <v>407</v>
      </c>
      <c r="C7" s="391"/>
      <c r="D7" s="223"/>
    </row>
    <row r="8" spans="1:31">
      <c r="A8" s="289" t="s">
        <v>17</v>
      </c>
      <c r="B8" s="223" t="s">
        <v>42</v>
      </c>
      <c r="C8" s="223"/>
      <c r="D8" s="223"/>
    </row>
    <row r="9" spans="1:31">
      <c r="A9" s="289" t="s">
        <v>0</v>
      </c>
      <c r="B9" s="223" t="s">
        <v>404</v>
      </c>
      <c r="C9" s="223"/>
      <c r="D9" s="223" t="s">
        <v>406</v>
      </c>
    </row>
    <row r="10" spans="1:31" ht="13.5" thickBot="1">
      <c r="A10" s="289" t="s">
        <v>479</v>
      </c>
      <c r="B10" s="223" t="s">
        <v>480</v>
      </c>
      <c r="C10" s="223"/>
      <c r="D10" s="223"/>
    </row>
    <row r="11" spans="1:31" ht="39" customHeight="1" thickBot="1">
      <c r="A11" s="151"/>
      <c r="B11" s="356"/>
      <c r="C11" s="356"/>
      <c r="D11" s="205"/>
      <c r="E11" s="1084" t="s">
        <v>22</v>
      </c>
      <c r="F11" s="1085"/>
      <c r="G11" s="1085"/>
      <c r="H11" s="1085"/>
      <c r="I11" s="1085"/>
      <c r="J11" s="1086"/>
      <c r="K11" s="1087" t="s">
        <v>23</v>
      </c>
      <c r="L11" s="1088"/>
      <c r="M11" s="1088"/>
      <c r="N11" s="1088"/>
      <c r="O11" s="1088"/>
      <c r="P11" s="1089"/>
      <c r="Q11" s="280"/>
      <c r="R11" s="1069" t="s">
        <v>478</v>
      </c>
      <c r="S11" s="1070"/>
      <c r="T11" s="1071"/>
      <c r="X11" s="1066" t="s">
        <v>427</v>
      </c>
      <c r="Y11" s="1067"/>
      <c r="Z11" s="1067"/>
      <c r="AA11" s="1067"/>
      <c r="AB11" s="1067"/>
      <c r="AC11" s="1067"/>
      <c r="AD11" s="1067"/>
      <c r="AE11" s="1068"/>
    </row>
    <row r="12" spans="1:31" ht="13.5" thickBot="1">
      <c r="A12" s="427" t="s">
        <v>26</v>
      </c>
      <c r="B12" s="293" t="s">
        <v>403</v>
      </c>
      <c r="C12" s="412" t="s">
        <v>58</v>
      </c>
      <c r="D12" s="428" t="s">
        <v>544</v>
      </c>
      <c r="E12" s="123">
        <v>0</v>
      </c>
      <c r="F12" s="123">
        <v>1</v>
      </c>
      <c r="G12" s="123">
        <v>2</v>
      </c>
      <c r="H12" s="123">
        <v>3</v>
      </c>
      <c r="I12" s="123">
        <v>4</v>
      </c>
      <c r="J12" s="123" t="s">
        <v>27</v>
      </c>
      <c r="K12" s="122">
        <v>0</v>
      </c>
      <c r="L12" s="123">
        <v>1</v>
      </c>
      <c r="M12" s="123">
        <v>2</v>
      </c>
      <c r="N12" s="123">
        <v>3</v>
      </c>
      <c r="O12" s="123">
        <v>4</v>
      </c>
      <c r="P12" s="362" t="s">
        <v>27</v>
      </c>
      <c r="Q12" s="431" t="s">
        <v>28</v>
      </c>
      <c r="R12" s="125">
        <v>0.05</v>
      </c>
      <c r="S12" s="126">
        <v>0.5</v>
      </c>
      <c r="T12" s="127">
        <v>0.95</v>
      </c>
      <c r="V12" s="394" t="s">
        <v>33</v>
      </c>
      <c r="X12" s="293" t="s">
        <v>29</v>
      </c>
      <c r="Y12" s="294" t="s">
        <v>428</v>
      </c>
      <c r="Z12" s="294" t="s">
        <v>61</v>
      </c>
      <c r="AA12" s="294" t="s">
        <v>62</v>
      </c>
      <c r="AB12" s="294" t="s">
        <v>63</v>
      </c>
      <c r="AC12" s="200" t="s">
        <v>425</v>
      </c>
      <c r="AD12" s="200" t="s">
        <v>426</v>
      </c>
      <c r="AE12" s="201" t="s">
        <v>424</v>
      </c>
    </row>
    <row r="13" spans="1:31" s="153" customFormat="1">
      <c r="A13" s="395" t="s">
        <v>401</v>
      </c>
      <c r="B13" s="432">
        <v>402.1</v>
      </c>
      <c r="C13" s="136">
        <v>41.448648834019203</v>
      </c>
      <c r="D13" s="150"/>
      <c r="E13" s="364">
        <v>631090347.1085</v>
      </c>
      <c r="F13" s="364">
        <v>250934589.63600001</v>
      </c>
      <c r="G13" s="364">
        <v>259894750.17199999</v>
      </c>
      <c r="H13" s="364">
        <v>143331290.79350001</v>
      </c>
      <c r="I13" s="364">
        <v>1830058005.832</v>
      </c>
      <c r="J13" s="366">
        <v>133757639.42399999</v>
      </c>
      <c r="K13" s="149">
        <f>E13/(SUM($E13:$J13))</f>
        <v>0.19423742888115722</v>
      </c>
      <c r="L13" s="136">
        <f t="shared" ref="L13:P13" si="0">F13/(SUM($E13:$J13))</f>
        <v>7.723282368612297E-2</v>
      </c>
      <c r="M13" s="136">
        <f t="shared" si="0"/>
        <v>7.9990588169210244E-2</v>
      </c>
      <c r="N13" s="136">
        <f t="shared" si="0"/>
        <v>4.4114605031600154E-2</v>
      </c>
      <c r="O13" s="136">
        <f t="shared" si="0"/>
        <v>0.56325653432165734</v>
      </c>
      <c r="P13" s="150">
        <f t="shared" si="0"/>
        <v>4.1168019910252152E-2</v>
      </c>
      <c r="Q13" s="396">
        <f>(M13+N13+P13)/(L13+M13+N13+P13)</f>
        <v>0.68152205732216509</v>
      </c>
      <c r="R13" s="149">
        <v>20.504001539436398</v>
      </c>
      <c r="S13" s="136">
        <v>27.110415042881002</v>
      </c>
      <c r="T13" s="448">
        <v>34.101463526919296</v>
      </c>
      <c r="V13" s="433" t="s">
        <v>402</v>
      </c>
      <c r="X13" s="149">
        <v>0.227110794360253</v>
      </c>
      <c r="Y13" s="136">
        <f t="shared" ref="Y13:Y29" si="1">(L13+M13+N13)/(L13+M13+N13+O13+P13)</f>
        <v>0.24987263507085608</v>
      </c>
      <c r="Z13" s="136">
        <f t="shared" ref="Z13:Z29" si="2">((K13)/(K13+O13))*100</f>
        <v>25.642109154228503</v>
      </c>
      <c r="AA13" s="136">
        <f t="shared" ref="AA13:AA29" si="3">M13/N13</f>
        <v>1.8132450264920523</v>
      </c>
      <c r="AB13" s="136">
        <f t="shared" ref="AB13:AB29" si="4">(P13/(P13+O13))</f>
        <v>6.8111097773927529E-2</v>
      </c>
      <c r="AC13" s="136">
        <f t="shared" ref="AC13:AC29" si="5">(0*(K13/(SUM(K13:P13)))+(1*(L13/SUM(K13:P13)))+(2*(M13/SUM(K13:P13)))+(3*(N13/SUM(K13:P13)))+(4*(O13/(SUM(K13:P13)))+(4*(P13/(SUM(K13:P13))))))</f>
        <v>2.7872560320469821</v>
      </c>
      <c r="AD13" s="136">
        <f t="shared" ref="AD13:AD29" si="6">-0.77*Q13+3.32*Q13^2+1.59</f>
        <v>2.607276100389166</v>
      </c>
      <c r="AE13" s="150">
        <f>AD13-AC13</f>
        <v>-0.17997993165781612</v>
      </c>
    </row>
    <row r="14" spans="1:31" s="153" customFormat="1">
      <c r="A14" s="434" t="s">
        <v>401</v>
      </c>
      <c r="B14" s="435">
        <v>420.8</v>
      </c>
      <c r="C14" s="170">
        <v>41.765445816186599</v>
      </c>
      <c r="D14" s="436"/>
      <c r="E14" s="315">
        <v>93582436.944000006</v>
      </c>
      <c r="F14" s="315">
        <v>32063068.131000001</v>
      </c>
      <c r="G14" s="315">
        <v>32378904.6435</v>
      </c>
      <c r="H14" s="315">
        <v>15980422.2215</v>
      </c>
      <c r="I14" s="315">
        <v>255918610.5345</v>
      </c>
      <c r="J14" s="316">
        <v>19358571.901999999</v>
      </c>
      <c r="K14" s="165">
        <f t="shared" ref="K14:K29" si="7">E14/(SUM($E14:$J14))</f>
        <v>0.20829330787672609</v>
      </c>
      <c r="L14" s="146">
        <f t="shared" ref="L14:L29" si="8">F14/(SUM($E14:$J14))</f>
        <v>7.1365127258646563E-2</v>
      </c>
      <c r="M14" s="146">
        <f t="shared" ref="M14:M29" si="9">G14/(SUM($E14:$J14))</f>
        <v>7.2068107797358547E-2</v>
      </c>
      <c r="N14" s="146">
        <f t="shared" ref="N14:N29" si="10">H14/(SUM($E14:$J14))</f>
        <v>3.5568800241596907E-2</v>
      </c>
      <c r="O14" s="146">
        <f t="shared" ref="O14:O29" si="11">I14/(SUM($E14:$J14))</f>
        <v>0.5696168605584091</v>
      </c>
      <c r="P14" s="166">
        <f t="shared" ref="P14:P29" si="12">J14/(SUM($E14:$J14))</f>
        <v>4.308779626726264E-2</v>
      </c>
      <c r="Q14" s="398">
        <f t="shared" ref="Q14:Q29" si="13">(M14+N14+P14)/(L14+M14+N14+P14)</f>
        <v>0.67866548974439067</v>
      </c>
      <c r="R14" s="165">
        <v>20.2791152047119</v>
      </c>
      <c r="S14" s="146">
        <v>26.919427846125501</v>
      </c>
      <c r="T14" s="449">
        <v>33.840250001680602</v>
      </c>
      <c r="V14" s="437" t="s">
        <v>402</v>
      </c>
      <c r="X14" s="176">
        <v>0.56479157574514005</v>
      </c>
      <c r="Y14" s="146">
        <f t="shared" si="1"/>
        <v>0.22609640297158209</v>
      </c>
      <c r="Z14" s="146">
        <f t="shared" si="2"/>
        <v>26.776010435206736</v>
      </c>
      <c r="AA14" s="146">
        <f t="shared" si="3"/>
        <v>2.0261607731451265</v>
      </c>
      <c r="AB14" s="146">
        <f t="shared" si="4"/>
        <v>7.0323924891470324E-2</v>
      </c>
      <c r="AC14" s="146">
        <f t="shared" si="5"/>
        <v>2.7730263708808418</v>
      </c>
      <c r="AD14" s="146">
        <f t="shared" si="6"/>
        <v>2.5965759048371977</v>
      </c>
      <c r="AE14" s="166">
        <f t="shared" ref="AE14:AE29" si="14">AD14-AC14</f>
        <v>-0.17645046604364412</v>
      </c>
    </row>
    <row r="15" spans="1:31" s="153" customFormat="1">
      <c r="A15" s="323" t="s">
        <v>401</v>
      </c>
      <c r="B15" s="438">
        <v>434.1</v>
      </c>
      <c r="C15" s="146">
        <v>41.990761316872401</v>
      </c>
      <c r="D15" s="166"/>
      <c r="E15" s="315">
        <v>812722800.86249995</v>
      </c>
      <c r="F15" s="315">
        <v>318757577.759</v>
      </c>
      <c r="G15" s="315">
        <v>323986559.33149999</v>
      </c>
      <c r="H15" s="315">
        <v>189013737.80399999</v>
      </c>
      <c r="I15" s="315">
        <v>2344544767.1690001</v>
      </c>
      <c r="J15" s="316">
        <v>189499892.65849999</v>
      </c>
      <c r="K15" s="165">
        <f t="shared" si="7"/>
        <v>0.19449990979863585</v>
      </c>
      <c r="L15" s="146">
        <f t="shared" si="8"/>
        <v>7.6284706244197406E-2</v>
      </c>
      <c r="M15" s="146">
        <f t="shared" si="9"/>
        <v>7.7536100253459417E-2</v>
      </c>
      <c r="N15" s="146">
        <f t="shared" si="10"/>
        <v>4.5234555883711156E-2</v>
      </c>
      <c r="O15" s="146">
        <f t="shared" si="11"/>
        <v>0.56109382590139079</v>
      </c>
      <c r="P15" s="166">
        <f t="shared" si="12"/>
        <v>4.5350901918605302E-2</v>
      </c>
      <c r="Q15" s="398">
        <f t="shared" si="13"/>
        <v>0.68787745083911189</v>
      </c>
      <c r="R15" s="165">
        <v>20.789886726906101</v>
      </c>
      <c r="S15" s="146">
        <v>27.4883227077102</v>
      </c>
      <c r="T15" s="449">
        <v>34.490193376935501</v>
      </c>
      <c r="V15" s="437" t="s">
        <v>402</v>
      </c>
      <c r="X15" s="165">
        <v>0.27969913002409702</v>
      </c>
      <c r="Y15" s="146">
        <f t="shared" si="1"/>
        <v>0.24712022357639574</v>
      </c>
      <c r="Z15" s="146">
        <f t="shared" si="2"/>
        <v>25.741334345293325</v>
      </c>
      <c r="AA15" s="146">
        <f t="shared" si="3"/>
        <v>1.7140900079308607</v>
      </c>
      <c r="AB15" s="146">
        <f t="shared" si="4"/>
        <v>7.4781591525462626E-2</v>
      </c>
      <c r="AC15" s="146">
        <f t="shared" si="5"/>
        <v>2.7928394856822338</v>
      </c>
      <c r="AD15" s="146">
        <f t="shared" si="6"/>
        <v>2.6312766489319612</v>
      </c>
      <c r="AE15" s="166">
        <f t="shared" si="14"/>
        <v>-0.16156283675027261</v>
      </c>
    </row>
    <row r="16" spans="1:31" s="153" customFormat="1">
      <c r="A16" s="323" t="s">
        <v>401</v>
      </c>
      <c r="B16" s="438">
        <v>446.7</v>
      </c>
      <c r="C16" s="146">
        <v>42.204218106995903</v>
      </c>
      <c r="D16" s="166"/>
      <c r="E16" s="315">
        <v>1104411664.2865</v>
      </c>
      <c r="F16" s="315">
        <v>343861928.57700002</v>
      </c>
      <c r="G16" s="315">
        <v>397893290.09799999</v>
      </c>
      <c r="H16" s="315">
        <v>216979425.80450001</v>
      </c>
      <c r="I16" s="315">
        <v>2375373967.6409998</v>
      </c>
      <c r="J16" s="316">
        <v>230584689.67250001</v>
      </c>
      <c r="K16" s="165">
        <f t="shared" si="7"/>
        <v>0.23653605397820812</v>
      </c>
      <c r="L16" s="146">
        <f t="shared" si="8"/>
        <v>7.3646219366477444E-2</v>
      </c>
      <c r="M16" s="146">
        <f t="shared" si="9"/>
        <v>8.5218321924361976E-2</v>
      </c>
      <c r="N16" s="146">
        <f t="shared" si="10"/>
        <v>4.6471310321963229E-2</v>
      </c>
      <c r="O16" s="146">
        <f t="shared" si="11"/>
        <v>0.50874289288799746</v>
      </c>
      <c r="P16" s="166">
        <f t="shared" si="12"/>
        <v>4.9385201520991878E-2</v>
      </c>
      <c r="Q16" s="398">
        <f t="shared" si="13"/>
        <v>0.71087502010368131</v>
      </c>
      <c r="R16" s="165">
        <v>22.160057423263101</v>
      </c>
      <c r="S16" s="146">
        <v>28.901533719938101</v>
      </c>
      <c r="T16" s="449">
        <v>36.216607106069098</v>
      </c>
      <c r="V16" s="437" t="s">
        <v>402</v>
      </c>
      <c r="X16" s="165">
        <v>0.37414690049799798</v>
      </c>
      <c r="Y16" s="146">
        <f t="shared" si="1"/>
        <v>0.26895291216141021</v>
      </c>
      <c r="Z16" s="146">
        <f t="shared" si="2"/>
        <v>31.737922421236959</v>
      </c>
      <c r="AA16" s="146">
        <f t="shared" si="3"/>
        <v>1.8337834963970485</v>
      </c>
      <c r="AB16" s="146">
        <f t="shared" si="4"/>
        <v>8.8483633086570646E-2</v>
      </c>
      <c r="AC16" s="146">
        <f t="shared" si="5"/>
        <v>2.6160091718170486</v>
      </c>
      <c r="AD16" s="146">
        <f t="shared" si="6"/>
        <v>2.7203659712887642</v>
      </c>
      <c r="AE16" s="166">
        <f t="shared" si="14"/>
        <v>0.10435679947171561</v>
      </c>
    </row>
    <row r="17" spans="1:31" s="153" customFormat="1">
      <c r="A17" s="323" t="s">
        <v>401</v>
      </c>
      <c r="B17" s="438">
        <v>460.4</v>
      </c>
      <c r="C17" s="146">
        <v>42.436310013717403</v>
      </c>
      <c r="D17" s="166"/>
      <c r="E17" s="315">
        <v>688031309.81149995</v>
      </c>
      <c r="F17" s="315">
        <v>249975718.32550001</v>
      </c>
      <c r="G17" s="315">
        <v>271870743.60750002</v>
      </c>
      <c r="H17" s="315">
        <v>156165694.94999999</v>
      </c>
      <c r="I17" s="315">
        <v>1741421490.9184999</v>
      </c>
      <c r="J17" s="316">
        <v>161455371.71399999</v>
      </c>
      <c r="K17" s="165">
        <f t="shared" si="7"/>
        <v>0.21047662240001755</v>
      </c>
      <c r="L17" s="146">
        <f t="shared" si="8"/>
        <v>7.6470422384679118E-2</v>
      </c>
      <c r="M17" s="146">
        <f t="shared" si="9"/>
        <v>8.316836025901933E-2</v>
      </c>
      <c r="N17" s="146">
        <f t="shared" si="10"/>
        <v>4.7772866640084538E-2</v>
      </c>
      <c r="O17" s="146">
        <f t="shared" si="11"/>
        <v>0.53272068924268368</v>
      </c>
      <c r="P17" s="166">
        <f t="shared" si="12"/>
        <v>4.9391039073515802E-2</v>
      </c>
      <c r="Q17" s="398">
        <f t="shared" si="13"/>
        <v>0.70222109872041882</v>
      </c>
      <c r="R17" s="165">
        <v>21.605514520389999</v>
      </c>
      <c r="S17" s="146">
        <v>28.337594179634099</v>
      </c>
      <c r="T17" s="449">
        <v>35.601898413194697</v>
      </c>
      <c r="V17" s="437" t="s">
        <v>402</v>
      </c>
      <c r="X17" s="165">
        <v>0.293793525043062</v>
      </c>
      <c r="Y17" s="146">
        <f t="shared" si="1"/>
        <v>0.26270488647755985</v>
      </c>
      <c r="Z17" s="146">
        <f t="shared" si="2"/>
        <v>28.320423002445693</v>
      </c>
      <c r="AA17" s="146">
        <f t="shared" si="3"/>
        <v>1.7409120722354909</v>
      </c>
      <c r="AB17" s="146">
        <f t="shared" si="4"/>
        <v>8.4848039767868921E-2</v>
      </c>
      <c r="AC17" s="146">
        <f t="shared" si="5"/>
        <v>2.7145726560877694</v>
      </c>
      <c r="AD17" s="146">
        <f t="shared" si="6"/>
        <v>2.6864297993258104</v>
      </c>
      <c r="AE17" s="166">
        <f t="shared" si="14"/>
        <v>-2.8142856761959045E-2</v>
      </c>
    </row>
    <row r="18" spans="1:31" s="153" customFormat="1">
      <c r="A18" s="323" t="s">
        <v>401</v>
      </c>
      <c r="B18" s="438">
        <v>476.5</v>
      </c>
      <c r="C18" s="146">
        <v>42.709060356652898</v>
      </c>
      <c r="D18" s="166"/>
      <c r="E18" s="315">
        <v>447175310.68349999</v>
      </c>
      <c r="F18" s="315">
        <v>203630240.197</v>
      </c>
      <c r="G18" s="315">
        <v>264697153.2915</v>
      </c>
      <c r="H18" s="315">
        <v>140570130.588</v>
      </c>
      <c r="I18" s="315">
        <v>1714299972.2284999</v>
      </c>
      <c r="J18" s="316">
        <v>192868995.07350001</v>
      </c>
      <c r="K18" s="165">
        <f t="shared" si="7"/>
        <v>0.15090746572633013</v>
      </c>
      <c r="L18" s="146">
        <f t="shared" si="8"/>
        <v>6.8718739069927398E-2</v>
      </c>
      <c r="M18" s="146">
        <f t="shared" si="9"/>
        <v>8.9326882844089198E-2</v>
      </c>
      <c r="N18" s="146">
        <f t="shared" si="10"/>
        <v>4.7437954773107936E-2</v>
      </c>
      <c r="O18" s="146">
        <f t="shared" si="11"/>
        <v>0.57852179698450124</v>
      </c>
      <c r="P18" s="166">
        <f t="shared" si="12"/>
        <v>6.5087160602044114E-2</v>
      </c>
      <c r="Q18" s="398">
        <f t="shared" si="13"/>
        <v>0.74602301875503541</v>
      </c>
      <c r="R18" s="165">
        <v>24.143149481450902</v>
      </c>
      <c r="S18" s="146">
        <v>30.965067256566201</v>
      </c>
      <c r="T18" s="449">
        <v>38.848953641853299</v>
      </c>
      <c r="V18" s="437" t="s">
        <v>402</v>
      </c>
      <c r="X18" s="165">
        <v>0.129662956915431</v>
      </c>
      <c r="Y18" s="146">
        <f t="shared" si="1"/>
        <v>0.2420037491707534</v>
      </c>
      <c r="Z18" s="146">
        <f t="shared" si="2"/>
        <v>20.68843045390058</v>
      </c>
      <c r="AA18" s="146">
        <f t="shared" si="3"/>
        <v>1.8830255914558871</v>
      </c>
      <c r="AB18" s="146">
        <f t="shared" si="4"/>
        <v>0.1011284256299244</v>
      </c>
      <c r="AC18" s="146">
        <f t="shared" si="5"/>
        <v>2.9641221994236111</v>
      </c>
      <c r="AD18" s="146">
        <f t="shared" si="6"/>
        <v>2.8633094193397106</v>
      </c>
      <c r="AE18" s="166">
        <f t="shared" si="14"/>
        <v>-0.10081278008390049</v>
      </c>
    </row>
    <row r="19" spans="1:31" s="153" customFormat="1">
      <c r="A19" s="323" t="s">
        <v>401</v>
      </c>
      <c r="B19" s="438">
        <v>491.6</v>
      </c>
      <c r="C19" s="146">
        <v>43.606842105263198</v>
      </c>
      <c r="D19" s="166"/>
      <c r="E19" s="315">
        <v>368063515.42650002</v>
      </c>
      <c r="F19" s="315">
        <v>158615858.00299999</v>
      </c>
      <c r="G19" s="315">
        <v>198376221.6575</v>
      </c>
      <c r="H19" s="315">
        <v>112527291.74699999</v>
      </c>
      <c r="I19" s="315">
        <v>1393543897.6949999</v>
      </c>
      <c r="J19" s="316">
        <v>144347472.94299999</v>
      </c>
      <c r="K19" s="165">
        <f t="shared" si="7"/>
        <v>0.15494317156616819</v>
      </c>
      <c r="L19" s="146">
        <f t="shared" si="8"/>
        <v>6.6772290840061713E-2</v>
      </c>
      <c r="M19" s="146">
        <f t="shared" si="9"/>
        <v>8.3510154249624963E-2</v>
      </c>
      <c r="N19" s="146">
        <f t="shared" si="10"/>
        <v>4.7370453033977522E-2</v>
      </c>
      <c r="O19" s="146">
        <f t="shared" si="11"/>
        <v>0.58663818111757671</v>
      </c>
      <c r="P19" s="166">
        <f t="shared" si="12"/>
        <v>6.0765749192591048E-2</v>
      </c>
      <c r="Q19" s="398">
        <f t="shared" si="13"/>
        <v>0.74161194815656972</v>
      </c>
      <c r="R19" s="165">
        <v>23.887275956294499</v>
      </c>
      <c r="S19" s="146">
        <v>30.779562287972499</v>
      </c>
      <c r="T19" s="449">
        <v>38.506582219459403</v>
      </c>
      <c r="V19" s="437" t="s">
        <v>402</v>
      </c>
      <c r="X19" s="165">
        <v>0.156962834396872</v>
      </c>
      <c r="Y19" s="146">
        <f t="shared" si="1"/>
        <v>0.23389302526550787</v>
      </c>
      <c r="Z19" s="146">
        <f t="shared" si="2"/>
        <v>20.893617538444946</v>
      </c>
      <c r="AA19" s="146">
        <f t="shared" si="3"/>
        <v>1.7629165207629622</v>
      </c>
      <c r="AB19" s="146">
        <f t="shared" si="4"/>
        <v>9.386064302000531E-2</v>
      </c>
      <c r="AC19" s="146">
        <f t="shared" si="5"/>
        <v>2.9655196796819148</v>
      </c>
      <c r="AD19" s="146">
        <f t="shared" si="6"/>
        <v>2.8449198949927359</v>
      </c>
      <c r="AE19" s="166">
        <f t="shared" si="14"/>
        <v>-0.12059978468917887</v>
      </c>
    </row>
    <row r="20" spans="1:31" s="153" customFormat="1">
      <c r="A20" s="323" t="s">
        <v>401</v>
      </c>
      <c r="B20" s="438">
        <v>504</v>
      </c>
      <c r="C20" s="146">
        <v>44.617407407407399</v>
      </c>
      <c r="D20" s="166"/>
      <c r="E20" s="315">
        <v>618578980.44449997</v>
      </c>
      <c r="F20" s="315">
        <v>268354810.88550001</v>
      </c>
      <c r="G20" s="315">
        <v>325996667.48299998</v>
      </c>
      <c r="H20" s="315">
        <v>176951486.76199999</v>
      </c>
      <c r="I20" s="315">
        <v>2162293435.4194999</v>
      </c>
      <c r="J20" s="316">
        <v>233883559.678</v>
      </c>
      <c r="K20" s="165">
        <f t="shared" si="7"/>
        <v>0.16338334667727719</v>
      </c>
      <c r="L20" s="146">
        <f t="shared" si="8"/>
        <v>7.0879723504207626E-2</v>
      </c>
      <c r="M20" s="146">
        <f t="shared" si="9"/>
        <v>8.6104488226771955E-2</v>
      </c>
      <c r="N20" s="146">
        <f t="shared" si="10"/>
        <v>4.6737647124576703E-2</v>
      </c>
      <c r="O20" s="146">
        <f t="shared" si="11"/>
        <v>0.57111985558138767</v>
      </c>
      <c r="P20" s="166">
        <f t="shared" si="12"/>
        <v>6.1774938885778771E-2</v>
      </c>
      <c r="Q20" s="398">
        <f t="shared" si="13"/>
        <v>0.73302983649067044</v>
      </c>
      <c r="R20" s="165">
        <v>23.420025246020298</v>
      </c>
      <c r="S20" s="146">
        <v>30.1954492344295</v>
      </c>
      <c r="T20" s="449">
        <v>37.885225555906402</v>
      </c>
      <c r="V20" s="437" t="s">
        <v>402</v>
      </c>
      <c r="X20" s="165">
        <v>0.10801839639543399</v>
      </c>
      <c r="Y20" s="146">
        <f t="shared" si="1"/>
        <v>0.2435068176642799</v>
      </c>
      <c r="Z20" s="146">
        <f t="shared" si="2"/>
        <v>22.244061860432794</v>
      </c>
      <c r="AA20" s="146">
        <f t="shared" si="3"/>
        <v>1.8422940289926242</v>
      </c>
      <c r="AB20" s="146">
        <f t="shared" si="4"/>
        <v>9.7606963156944643E-2</v>
      </c>
      <c r="AC20" s="146">
        <f t="shared" si="5"/>
        <v>2.9148808192001479</v>
      </c>
      <c r="AD20" s="146">
        <f t="shared" si="6"/>
        <v>2.8095117266381733</v>
      </c>
      <c r="AE20" s="166">
        <f t="shared" si="14"/>
        <v>-0.10536909256197458</v>
      </c>
    </row>
    <row r="21" spans="1:31" s="153" customFormat="1">
      <c r="A21" s="323" t="s">
        <v>401</v>
      </c>
      <c r="B21" s="438">
        <v>524.79999999999995</v>
      </c>
      <c r="C21" s="146">
        <v>45.8345925925926</v>
      </c>
      <c r="D21" s="166"/>
      <c r="E21" s="315">
        <v>297286056.50400001</v>
      </c>
      <c r="F21" s="315">
        <v>126033143.7075</v>
      </c>
      <c r="G21" s="315">
        <v>150200353.257</v>
      </c>
      <c r="H21" s="315">
        <v>75941378.375</v>
      </c>
      <c r="I21" s="315">
        <v>1134979962.5409999</v>
      </c>
      <c r="J21" s="316">
        <v>82103959.158500001</v>
      </c>
      <c r="K21" s="165">
        <f t="shared" si="7"/>
        <v>0.15927078095107311</v>
      </c>
      <c r="L21" s="146">
        <f t="shared" si="8"/>
        <v>6.7522161853367194E-2</v>
      </c>
      <c r="M21" s="146">
        <f t="shared" si="9"/>
        <v>8.0469726174485307E-2</v>
      </c>
      <c r="N21" s="146">
        <f t="shared" si="10"/>
        <v>4.0685536289605445E-2</v>
      </c>
      <c r="O21" s="146">
        <f t="shared" si="11"/>
        <v>0.60806466042679164</v>
      </c>
      <c r="P21" s="166">
        <f t="shared" si="12"/>
        <v>4.3987134304677211E-2</v>
      </c>
      <c r="Q21" s="398">
        <f t="shared" si="13"/>
        <v>0.70978750587007833</v>
      </c>
      <c r="R21" s="165">
        <v>22.124597450975902</v>
      </c>
      <c r="S21" s="146">
        <v>28.817245274060699</v>
      </c>
      <c r="T21" s="449">
        <v>36.187443761337498</v>
      </c>
      <c r="V21" s="437" t="s">
        <v>402</v>
      </c>
      <c r="X21" s="165">
        <v>0.422719287251755</v>
      </c>
      <c r="Y21" s="146">
        <f t="shared" si="1"/>
        <v>0.22442115730305995</v>
      </c>
      <c r="Z21" s="146">
        <f t="shared" si="2"/>
        <v>20.756343622689805</v>
      </c>
      <c r="AA21" s="146">
        <f t="shared" si="3"/>
        <v>1.9778460237488411</v>
      </c>
      <c r="AB21" s="146">
        <f t="shared" si="4"/>
        <v>6.7459570942201313E-2</v>
      </c>
      <c r="AC21" s="146">
        <f t="shared" si="5"/>
        <v>2.9587254019970293</v>
      </c>
      <c r="AD21" s="146">
        <f t="shared" si="6"/>
        <v>2.7160739880644043</v>
      </c>
      <c r="AE21" s="166">
        <f t="shared" si="14"/>
        <v>-0.24265141393262502</v>
      </c>
    </row>
    <row r="22" spans="1:31" s="153" customFormat="1">
      <c r="A22" s="323" t="s">
        <v>401</v>
      </c>
      <c r="B22" s="438">
        <v>539.6</v>
      </c>
      <c r="C22" s="146">
        <v>46.986421052631599</v>
      </c>
      <c r="D22" s="166"/>
      <c r="E22" s="315">
        <v>327765781.49650002</v>
      </c>
      <c r="F22" s="315">
        <v>120997531.0675</v>
      </c>
      <c r="G22" s="315">
        <v>153932798.368</v>
      </c>
      <c r="H22" s="315">
        <v>91808850.438999996</v>
      </c>
      <c r="I22" s="315">
        <v>1205093150.7160001</v>
      </c>
      <c r="J22" s="316">
        <v>127282447.097</v>
      </c>
      <c r="K22" s="165">
        <f t="shared" si="7"/>
        <v>0.16170947025534396</v>
      </c>
      <c r="L22" s="146">
        <f t="shared" si="8"/>
        <v>5.9696428839503143E-2</v>
      </c>
      <c r="M22" s="146">
        <f t="shared" si="9"/>
        <v>7.5945668169994027E-2</v>
      </c>
      <c r="N22" s="146">
        <f t="shared" si="10"/>
        <v>4.5295639164826387E-2</v>
      </c>
      <c r="O22" s="146">
        <f t="shared" si="11"/>
        <v>0.59455558210157067</v>
      </c>
      <c r="P22" s="166">
        <f t="shared" si="12"/>
        <v>6.2797211468761896E-2</v>
      </c>
      <c r="Q22" s="398">
        <f t="shared" si="13"/>
        <v>0.75507644916427852</v>
      </c>
      <c r="R22" s="165">
        <v>24.659531164906198</v>
      </c>
      <c r="S22" s="146">
        <v>31.539273980666401</v>
      </c>
      <c r="T22" s="449">
        <v>39.503289566427298</v>
      </c>
      <c r="V22" s="437" t="s">
        <v>402</v>
      </c>
      <c r="X22" s="165">
        <v>0.214162947421567</v>
      </c>
      <c r="Y22" s="146">
        <f t="shared" si="1"/>
        <v>0.21584132201688752</v>
      </c>
      <c r="Z22" s="146">
        <f t="shared" si="2"/>
        <v>21.382644848042794</v>
      </c>
      <c r="AA22" s="146">
        <f t="shared" si="3"/>
        <v>1.6766662215237804</v>
      </c>
      <c r="AB22" s="146">
        <f t="shared" si="4"/>
        <v>9.5530455005274101E-2</v>
      </c>
      <c r="AC22" s="146">
        <f t="shared" si="5"/>
        <v>2.9768858569553007</v>
      </c>
      <c r="AD22" s="146">
        <f t="shared" si="6"/>
        <v>2.9014574084975226</v>
      </c>
      <c r="AE22" s="166">
        <f t="shared" si="14"/>
        <v>-7.5428448457778074E-2</v>
      </c>
    </row>
    <row r="23" spans="1:31" s="153" customFormat="1">
      <c r="A23" s="323" t="s">
        <v>401</v>
      </c>
      <c r="B23" s="438">
        <v>554.70000000000005</v>
      </c>
      <c r="C23" s="439">
        <v>49.068631578947397</v>
      </c>
      <c r="D23" s="440" t="s">
        <v>36</v>
      </c>
      <c r="E23" s="315">
        <v>332019599.01300001</v>
      </c>
      <c r="F23" s="315">
        <v>166669336.29100001</v>
      </c>
      <c r="G23" s="315">
        <v>256268595.24849999</v>
      </c>
      <c r="H23" s="315">
        <v>139380681.57350001</v>
      </c>
      <c r="I23" s="315">
        <v>1631876927.0555</v>
      </c>
      <c r="J23" s="316">
        <v>192173277.234</v>
      </c>
      <c r="K23" s="165">
        <f t="shared" si="7"/>
        <v>0.12213839531100014</v>
      </c>
      <c r="L23" s="146">
        <f t="shared" si="8"/>
        <v>6.1311818165695468E-2</v>
      </c>
      <c r="M23" s="146">
        <f t="shared" si="9"/>
        <v>9.4272251051753256E-2</v>
      </c>
      <c r="N23" s="146">
        <f t="shared" si="10"/>
        <v>5.1273276744347319E-2</v>
      </c>
      <c r="O23" s="146">
        <f t="shared" si="11"/>
        <v>0.60031043290248887</v>
      </c>
      <c r="P23" s="166">
        <f t="shared" si="12"/>
        <v>7.0693825824714923E-2</v>
      </c>
      <c r="Q23" s="441">
        <f t="shared" si="13"/>
        <v>0.77909724620850906</v>
      </c>
      <c r="R23" s="450">
        <v>25.955665638592802</v>
      </c>
      <c r="S23" s="439">
        <v>33.001077188342897</v>
      </c>
      <c r="T23" s="451">
        <v>41.4049229336647</v>
      </c>
      <c r="V23" s="437" t="s">
        <v>402</v>
      </c>
      <c r="X23" s="165">
        <v>0.17741491504837001</v>
      </c>
      <c r="Y23" s="146">
        <f t="shared" si="1"/>
        <v>0.23563776437754036</v>
      </c>
      <c r="Z23" s="146">
        <f t="shared" si="2"/>
        <v>16.906165605255481</v>
      </c>
      <c r="AA23" s="146">
        <f t="shared" si="3"/>
        <v>1.838623490396416</v>
      </c>
      <c r="AB23" s="146">
        <f t="shared" si="4"/>
        <v>0.10535525655054812</v>
      </c>
      <c r="AC23" s="146">
        <f t="shared" si="5"/>
        <v>3.0876931854110592</v>
      </c>
      <c r="AD23" s="146">
        <f t="shared" si="6"/>
        <v>3.005310283664393</v>
      </c>
      <c r="AE23" s="166">
        <f t="shared" si="14"/>
        <v>-8.2382901746666182E-2</v>
      </c>
    </row>
    <row r="24" spans="1:31" s="153" customFormat="1">
      <c r="A24" s="323" t="s">
        <v>401</v>
      </c>
      <c r="B24" s="438">
        <v>572.20000000000005</v>
      </c>
      <c r="C24" s="439">
        <v>50.305399999999999</v>
      </c>
      <c r="D24" s="440" t="s">
        <v>36</v>
      </c>
      <c r="E24" s="315">
        <v>99869097.798999995</v>
      </c>
      <c r="F24" s="315">
        <v>50827785.167499997</v>
      </c>
      <c r="G24" s="315">
        <v>76777727.170499995</v>
      </c>
      <c r="H24" s="315">
        <v>39564776.038500004</v>
      </c>
      <c r="I24" s="315">
        <v>510268311.8175</v>
      </c>
      <c r="J24" s="316">
        <v>67989856.387999997</v>
      </c>
      <c r="K24" s="165">
        <f t="shared" si="7"/>
        <v>0.11814667779576481</v>
      </c>
      <c r="L24" s="146">
        <f t="shared" si="8"/>
        <v>6.013005113296524E-2</v>
      </c>
      <c r="M24" s="146">
        <f t="shared" si="9"/>
        <v>9.082923140209874E-2</v>
      </c>
      <c r="N24" s="146">
        <f t="shared" si="10"/>
        <v>4.6805738208331567E-2</v>
      </c>
      <c r="O24" s="146">
        <f t="shared" si="11"/>
        <v>0.60365525627382488</v>
      </c>
      <c r="P24" s="166">
        <f t="shared" si="12"/>
        <v>8.0433045187014704E-2</v>
      </c>
      <c r="Q24" s="441">
        <f t="shared" si="13"/>
        <v>0.78385884556075092</v>
      </c>
      <c r="R24" s="450">
        <v>26.230064897127001</v>
      </c>
      <c r="S24" s="439">
        <v>33.281698710899697</v>
      </c>
      <c r="T24" s="451">
        <v>41.858841539946297</v>
      </c>
      <c r="V24" s="437" t="s">
        <v>402</v>
      </c>
      <c r="X24" s="165">
        <v>0.20495229527300199</v>
      </c>
      <c r="Y24" s="146">
        <f t="shared" si="1"/>
        <v>0.22426067438184877</v>
      </c>
      <c r="Z24" s="146">
        <f t="shared" si="2"/>
        <v>16.368296096083078</v>
      </c>
      <c r="AA24" s="146">
        <f t="shared" si="3"/>
        <v>1.9405576085098655</v>
      </c>
      <c r="AB24" s="146">
        <f t="shared" si="4"/>
        <v>0.11757699264152535</v>
      </c>
      <c r="AC24" s="146">
        <f t="shared" si="5"/>
        <v>3.1185589344055162</v>
      </c>
      <c r="AD24" s="146">
        <f t="shared" si="6"/>
        <v>3.0263518589341478</v>
      </c>
      <c r="AE24" s="166">
        <f t="shared" si="14"/>
        <v>-9.2207075471368416E-2</v>
      </c>
    </row>
    <row r="25" spans="1:31" s="153" customFormat="1">
      <c r="A25" s="434" t="s">
        <v>401</v>
      </c>
      <c r="B25" s="435">
        <v>577.20000000000005</v>
      </c>
      <c r="C25" s="439">
        <v>50.739455782312902</v>
      </c>
      <c r="D25" s="440" t="s">
        <v>36</v>
      </c>
      <c r="E25" s="315">
        <v>1476637.4815</v>
      </c>
      <c r="F25" s="315">
        <v>651632.51500000001</v>
      </c>
      <c r="G25" s="315">
        <v>852462.26100000006</v>
      </c>
      <c r="H25" s="315">
        <v>553640.42599999998</v>
      </c>
      <c r="I25" s="315">
        <v>9687308.1579999998</v>
      </c>
      <c r="J25" s="316">
        <v>1206009.4785</v>
      </c>
      <c r="K25" s="165">
        <f t="shared" si="7"/>
        <v>0.10234746163445517</v>
      </c>
      <c r="L25" s="146">
        <f t="shared" si="8"/>
        <v>4.5165407667275191E-2</v>
      </c>
      <c r="M25" s="146">
        <f t="shared" si="9"/>
        <v>5.9085150990404692E-2</v>
      </c>
      <c r="N25" s="146">
        <f t="shared" si="10"/>
        <v>3.837346198320675E-2</v>
      </c>
      <c r="O25" s="146">
        <f t="shared" si="11"/>
        <v>0.67143859780322768</v>
      </c>
      <c r="P25" s="166">
        <f t="shared" si="12"/>
        <v>8.3589919921430653E-2</v>
      </c>
      <c r="Q25" s="441">
        <f t="shared" si="13"/>
        <v>0.80034206753569603</v>
      </c>
      <c r="R25" s="450">
        <v>27.1371359035216</v>
      </c>
      <c r="S25" s="439">
        <v>34.244018299829499</v>
      </c>
      <c r="T25" s="451">
        <v>42.977072384115203</v>
      </c>
      <c r="V25" s="437" t="s">
        <v>402</v>
      </c>
      <c r="X25" s="176">
        <v>0.70233559016771097</v>
      </c>
      <c r="Y25" s="146">
        <f t="shared" si="1"/>
        <v>0.15888555375844859</v>
      </c>
      <c r="Z25" s="146">
        <f t="shared" si="2"/>
        <v>13.22684227586524</v>
      </c>
      <c r="AA25" s="146">
        <f t="shared" si="3"/>
        <v>1.5397399123452018</v>
      </c>
      <c r="AB25" s="146">
        <f t="shared" si="4"/>
        <v>0.11071094396981969</v>
      </c>
      <c r="AC25" s="146">
        <f t="shared" si="5"/>
        <v>3.2985701664963374</v>
      </c>
      <c r="AD25" s="146">
        <f t="shared" si="6"/>
        <v>3.1003540592209919</v>
      </c>
      <c r="AE25" s="166">
        <f t="shared" si="14"/>
        <v>-0.19821610727534544</v>
      </c>
    </row>
    <row r="26" spans="1:31" s="153" customFormat="1">
      <c r="A26" s="323" t="s">
        <v>401</v>
      </c>
      <c r="B26" s="438">
        <v>583.9</v>
      </c>
      <c r="C26" s="439">
        <v>51.468707482993203</v>
      </c>
      <c r="D26" s="440" t="s">
        <v>36</v>
      </c>
      <c r="E26" s="315">
        <v>558542192.87800002</v>
      </c>
      <c r="F26" s="315">
        <v>281012426.85000002</v>
      </c>
      <c r="G26" s="315">
        <v>481170584.37199998</v>
      </c>
      <c r="H26" s="315">
        <v>249995532.59799999</v>
      </c>
      <c r="I26" s="315">
        <v>2674012237.3400002</v>
      </c>
      <c r="J26" s="316">
        <v>385701576.22299999</v>
      </c>
      <c r="K26" s="165">
        <f t="shared" si="7"/>
        <v>0.12062414160384087</v>
      </c>
      <c r="L26" s="146">
        <f t="shared" si="8"/>
        <v>6.0688132787485451E-2</v>
      </c>
      <c r="M26" s="146">
        <f t="shared" si="9"/>
        <v>0.10391477930400253</v>
      </c>
      <c r="N26" s="146">
        <f t="shared" si="10"/>
        <v>5.3989648246709092E-2</v>
      </c>
      <c r="O26" s="146">
        <f t="shared" si="11"/>
        <v>0.57748623985826053</v>
      </c>
      <c r="P26" s="166">
        <f t="shared" si="12"/>
        <v>8.3297058199701679E-2</v>
      </c>
      <c r="Q26" s="441">
        <f t="shared" si="13"/>
        <v>0.79897244204220041</v>
      </c>
      <c r="R26" s="450">
        <v>27.0894118683747</v>
      </c>
      <c r="S26" s="439">
        <v>34.193109282225997</v>
      </c>
      <c r="T26" s="451">
        <v>42.995407249461202</v>
      </c>
      <c r="V26" s="437" t="s">
        <v>402</v>
      </c>
      <c r="X26" s="165">
        <v>0.15577442819967</v>
      </c>
      <c r="Y26" s="146">
        <f t="shared" si="1"/>
        <v>0.24857694039597003</v>
      </c>
      <c r="Z26" s="146">
        <f t="shared" si="2"/>
        <v>17.278663203834512</v>
      </c>
      <c r="AA26" s="146">
        <f t="shared" si="3"/>
        <v>1.9247167314215017</v>
      </c>
      <c r="AB26" s="146">
        <f t="shared" si="4"/>
        <v>0.12605805631666417</v>
      </c>
      <c r="AC26" s="146">
        <f t="shared" si="5"/>
        <v>3.0736198283674661</v>
      </c>
      <c r="AD26" s="146">
        <f t="shared" si="6"/>
        <v>3.0941363372618582</v>
      </c>
      <c r="AE26" s="166">
        <f t="shared" si="14"/>
        <v>2.051650889439216E-2</v>
      </c>
    </row>
    <row r="27" spans="1:31" s="153" customFormat="1">
      <c r="A27" s="323" t="s">
        <v>401</v>
      </c>
      <c r="B27" s="438">
        <v>591.20000000000005</v>
      </c>
      <c r="C27" s="439">
        <v>52.263265306122499</v>
      </c>
      <c r="D27" s="440" t="s">
        <v>36</v>
      </c>
      <c r="E27" s="315">
        <v>397170268.13499999</v>
      </c>
      <c r="F27" s="315">
        <v>211527521.169</v>
      </c>
      <c r="G27" s="315">
        <v>355766290.61449999</v>
      </c>
      <c r="H27" s="315">
        <v>175441157.5185</v>
      </c>
      <c r="I27" s="315">
        <v>2237162033.9534998</v>
      </c>
      <c r="J27" s="316">
        <v>310332203.07050002</v>
      </c>
      <c r="K27" s="165">
        <f t="shared" si="7"/>
        <v>0.10771012766200379</v>
      </c>
      <c r="L27" s="146">
        <f t="shared" si="8"/>
        <v>5.7364959406769923E-2</v>
      </c>
      <c r="M27" s="146">
        <f t="shared" si="9"/>
        <v>9.6481624266246221E-2</v>
      </c>
      <c r="N27" s="146">
        <f t="shared" si="10"/>
        <v>4.7578560102752319E-2</v>
      </c>
      <c r="O27" s="146">
        <f t="shared" si="11"/>
        <v>0.60670454867939516</v>
      </c>
      <c r="P27" s="166">
        <f t="shared" si="12"/>
        <v>8.4160179882832559E-2</v>
      </c>
      <c r="Q27" s="441">
        <f t="shared" si="13"/>
        <v>0.79913197684014725</v>
      </c>
      <c r="R27" s="450">
        <v>27.057500214740401</v>
      </c>
      <c r="S27" s="439">
        <v>34.219105393885002</v>
      </c>
      <c r="T27" s="451">
        <v>42.892740601723197</v>
      </c>
      <c r="V27" s="437" t="s">
        <v>402</v>
      </c>
      <c r="X27" s="165">
        <v>0.127923977254086</v>
      </c>
      <c r="Y27" s="146">
        <f t="shared" si="1"/>
        <v>0.2257395830886102</v>
      </c>
      <c r="Z27" s="146">
        <f t="shared" si="2"/>
        <v>15.076695822319881</v>
      </c>
      <c r="AA27" s="146">
        <f t="shared" si="3"/>
        <v>2.0278382544129361</v>
      </c>
      <c r="AB27" s="146">
        <f t="shared" si="4"/>
        <v>0.12181860848212642</v>
      </c>
      <c r="AC27" s="146">
        <f t="shared" si="5"/>
        <v>3.1565228024964305</v>
      </c>
      <c r="AD27" s="146">
        <f t="shared" si="6"/>
        <v>3.0948599403091128</v>
      </c>
      <c r="AE27" s="166">
        <f t="shared" si="14"/>
        <v>-6.1662862187317646E-2</v>
      </c>
    </row>
    <row r="28" spans="1:31" s="153" customFormat="1">
      <c r="A28" s="323" t="s">
        <v>401</v>
      </c>
      <c r="B28" s="438">
        <v>610.9</v>
      </c>
      <c r="C28" s="146">
        <v>54.028494623655902</v>
      </c>
      <c r="D28" s="166"/>
      <c r="E28" s="315">
        <v>443190010.84850001</v>
      </c>
      <c r="F28" s="315">
        <v>174272222.8725</v>
      </c>
      <c r="G28" s="315">
        <v>248151799.96250001</v>
      </c>
      <c r="H28" s="315">
        <v>120419430.6635</v>
      </c>
      <c r="I28" s="315">
        <v>1541093834.9445</v>
      </c>
      <c r="J28" s="316">
        <v>202337195.458</v>
      </c>
      <c r="K28" s="165">
        <f t="shared" si="7"/>
        <v>0.16237251361980962</v>
      </c>
      <c r="L28" s="146">
        <f t="shared" si="8"/>
        <v>6.3848503326471753E-2</v>
      </c>
      <c r="M28" s="146">
        <f t="shared" si="9"/>
        <v>9.0915928908345961E-2</v>
      </c>
      <c r="N28" s="146">
        <f t="shared" si="10"/>
        <v>4.4118335627791938E-2</v>
      </c>
      <c r="O28" s="146">
        <f t="shared" si="11"/>
        <v>0.56461398853474942</v>
      </c>
      <c r="P28" s="166">
        <f t="shared" si="12"/>
        <v>7.4130729982831198E-2</v>
      </c>
      <c r="Q28" s="398">
        <f t="shared" si="13"/>
        <v>0.76613426138139928</v>
      </c>
      <c r="R28" s="165">
        <v>25.235562341008499</v>
      </c>
      <c r="S28" s="146">
        <v>32.194308693620201</v>
      </c>
      <c r="T28" s="449">
        <v>40.364121734059303</v>
      </c>
      <c r="V28" s="437" t="s">
        <v>402</v>
      </c>
      <c r="X28" s="165">
        <v>9.4885382138424207E-2</v>
      </c>
      <c r="Y28" s="146">
        <f t="shared" si="1"/>
        <v>0.23743581854277745</v>
      </c>
      <c r="Z28" s="146">
        <f t="shared" si="2"/>
        <v>22.335010779235738</v>
      </c>
      <c r="AA28" s="146">
        <f t="shared" si="3"/>
        <v>2.0607288922992444</v>
      </c>
      <c r="AB28" s="146">
        <f t="shared" si="4"/>
        <v>0.1160568969632754</v>
      </c>
      <c r="AC28" s="146">
        <f t="shared" si="5"/>
        <v>2.9330142420968626</v>
      </c>
      <c r="AD28" s="146">
        <f t="shared" si="6"/>
        <v>2.9487894841915638</v>
      </c>
      <c r="AE28" s="166">
        <f t="shared" si="14"/>
        <v>1.5775242094701269E-2</v>
      </c>
    </row>
    <row r="29" spans="1:31" s="153" customFormat="1" ht="13.5" thickBot="1">
      <c r="A29" s="332" t="s">
        <v>401</v>
      </c>
      <c r="B29" s="443">
        <v>626.20000000000005</v>
      </c>
      <c r="C29" s="196">
        <v>54.6468623024831</v>
      </c>
      <c r="D29" s="279"/>
      <c r="E29" s="326">
        <v>244464780.37</v>
      </c>
      <c r="F29" s="326">
        <v>111992108.98</v>
      </c>
      <c r="G29" s="326">
        <v>178504294.722</v>
      </c>
      <c r="H29" s="326">
        <v>85183888.1505</v>
      </c>
      <c r="I29" s="326">
        <v>1161543034.362</v>
      </c>
      <c r="J29" s="327">
        <v>152645880.176</v>
      </c>
      <c r="K29" s="330">
        <f t="shared" si="7"/>
        <v>0.12638188753505497</v>
      </c>
      <c r="L29" s="196">
        <f t="shared" si="8"/>
        <v>5.789698663546583E-2</v>
      </c>
      <c r="M29" s="196">
        <f t="shared" si="9"/>
        <v>9.2282044333485386E-2</v>
      </c>
      <c r="N29" s="196">
        <f t="shared" si="10"/>
        <v>4.4037838725648711E-2</v>
      </c>
      <c r="O29" s="196">
        <f t="shared" si="11"/>
        <v>0.6004873213789097</v>
      </c>
      <c r="P29" s="279">
        <f t="shared" si="12"/>
        <v>7.8913921391435438E-2</v>
      </c>
      <c r="Q29" s="444">
        <f t="shared" si="13"/>
        <v>0.78802468075732834</v>
      </c>
      <c r="R29" s="330">
        <v>26.488259012673101</v>
      </c>
      <c r="S29" s="196">
        <v>33.560993541466601</v>
      </c>
      <c r="T29" s="452">
        <v>42.103442194398902</v>
      </c>
      <c r="V29" s="445" t="s">
        <v>402</v>
      </c>
      <c r="X29" s="330">
        <v>0.117284412756404</v>
      </c>
      <c r="Y29" s="196">
        <f t="shared" si="1"/>
        <v>0.22231323609650216</v>
      </c>
      <c r="Z29" s="196">
        <f t="shared" si="2"/>
        <v>17.387156586793054</v>
      </c>
      <c r="AA29" s="196">
        <f t="shared" si="3"/>
        <v>2.0955171053782453</v>
      </c>
      <c r="AB29" s="196">
        <f t="shared" si="4"/>
        <v>0.11615215931848148</v>
      </c>
      <c r="AC29" s="196">
        <f t="shared" si="5"/>
        <v>3.0921795625607631</v>
      </c>
      <c r="AD29" s="196">
        <f t="shared" si="6"/>
        <v>3.0448842154593851</v>
      </c>
      <c r="AE29" s="279">
        <f t="shared" si="14"/>
        <v>-4.7295347101377949E-2</v>
      </c>
    </row>
    <row r="30" spans="1:31" s="153" customFormat="1" ht="13.5" thickBot="1"/>
    <row r="31" spans="1:31">
      <c r="O31" s="945"/>
      <c r="P31" s="423" t="s">
        <v>542</v>
      </c>
      <c r="Q31" s="199" t="s">
        <v>540</v>
      </c>
      <c r="R31" s="200">
        <v>5</v>
      </c>
      <c r="S31" s="200">
        <v>50</v>
      </c>
      <c r="T31" s="200">
        <v>95</v>
      </c>
      <c r="U31" s="942" t="s">
        <v>541</v>
      </c>
    </row>
    <row r="32" spans="1:31">
      <c r="O32" s="174" t="s">
        <v>36</v>
      </c>
      <c r="P32" s="236">
        <f>COUNT(Q23:Q27)</f>
        <v>5</v>
      </c>
      <c r="Q32" s="202">
        <f>MIN(R23:R27)</f>
        <v>25.955665638592802</v>
      </c>
      <c r="R32" s="202">
        <f>AVERAGE(R23:R27)</f>
        <v>26.693955704471296</v>
      </c>
      <c r="S32" s="202">
        <f>AVERAGE(S23:S27)</f>
        <v>33.78780177503662</v>
      </c>
      <c r="T32" s="202">
        <f>AVERAGE(T23:T27)</f>
        <v>42.425796941782117</v>
      </c>
      <c r="U32" s="204">
        <f>MAX(T23:T27)</f>
        <v>42.995407249461202</v>
      </c>
    </row>
    <row r="33" spans="15:21">
      <c r="O33" s="174" t="s">
        <v>31</v>
      </c>
      <c r="P33" s="236"/>
      <c r="Q33" s="202"/>
      <c r="R33" s="202"/>
      <c r="S33" s="202"/>
      <c r="T33" s="202"/>
      <c r="U33" s="204"/>
    </row>
    <row r="34" spans="15:21">
      <c r="O34" s="174" t="s">
        <v>485</v>
      </c>
      <c r="P34" s="236"/>
      <c r="Q34" s="202"/>
      <c r="R34" s="202"/>
      <c r="S34" s="202"/>
      <c r="T34" s="202"/>
      <c r="U34" s="204"/>
    </row>
    <row r="35" spans="15:21">
      <c r="O35" s="174"/>
      <c r="P35" s="151"/>
      <c r="Q35" s="202"/>
      <c r="R35" s="202"/>
      <c r="S35" s="203"/>
      <c r="T35" s="202"/>
      <c r="U35" s="946"/>
    </row>
    <row r="36" spans="15:21">
      <c r="O36" s="174"/>
      <c r="P36" s="151"/>
      <c r="Q36" s="202"/>
      <c r="R36" s="205"/>
      <c r="S36" s="205"/>
      <c r="T36" s="205"/>
      <c r="U36" s="946"/>
    </row>
    <row r="37" spans="15:21">
      <c r="O37" s="174" t="s">
        <v>36</v>
      </c>
      <c r="P37" s="236">
        <f>P32</f>
        <v>5</v>
      </c>
      <c r="Q37" s="202" t="str">
        <f>FIXED(Q32,2)</f>
        <v>25.96</v>
      </c>
      <c r="R37" s="202" t="str">
        <f t="shared" ref="R37:U37" si="15">FIXED(R32,2)</f>
        <v>26.69</v>
      </c>
      <c r="S37" s="202" t="str">
        <f t="shared" si="15"/>
        <v>33.79</v>
      </c>
      <c r="T37" s="202" t="str">
        <f t="shared" si="15"/>
        <v>42.43</v>
      </c>
      <c r="U37" s="204" t="str">
        <f t="shared" si="15"/>
        <v>43.00</v>
      </c>
    </row>
    <row r="38" spans="15:21">
      <c r="O38" s="174" t="s">
        <v>31</v>
      </c>
      <c r="P38" s="236"/>
      <c r="Q38" s="202"/>
      <c r="R38" s="202"/>
      <c r="S38" s="202"/>
      <c r="T38" s="202"/>
      <c r="U38" s="204"/>
    </row>
    <row r="39" spans="15:21" ht="13.5" thickBot="1">
      <c r="O39" s="206" t="s">
        <v>485</v>
      </c>
      <c r="P39" s="271"/>
      <c r="Q39" s="207"/>
      <c r="R39" s="207"/>
      <c r="S39" s="207"/>
      <c r="T39" s="207"/>
      <c r="U39" s="209"/>
    </row>
  </sheetData>
  <mergeCells count="4">
    <mergeCell ref="E11:J11"/>
    <mergeCell ref="K11:P11"/>
    <mergeCell ref="X11:AE11"/>
    <mergeCell ref="R11:T11"/>
  </mergeCells>
  <pageMargins left="0.7" right="0.7" top="0.75" bottom="0.75" header="0.3" footer="0.3"/>
  <pageSetup paperSize="9" orientation="portrait" horizontalDpi="4294967292" verticalDpi="4294967292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B50"/>
  <sheetViews>
    <sheetView topLeftCell="C1" zoomScale="70" zoomScaleNormal="70" zoomScalePageLayoutView="70" workbookViewId="0">
      <selection activeCell="O49" sqref="O49:T50"/>
    </sheetView>
  </sheetViews>
  <sheetFormatPr defaultColWidth="8.7109375" defaultRowHeight="12.75"/>
  <cols>
    <col min="1" max="1" width="29.85546875" style="228" customWidth="1"/>
    <col min="2" max="2" width="32.85546875" style="228" customWidth="1"/>
    <col min="3" max="3" width="23.140625" style="228" bestFit="1" customWidth="1"/>
    <col min="4" max="9" width="10.42578125" style="228" bestFit="1" customWidth="1"/>
    <col min="10" max="15" width="9.140625" style="228" customWidth="1"/>
    <col min="16" max="16" width="8.7109375" style="228"/>
    <col min="17" max="18" width="12.42578125" style="228" customWidth="1"/>
    <col min="19" max="19" width="14.28515625" style="228" bestFit="1" customWidth="1"/>
    <col min="20" max="20" width="10.140625" style="290" customWidth="1"/>
    <col min="21" max="21" width="6.85546875" style="228" bestFit="1" customWidth="1"/>
    <col min="22" max="22" width="18.42578125" style="228" bestFit="1" customWidth="1"/>
    <col min="23" max="23" width="13.140625" style="228" bestFit="1" customWidth="1"/>
    <col min="24" max="24" width="21.7109375" style="228" bestFit="1" customWidth="1"/>
    <col min="25" max="25" width="20.7109375" style="228" bestFit="1" customWidth="1"/>
    <col min="26" max="26" width="13.42578125" style="228" bestFit="1" customWidth="1"/>
    <col min="27" max="27" width="19.42578125" style="228" bestFit="1" customWidth="1"/>
    <col min="28" max="28" width="6.7109375" style="228" bestFit="1" customWidth="1"/>
    <col min="29" max="16384" width="8.7109375" style="228"/>
  </cols>
  <sheetData>
    <row r="1" spans="1:28" s="287" customFormat="1" ht="15.75">
      <c r="A1" s="479" t="s">
        <v>11</v>
      </c>
      <c r="B1" s="285" t="s">
        <v>286</v>
      </c>
      <c r="C1" s="285"/>
      <c r="T1" s="338"/>
    </row>
    <row r="2" spans="1:28">
      <c r="A2" s="453" t="s">
        <v>586</v>
      </c>
      <c r="B2" s="281" t="s">
        <v>596</v>
      </c>
      <c r="C2" s="281"/>
    </row>
    <row r="3" spans="1:28">
      <c r="A3" s="453" t="s">
        <v>592</v>
      </c>
      <c r="B3" s="281" t="s">
        <v>287</v>
      </c>
      <c r="C3" s="281"/>
    </row>
    <row r="4" spans="1:28">
      <c r="A4" s="453" t="s">
        <v>589</v>
      </c>
      <c r="B4" s="454">
        <v>32.25</v>
      </c>
      <c r="C4" s="281"/>
      <c r="E4" s="105"/>
    </row>
    <row r="5" spans="1:28">
      <c r="A5" s="453" t="s">
        <v>590</v>
      </c>
      <c r="B5" s="454">
        <v>-88.72</v>
      </c>
      <c r="C5" s="281"/>
    </row>
    <row r="6" spans="1:28">
      <c r="A6" s="453" t="s">
        <v>15</v>
      </c>
      <c r="B6" s="281" t="s">
        <v>288</v>
      </c>
      <c r="C6" s="281"/>
    </row>
    <row r="7" spans="1:28">
      <c r="A7" s="453" t="s">
        <v>16</v>
      </c>
      <c r="B7" s="283"/>
      <c r="C7" s="281" t="s">
        <v>287</v>
      </c>
    </row>
    <row r="8" spans="1:28">
      <c r="A8" s="453" t="s">
        <v>17</v>
      </c>
      <c r="B8" s="281" t="s">
        <v>46</v>
      </c>
      <c r="C8" s="281"/>
    </row>
    <row r="9" spans="1:28">
      <c r="A9" s="453" t="s">
        <v>0</v>
      </c>
      <c r="B9" s="281" t="s">
        <v>188</v>
      </c>
      <c r="C9" s="281" t="s">
        <v>287</v>
      </c>
    </row>
    <row r="10" spans="1:28" ht="13.5" thickBot="1">
      <c r="A10" s="289" t="s">
        <v>479</v>
      </c>
      <c r="B10" s="223" t="s">
        <v>480</v>
      </c>
      <c r="C10" s="281"/>
      <c r="T10" s="356"/>
    </row>
    <row r="11" spans="1:28" ht="39" customHeight="1" thickBot="1">
      <c r="A11" s="151"/>
      <c r="B11" s="356"/>
      <c r="C11" s="205"/>
      <c r="D11" s="1084" t="s">
        <v>22</v>
      </c>
      <c r="E11" s="1085"/>
      <c r="F11" s="1085"/>
      <c r="G11" s="1085"/>
      <c r="H11" s="1085"/>
      <c r="I11" s="1086"/>
      <c r="J11" s="1087" t="s">
        <v>23</v>
      </c>
      <c r="K11" s="1088"/>
      <c r="L11" s="1088"/>
      <c r="M11" s="1088"/>
      <c r="N11" s="1088"/>
      <c r="O11" s="1089"/>
      <c r="P11" s="280"/>
      <c r="Q11" s="1069" t="s">
        <v>478</v>
      </c>
      <c r="R11" s="1070"/>
      <c r="S11" s="1071"/>
      <c r="T11" s="291"/>
      <c r="U11" s="1066" t="s">
        <v>427</v>
      </c>
      <c r="V11" s="1067"/>
      <c r="W11" s="1067"/>
      <c r="X11" s="1067"/>
      <c r="Y11" s="1067"/>
      <c r="Z11" s="1067"/>
      <c r="AA11" s="1067"/>
      <c r="AB11" s="1068"/>
    </row>
    <row r="12" spans="1:28" ht="13.5" thickBot="1">
      <c r="A12" s="427" t="s">
        <v>26</v>
      </c>
      <c r="B12" s="293" t="s">
        <v>49</v>
      </c>
      <c r="C12" s="428" t="s">
        <v>25</v>
      </c>
      <c r="D12" s="123">
        <v>0</v>
      </c>
      <c r="E12" s="123">
        <v>1</v>
      </c>
      <c r="F12" s="123">
        <v>2</v>
      </c>
      <c r="G12" s="123">
        <v>3</v>
      </c>
      <c r="H12" s="123">
        <v>4</v>
      </c>
      <c r="I12" s="123" t="s">
        <v>27</v>
      </c>
      <c r="J12" s="122">
        <v>0</v>
      </c>
      <c r="K12" s="123">
        <v>1</v>
      </c>
      <c r="L12" s="123">
        <v>2</v>
      </c>
      <c r="M12" s="123">
        <v>3</v>
      </c>
      <c r="N12" s="123">
        <v>4</v>
      </c>
      <c r="O12" s="362" t="s">
        <v>27</v>
      </c>
      <c r="P12" s="431" t="s">
        <v>28</v>
      </c>
      <c r="Q12" s="125">
        <v>0.05</v>
      </c>
      <c r="R12" s="126">
        <v>0.5</v>
      </c>
      <c r="S12" s="127">
        <v>0.95</v>
      </c>
      <c r="T12" s="455"/>
      <c r="U12" s="293" t="s">
        <v>29</v>
      </c>
      <c r="V12" s="294" t="s">
        <v>428</v>
      </c>
      <c r="W12" s="294" t="s">
        <v>61</v>
      </c>
      <c r="X12" s="294" t="s">
        <v>62</v>
      </c>
      <c r="Y12" s="294" t="s">
        <v>63</v>
      </c>
      <c r="Z12" s="200" t="s">
        <v>425</v>
      </c>
      <c r="AA12" s="200" t="s">
        <v>426</v>
      </c>
      <c r="AB12" s="201" t="s">
        <v>424</v>
      </c>
    </row>
    <row r="13" spans="1:28">
      <c r="A13" s="456" t="s">
        <v>285</v>
      </c>
      <c r="B13" s="457">
        <v>117.04320000000001</v>
      </c>
      <c r="C13" s="458" t="s">
        <v>19</v>
      </c>
      <c r="D13" s="459">
        <v>471000</v>
      </c>
      <c r="E13" s="459">
        <v>86300</v>
      </c>
      <c r="F13" s="459">
        <v>106000</v>
      </c>
      <c r="G13" s="459">
        <v>60200</v>
      </c>
      <c r="H13" s="459">
        <v>883000</v>
      </c>
      <c r="I13" s="460">
        <v>43700</v>
      </c>
      <c r="J13" s="141">
        <f>D13/(SUM($D13:$I13))</f>
        <v>0.28541994909707913</v>
      </c>
      <c r="K13" s="142">
        <f t="shared" ref="K13:O13" si="0">E13/(SUM($D13:$I13))</f>
        <v>5.2296691310144222E-2</v>
      </c>
      <c r="L13" s="142">
        <f t="shared" si="0"/>
        <v>6.4234638225669619E-2</v>
      </c>
      <c r="M13" s="142">
        <f t="shared" si="0"/>
        <v>3.6480426614955763E-2</v>
      </c>
      <c r="N13" s="142">
        <f t="shared" si="0"/>
        <v>0.53508665616288931</v>
      </c>
      <c r="O13" s="143">
        <f t="shared" si="0"/>
        <v>2.6481638589261908E-2</v>
      </c>
      <c r="P13" s="396">
        <f>(L13+M13+O13)/(K13+L13+M13+O13)</f>
        <v>0.70864280891289655</v>
      </c>
      <c r="Q13" s="142">
        <v>21.214107878800601</v>
      </c>
      <c r="R13" s="142">
        <v>27.904925960036799</v>
      </c>
      <c r="S13" s="142">
        <v>33.637586384654398</v>
      </c>
      <c r="T13" s="322"/>
      <c r="U13" s="461">
        <v>0.41162751957354654</v>
      </c>
      <c r="V13" s="136">
        <f t="shared" ref="V13:V40" si="1">(K13+L13+M13)/(K13+L13+M13+N13+O13)</f>
        <v>0.21412822252374497</v>
      </c>
      <c r="W13" s="136">
        <f t="shared" ref="W13:W40" si="2">((J13)/(J13+N13))*100</f>
        <v>34.78581979320532</v>
      </c>
      <c r="X13" s="136">
        <f t="shared" ref="X13:X40" si="3">L13/M13</f>
        <v>1.760797342192691</v>
      </c>
      <c r="Y13" s="136">
        <f t="shared" ref="Y13:Y40" si="4">(O13/(O13+N13))</f>
        <v>4.7156577101543119E-2</v>
      </c>
      <c r="Z13" s="136">
        <f t="shared" ref="Z13:Z40" si="5">(0*(J13/(SUM(J13:O13)))+(1*(K13/SUM(J13:O13)))+(2*(L13/SUM(J13:O13)))+(3*(M13/SUM(J13:O13)))+(4*(N13/(SUM(J13:O13)))+(4*(O13/(SUM(J13:O13))))))</f>
        <v>2.5364804266149554</v>
      </c>
      <c r="AA13" s="136">
        <f t="shared" ref="AA13:AA40" si="6">-0.77*P13+3.32*P13^2+1.59</f>
        <v>2.7115648108086168</v>
      </c>
      <c r="AB13" s="150">
        <f>AA13-Z13</f>
        <v>0.17508438419366135</v>
      </c>
    </row>
    <row r="14" spans="1:28">
      <c r="A14" s="257" t="s">
        <v>285</v>
      </c>
      <c r="B14" s="462">
        <v>118.872</v>
      </c>
      <c r="C14" s="463" t="s">
        <v>31</v>
      </c>
      <c r="D14" s="464">
        <v>658000</v>
      </c>
      <c r="E14" s="464">
        <v>159000</v>
      </c>
      <c r="F14" s="464">
        <v>292000</v>
      </c>
      <c r="G14" s="464">
        <v>164000</v>
      </c>
      <c r="H14" s="464">
        <v>4320000</v>
      </c>
      <c r="I14" s="465">
        <v>367000</v>
      </c>
      <c r="J14" s="159">
        <f t="shared" ref="J14:J40" si="7">D14/(SUM($D14:$I14))</f>
        <v>0.11040268456375839</v>
      </c>
      <c r="K14" s="160">
        <f t="shared" ref="K14:K40" si="8">E14/(SUM($D14:$I14))</f>
        <v>2.6677852348993288E-2</v>
      </c>
      <c r="L14" s="160">
        <f t="shared" ref="L14:L40" si="9">F14/(SUM($D14:$I14))</f>
        <v>4.8993288590604027E-2</v>
      </c>
      <c r="M14" s="160">
        <f t="shared" ref="M14:M40" si="10">G14/(SUM($D14:$I14))</f>
        <v>2.7516778523489934E-2</v>
      </c>
      <c r="N14" s="160">
        <f t="shared" ref="N14:N40" si="11">H14/(SUM($D14:$I14))</f>
        <v>0.72483221476510062</v>
      </c>
      <c r="O14" s="161">
        <f t="shared" ref="O14:O40" si="12">I14/(SUM($D14:$I14))</f>
        <v>6.1577181208053694E-2</v>
      </c>
      <c r="P14" s="178">
        <f t="shared" ref="P14:P40" si="13">(L14+M14+O14)/(K14+L14+M14+O14)</f>
        <v>0.83808553971486754</v>
      </c>
      <c r="Q14" s="375">
        <v>28.038286681972799</v>
      </c>
      <c r="R14" s="375">
        <v>35.244675486087601</v>
      </c>
      <c r="S14" s="375">
        <v>42.308662360131798</v>
      </c>
      <c r="T14" s="322"/>
      <c r="U14" s="462">
        <v>0.2462706097880136</v>
      </c>
      <c r="V14" s="146">
        <f t="shared" si="1"/>
        <v>0.1159939645416824</v>
      </c>
      <c r="W14" s="146">
        <f t="shared" si="2"/>
        <v>13.218159903575735</v>
      </c>
      <c r="X14" s="146">
        <f t="shared" si="3"/>
        <v>1.7804878048780488</v>
      </c>
      <c r="Y14" s="146">
        <f t="shared" si="4"/>
        <v>7.8301685513121416E-2</v>
      </c>
      <c r="Z14" s="146">
        <f t="shared" si="5"/>
        <v>3.3528523489932884</v>
      </c>
      <c r="AA14" s="146">
        <f t="shared" si="6"/>
        <v>3.2766002090583655</v>
      </c>
      <c r="AB14" s="166">
        <f t="shared" ref="AB14:AB40" si="14">AA14-Z14</f>
        <v>-7.6252139934922969E-2</v>
      </c>
    </row>
    <row r="15" spans="1:28">
      <c r="A15" s="257" t="s">
        <v>285</v>
      </c>
      <c r="B15" s="462">
        <v>119.0751999999999</v>
      </c>
      <c r="C15" s="463" t="s">
        <v>31</v>
      </c>
      <c r="D15" s="466">
        <v>225000</v>
      </c>
      <c r="E15" s="466">
        <v>61900</v>
      </c>
      <c r="F15" s="466">
        <v>129000</v>
      </c>
      <c r="G15" s="466">
        <v>70300</v>
      </c>
      <c r="H15" s="466">
        <v>2040000</v>
      </c>
      <c r="I15" s="467">
        <v>215000</v>
      </c>
      <c r="J15" s="159">
        <f t="shared" si="7"/>
        <v>8.2080840507806799E-2</v>
      </c>
      <c r="K15" s="160">
        <f t="shared" si="8"/>
        <v>2.2581351233036628E-2</v>
      </c>
      <c r="L15" s="160">
        <f t="shared" si="9"/>
        <v>4.7059681891142568E-2</v>
      </c>
      <c r="M15" s="160">
        <f t="shared" si="10"/>
        <v>2.5645702611994746E-2</v>
      </c>
      <c r="N15" s="160">
        <f t="shared" si="11"/>
        <v>0.74419962060411493</v>
      </c>
      <c r="O15" s="161">
        <f t="shared" si="12"/>
        <v>7.8432803151904276E-2</v>
      </c>
      <c r="P15" s="178">
        <f t="shared" si="13"/>
        <v>0.87001259974800516</v>
      </c>
      <c r="Q15" s="375">
        <v>29.494368868572</v>
      </c>
      <c r="R15" s="375">
        <v>37.080545130499203</v>
      </c>
      <c r="S15" s="375">
        <v>44.536810630956502</v>
      </c>
      <c r="T15" s="322"/>
      <c r="U15" s="462">
        <v>0.11180773249738767</v>
      </c>
      <c r="V15" s="146">
        <f t="shared" si="1"/>
        <v>0.10380732851124712</v>
      </c>
      <c r="W15" s="146">
        <f t="shared" si="2"/>
        <v>9.9337748344370862</v>
      </c>
      <c r="X15" s="146">
        <f t="shared" si="3"/>
        <v>1.8349928876244668</v>
      </c>
      <c r="Y15" s="146">
        <f t="shared" si="4"/>
        <v>9.5343680709534376E-2</v>
      </c>
      <c r="Z15" s="146">
        <f t="shared" si="5"/>
        <v>3.4841675178753833</v>
      </c>
      <c r="AA15" s="146">
        <f t="shared" si="6"/>
        <v>3.4330710849453743</v>
      </c>
      <c r="AB15" s="166">
        <f t="shared" si="14"/>
        <v>-5.1096432930008984E-2</v>
      </c>
    </row>
    <row r="16" spans="1:28">
      <c r="A16" s="257" t="s">
        <v>285</v>
      </c>
      <c r="B16" s="462">
        <v>119.4816</v>
      </c>
      <c r="C16" s="463" t="s">
        <v>31</v>
      </c>
      <c r="D16" s="464">
        <v>476000</v>
      </c>
      <c r="E16" s="464">
        <v>139000</v>
      </c>
      <c r="F16" s="464">
        <v>305000</v>
      </c>
      <c r="G16" s="464">
        <v>173000</v>
      </c>
      <c r="H16" s="464">
        <v>5860000</v>
      </c>
      <c r="I16" s="465">
        <v>588000</v>
      </c>
      <c r="J16" s="159">
        <f t="shared" si="7"/>
        <v>6.3121601909561065E-2</v>
      </c>
      <c r="K16" s="160">
        <f t="shared" si="8"/>
        <v>1.8432568624850817E-2</v>
      </c>
      <c r="L16" s="160">
        <f t="shared" si="9"/>
        <v>4.0445564248773373E-2</v>
      </c>
      <c r="M16" s="160">
        <f t="shared" si="10"/>
        <v>2.2941254475533749E-2</v>
      </c>
      <c r="N16" s="160">
        <f t="shared" si="11"/>
        <v>0.77708526720594084</v>
      </c>
      <c r="O16" s="161">
        <f t="shared" si="12"/>
        <v>7.7973743535340145E-2</v>
      </c>
      <c r="P16" s="178">
        <f t="shared" si="13"/>
        <v>0.88464730290456428</v>
      </c>
      <c r="Q16" s="375">
        <v>30.437006804463898</v>
      </c>
      <c r="R16" s="375">
        <v>37.948250859993898</v>
      </c>
      <c r="S16" s="375">
        <v>45.633649506680698</v>
      </c>
      <c r="T16" s="322"/>
      <c r="U16" s="462">
        <v>7.5835139082080352E-2</v>
      </c>
      <c r="V16" s="146">
        <f t="shared" si="1"/>
        <v>8.7331917905166312E-2</v>
      </c>
      <c r="W16" s="146">
        <f t="shared" si="2"/>
        <v>7.5126262626262621</v>
      </c>
      <c r="X16" s="146">
        <f t="shared" si="3"/>
        <v>1.7630057803468209</v>
      </c>
      <c r="Y16" s="146">
        <f t="shared" si="4"/>
        <v>9.1191066997518611E-2</v>
      </c>
      <c r="Z16" s="146">
        <f t="shared" si="5"/>
        <v>3.5883835035141227</v>
      </c>
      <c r="AA16" s="146">
        <f t="shared" si="6"/>
        <v>3.5070564005440676</v>
      </c>
      <c r="AB16" s="166">
        <f t="shared" si="14"/>
        <v>-8.1327102970055076E-2</v>
      </c>
    </row>
    <row r="17" spans="1:28">
      <c r="A17" s="257" t="s">
        <v>285</v>
      </c>
      <c r="B17" s="462">
        <v>119.88799999999992</v>
      </c>
      <c r="C17" s="463" t="s">
        <v>31</v>
      </c>
      <c r="D17" s="464">
        <v>759000</v>
      </c>
      <c r="E17" s="464">
        <v>206000</v>
      </c>
      <c r="F17" s="464">
        <v>481000</v>
      </c>
      <c r="G17" s="464">
        <v>306000</v>
      </c>
      <c r="H17" s="464">
        <v>11800000</v>
      </c>
      <c r="I17" s="465">
        <v>1240000</v>
      </c>
      <c r="J17" s="159">
        <f t="shared" si="7"/>
        <v>5.1311519740400213E-2</v>
      </c>
      <c r="K17" s="160">
        <f t="shared" si="8"/>
        <v>1.392644672796106E-2</v>
      </c>
      <c r="L17" s="160">
        <f t="shared" si="9"/>
        <v>3.2517577068685778E-2</v>
      </c>
      <c r="M17" s="160">
        <f t="shared" si="10"/>
        <v>2.0686857760951867E-2</v>
      </c>
      <c r="N17" s="160">
        <f t="shared" si="11"/>
        <v>0.79772850189291511</v>
      </c>
      <c r="O17" s="161">
        <f t="shared" si="12"/>
        <v>8.3829096809085998E-2</v>
      </c>
      <c r="P17" s="178">
        <f t="shared" si="13"/>
        <v>0.90774742498880434</v>
      </c>
      <c r="Q17" s="375">
        <v>31.397617656865801</v>
      </c>
      <c r="R17" s="375">
        <v>39.232405302108901</v>
      </c>
      <c r="S17" s="375">
        <v>47.374185200485101</v>
      </c>
      <c r="T17" s="322"/>
      <c r="U17" s="462">
        <v>5.5722760202395423E-2</v>
      </c>
      <c r="V17" s="146">
        <f t="shared" si="1"/>
        <v>7.0761775814152356E-2</v>
      </c>
      <c r="W17" s="146">
        <f t="shared" si="2"/>
        <v>6.0434747989489601</v>
      </c>
      <c r="X17" s="146">
        <f t="shared" si="3"/>
        <v>1.5718954248366013</v>
      </c>
      <c r="Y17" s="146">
        <f t="shared" si="4"/>
        <v>9.5092024539877307E-2</v>
      </c>
      <c r="Z17" s="146">
        <f t="shared" si="5"/>
        <v>3.6672525689561928</v>
      </c>
      <c r="AA17" s="146">
        <f t="shared" si="6"/>
        <v>3.6267323695036531</v>
      </c>
      <c r="AB17" s="166">
        <f t="shared" si="14"/>
        <v>-4.0520199452539707E-2</v>
      </c>
    </row>
    <row r="18" spans="1:28">
      <c r="A18" s="257" t="s">
        <v>285</v>
      </c>
      <c r="B18" s="462">
        <v>120.29439999999995</v>
      </c>
      <c r="C18" s="463" t="s">
        <v>31</v>
      </c>
      <c r="D18" s="464">
        <v>308000</v>
      </c>
      <c r="E18" s="464">
        <v>86600</v>
      </c>
      <c r="F18" s="464">
        <v>181000</v>
      </c>
      <c r="G18" s="464">
        <v>115000</v>
      </c>
      <c r="H18" s="464">
        <v>4460000</v>
      </c>
      <c r="I18" s="465">
        <v>468000</v>
      </c>
      <c r="J18" s="159">
        <f t="shared" si="7"/>
        <v>5.4817926173779945E-2</v>
      </c>
      <c r="K18" s="160">
        <f t="shared" si="8"/>
        <v>1.5413092229380984E-2</v>
      </c>
      <c r="L18" s="160">
        <f t="shared" si="9"/>
        <v>3.2214430641084965E-2</v>
      </c>
      <c r="M18" s="160">
        <f t="shared" si="10"/>
        <v>2.0467732175274981E-2</v>
      </c>
      <c r="N18" s="160">
        <f t="shared" si="11"/>
        <v>0.79379204784109925</v>
      </c>
      <c r="O18" s="161">
        <f t="shared" si="12"/>
        <v>8.3294770939379911E-2</v>
      </c>
      <c r="P18" s="178">
        <f t="shared" si="13"/>
        <v>0.89818951328474006</v>
      </c>
      <c r="Q18" s="375">
        <v>30.930254074788898</v>
      </c>
      <c r="R18" s="375">
        <v>38.700124443310997</v>
      </c>
      <c r="S18" s="375">
        <v>46.545278182915098</v>
      </c>
      <c r="T18" s="322"/>
      <c r="U18" s="462">
        <v>6.0939944372272042E-2</v>
      </c>
      <c r="V18" s="146">
        <f t="shared" si="1"/>
        <v>7.2044590065152722E-2</v>
      </c>
      <c r="W18" s="146">
        <f t="shared" si="2"/>
        <v>6.4597315436241614</v>
      </c>
      <c r="X18" s="146">
        <f t="shared" si="3"/>
        <v>1.5739130434782607</v>
      </c>
      <c r="Y18" s="146">
        <f t="shared" si="4"/>
        <v>9.4967532467532464E-2</v>
      </c>
      <c r="Z18" s="146">
        <f t="shared" si="5"/>
        <v>3.6495924251592924</v>
      </c>
      <c r="AA18" s="146">
        <f t="shared" si="6"/>
        <v>3.5767854886626815</v>
      </c>
      <c r="AB18" s="166">
        <f t="shared" si="14"/>
        <v>-7.2806936496610852E-2</v>
      </c>
    </row>
    <row r="19" spans="1:28">
      <c r="A19" s="257" t="s">
        <v>285</v>
      </c>
      <c r="B19" s="462">
        <v>120.396</v>
      </c>
      <c r="C19" s="463" t="s">
        <v>31</v>
      </c>
      <c r="D19" s="464">
        <v>62700</v>
      </c>
      <c r="E19" s="464">
        <v>14800</v>
      </c>
      <c r="F19" s="464">
        <v>31300</v>
      </c>
      <c r="G19" s="464">
        <v>20400</v>
      </c>
      <c r="H19" s="464">
        <v>588000</v>
      </c>
      <c r="I19" s="465">
        <v>74600</v>
      </c>
      <c r="J19" s="159">
        <f t="shared" si="7"/>
        <v>7.9186663298812826E-2</v>
      </c>
      <c r="K19" s="160">
        <f t="shared" si="8"/>
        <v>1.8691588785046728E-2</v>
      </c>
      <c r="L19" s="160">
        <f t="shared" si="9"/>
        <v>3.9530184389997475E-2</v>
      </c>
      <c r="M19" s="160">
        <f t="shared" si="10"/>
        <v>2.5764081838848193E-2</v>
      </c>
      <c r="N19" s="160">
        <f t="shared" si="11"/>
        <v>0.74261177064915385</v>
      </c>
      <c r="O19" s="161">
        <f t="shared" si="12"/>
        <v>9.4215711038140942E-2</v>
      </c>
      <c r="P19" s="178">
        <f t="shared" si="13"/>
        <v>0.89510985116938346</v>
      </c>
      <c r="Q19" s="375">
        <v>30.843398695988999</v>
      </c>
      <c r="R19" s="375">
        <v>38.527071353406797</v>
      </c>
      <c r="S19" s="375">
        <v>46.366362783251297</v>
      </c>
      <c r="T19" s="322"/>
      <c r="U19" s="462">
        <v>9.6829687884000981E-2</v>
      </c>
      <c r="V19" s="146">
        <f t="shared" si="1"/>
        <v>9.1208339048141532E-2</v>
      </c>
      <c r="W19" s="146">
        <f t="shared" si="2"/>
        <v>9.6357768556938677</v>
      </c>
      <c r="X19" s="146">
        <f t="shared" si="3"/>
        <v>1.5343137254901962</v>
      </c>
      <c r="Y19" s="146">
        <f t="shared" si="4"/>
        <v>0.11258677935405975</v>
      </c>
      <c r="Z19" s="146">
        <f t="shared" si="5"/>
        <v>3.5223541298307657</v>
      </c>
      <c r="AA19" s="146">
        <f t="shared" si="6"/>
        <v>3.5608212781923543</v>
      </c>
      <c r="AB19" s="166">
        <f t="shared" si="14"/>
        <v>3.8467148361588599E-2</v>
      </c>
    </row>
    <row r="20" spans="1:28">
      <c r="A20" s="257" t="s">
        <v>285</v>
      </c>
      <c r="B20" s="462">
        <v>120.49759999999998</v>
      </c>
      <c r="C20" s="463" t="s">
        <v>31</v>
      </c>
      <c r="D20" s="464">
        <v>35800</v>
      </c>
      <c r="E20" s="464">
        <v>6950</v>
      </c>
      <c r="F20" s="464">
        <v>12900</v>
      </c>
      <c r="G20" s="464">
        <v>7490</v>
      </c>
      <c r="H20" s="464">
        <v>178000</v>
      </c>
      <c r="I20" s="465">
        <v>45300</v>
      </c>
      <c r="J20" s="159">
        <f t="shared" si="7"/>
        <v>0.12498254433738305</v>
      </c>
      <c r="K20" s="160">
        <f t="shared" si="8"/>
        <v>2.4263371037564586E-2</v>
      </c>
      <c r="L20" s="160">
        <f t="shared" si="9"/>
        <v>4.5035609551738583E-2</v>
      </c>
      <c r="M20" s="160">
        <f t="shared" si="10"/>
        <v>2.6148582600195504E-2</v>
      </c>
      <c r="N20" s="160">
        <f t="shared" si="11"/>
        <v>0.62142158916352463</v>
      </c>
      <c r="O20" s="161">
        <f t="shared" si="12"/>
        <v>0.15814830330959362</v>
      </c>
      <c r="P20" s="178">
        <f t="shared" si="13"/>
        <v>0.90432268722466969</v>
      </c>
      <c r="Q20" s="375">
        <v>31.212511412155902</v>
      </c>
      <c r="R20" s="375">
        <v>39.039346230187498</v>
      </c>
      <c r="S20" s="375">
        <v>46.946084628526499</v>
      </c>
      <c r="T20" s="322"/>
      <c r="U20" s="462">
        <v>0.13411490003405166</v>
      </c>
      <c r="V20" s="146">
        <f t="shared" si="1"/>
        <v>0.10908075327162466</v>
      </c>
      <c r="W20" s="146">
        <f t="shared" si="2"/>
        <v>16.744621141253507</v>
      </c>
      <c r="X20" s="146">
        <f t="shared" si="3"/>
        <v>1.7222963951935912</v>
      </c>
      <c r="Y20" s="146">
        <f t="shared" si="4"/>
        <v>0.20286609941782355</v>
      </c>
      <c r="Z20" s="146">
        <f t="shared" si="5"/>
        <v>3.3110599078341014</v>
      </c>
      <c r="AA20" s="146">
        <f t="shared" si="6"/>
        <v>3.6087659459661063</v>
      </c>
      <c r="AB20" s="166">
        <f t="shared" si="14"/>
        <v>0.29770603813200491</v>
      </c>
    </row>
    <row r="21" spans="1:28">
      <c r="A21" s="257" t="s">
        <v>285</v>
      </c>
      <c r="B21" s="462">
        <v>120.65</v>
      </c>
      <c r="C21" s="463" t="s">
        <v>31</v>
      </c>
      <c r="D21" s="464">
        <v>989000</v>
      </c>
      <c r="E21" s="464">
        <v>244000</v>
      </c>
      <c r="F21" s="464">
        <v>595000</v>
      </c>
      <c r="G21" s="464">
        <v>360000</v>
      </c>
      <c r="H21" s="464">
        <v>13900000</v>
      </c>
      <c r="I21" s="465">
        <v>1590000</v>
      </c>
      <c r="J21" s="159">
        <f t="shared" si="7"/>
        <v>5.594524267451069E-2</v>
      </c>
      <c r="K21" s="160">
        <f t="shared" si="8"/>
        <v>1.380246634234642E-2</v>
      </c>
      <c r="L21" s="160">
        <f t="shared" si="9"/>
        <v>3.36576535807218E-2</v>
      </c>
      <c r="M21" s="160">
        <f t="shared" si="10"/>
        <v>2.0364294603461931E-2</v>
      </c>
      <c r="N21" s="160">
        <f t="shared" si="11"/>
        <v>0.78628804163366894</v>
      </c>
      <c r="O21" s="161">
        <f t="shared" si="12"/>
        <v>8.9942301165290187E-2</v>
      </c>
      <c r="P21" s="178">
        <f t="shared" si="13"/>
        <v>0.91251344567945503</v>
      </c>
      <c r="Q21" s="375">
        <v>31.650329873917698</v>
      </c>
      <c r="R21" s="375">
        <v>39.515937012439998</v>
      </c>
      <c r="S21" s="375">
        <v>47.694924045346198</v>
      </c>
      <c r="T21" s="322"/>
      <c r="U21" s="462">
        <v>6.2400928155627956E-2</v>
      </c>
      <c r="V21" s="146">
        <f t="shared" si="1"/>
        <v>7.1843729402600517E-2</v>
      </c>
      <c r="W21" s="146">
        <f t="shared" si="2"/>
        <v>6.6424877426287861</v>
      </c>
      <c r="X21" s="146">
        <f t="shared" si="3"/>
        <v>1.6527777777777777</v>
      </c>
      <c r="Y21" s="146">
        <f t="shared" si="4"/>
        <v>0.10264686894770819</v>
      </c>
      <c r="Z21" s="146">
        <f t="shared" si="5"/>
        <v>3.6471320285100126</v>
      </c>
      <c r="AA21" s="146">
        <f t="shared" si="6"/>
        <v>3.6518648647988483</v>
      </c>
      <c r="AB21" s="166">
        <f t="shared" si="14"/>
        <v>4.7328362888356956E-3</v>
      </c>
    </row>
    <row r="22" spans="1:28">
      <c r="A22" s="257" t="s">
        <v>285</v>
      </c>
      <c r="B22" s="462">
        <v>120.90400000000002</v>
      </c>
      <c r="C22" s="463" t="s">
        <v>31</v>
      </c>
      <c r="D22" s="464">
        <v>274000</v>
      </c>
      <c r="E22" s="464">
        <v>82900</v>
      </c>
      <c r="F22" s="464">
        <v>171000</v>
      </c>
      <c r="G22" s="464">
        <v>118000</v>
      </c>
      <c r="H22" s="464">
        <v>4300000</v>
      </c>
      <c r="I22" s="465">
        <v>413000</v>
      </c>
      <c r="J22" s="159">
        <f t="shared" si="7"/>
        <v>5.1129896060758739E-2</v>
      </c>
      <c r="K22" s="160">
        <f t="shared" si="8"/>
        <v>1.5469592640280654E-2</v>
      </c>
      <c r="L22" s="160">
        <f t="shared" si="9"/>
        <v>3.1909533672955272E-2</v>
      </c>
      <c r="M22" s="160">
        <f t="shared" si="10"/>
        <v>2.2019444288939895E-2</v>
      </c>
      <c r="N22" s="160">
        <f t="shared" si="11"/>
        <v>0.80240347832577585</v>
      </c>
      <c r="O22" s="161">
        <f t="shared" si="12"/>
        <v>7.7068055011289632E-2</v>
      </c>
      <c r="P22" s="178">
        <f t="shared" si="13"/>
        <v>0.89438144986622492</v>
      </c>
      <c r="Q22" s="375">
        <v>30.745658849435198</v>
      </c>
      <c r="R22" s="375">
        <v>38.452573427110501</v>
      </c>
      <c r="S22" s="375">
        <v>46.214886996837997</v>
      </c>
      <c r="T22" s="322"/>
      <c r="U22" s="462">
        <v>5.6887245386972325E-2</v>
      </c>
      <c r="V22" s="146">
        <f t="shared" si="1"/>
        <v>7.3138114810517407E-2</v>
      </c>
      <c r="W22" s="146">
        <f t="shared" si="2"/>
        <v>5.9903804110188021</v>
      </c>
      <c r="X22" s="146">
        <f t="shared" si="3"/>
        <v>1.4491525423728813</v>
      </c>
      <c r="Y22" s="146">
        <f t="shared" si="4"/>
        <v>8.7629959685974965E-2</v>
      </c>
      <c r="Z22" s="146">
        <f t="shared" si="5"/>
        <v>3.6632331262012729</v>
      </c>
      <c r="AA22" s="146">
        <f t="shared" si="6"/>
        <v>3.557054634114178</v>
      </c>
      <c r="AB22" s="166">
        <f t="shared" si="14"/>
        <v>-0.10617849208709496</v>
      </c>
    </row>
    <row r="23" spans="1:28" s="337" customFormat="1">
      <c r="A23" s="257" t="s">
        <v>285</v>
      </c>
      <c r="B23" s="462">
        <v>121.10720000000005</v>
      </c>
      <c r="C23" s="463" t="s">
        <v>31</v>
      </c>
      <c r="D23" s="464">
        <v>318000</v>
      </c>
      <c r="E23" s="464">
        <v>98700</v>
      </c>
      <c r="F23" s="464">
        <v>212000</v>
      </c>
      <c r="G23" s="464">
        <v>143000</v>
      </c>
      <c r="H23" s="464">
        <v>5440000</v>
      </c>
      <c r="I23" s="465">
        <v>540000</v>
      </c>
      <c r="J23" s="159">
        <f t="shared" si="7"/>
        <v>4.7099249078009983E-2</v>
      </c>
      <c r="K23" s="160">
        <f t="shared" si="8"/>
        <v>1.4618540515721966E-2</v>
      </c>
      <c r="L23" s="160">
        <f t="shared" si="9"/>
        <v>3.1399499385339986E-2</v>
      </c>
      <c r="M23" s="160">
        <f t="shared" si="10"/>
        <v>2.1179851000488765E-2</v>
      </c>
      <c r="N23" s="160">
        <f t="shared" si="11"/>
        <v>0.8057230030955167</v>
      </c>
      <c r="O23" s="161">
        <f t="shared" si="12"/>
        <v>7.9979856924922613E-2</v>
      </c>
      <c r="P23" s="178">
        <f t="shared" si="13"/>
        <v>0.90067424776089378</v>
      </c>
      <c r="Q23" s="375">
        <v>31.105241013975402</v>
      </c>
      <c r="R23" s="375">
        <v>38.865039488545001</v>
      </c>
      <c r="S23" s="375">
        <v>46.767462732946399</v>
      </c>
      <c r="T23" s="322"/>
      <c r="U23" s="462">
        <v>5.5693266954124743E-2</v>
      </c>
      <c r="V23" s="146">
        <f t="shared" si="1"/>
        <v>7.051929682764195E-2</v>
      </c>
      <c r="W23" s="146">
        <f t="shared" si="2"/>
        <v>5.5227509551927758</v>
      </c>
      <c r="X23" s="146">
        <f t="shared" si="3"/>
        <v>1.4825174825174825</v>
      </c>
      <c r="Y23" s="146">
        <f t="shared" si="4"/>
        <v>9.0301003344481601E-2</v>
      </c>
      <c r="Z23" s="146">
        <f t="shared" si="5"/>
        <v>3.6837685323696254</v>
      </c>
      <c r="AA23" s="146">
        <f t="shared" si="6"/>
        <v>3.5897116431485561</v>
      </c>
      <c r="AB23" s="166">
        <f t="shared" si="14"/>
        <v>-9.4056889221069362E-2</v>
      </c>
    </row>
    <row r="24" spans="1:28" s="337" customFormat="1">
      <c r="A24" s="257" t="s">
        <v>285</v>
      </c>
      <c r="B24" s="462">
        <v>121.3104</v>
      </c>
      <c r="C24" s="463" t="s">
        <v>31</v>
      </c>
      <c r="D24" s="466">
        <v>562000</v>
      </c>
      <c r="E24" s="466">
        <v>180000</v>
      </c>
      <c r="F24" s="466">
        <v>370000</v>
      </c>
      <c r="G24" s="466">
        <v>168000</v>
      </c>
      <c r="H24" s="466">
        <v>8490000</v>
      </c>
      <c r="I24" s="467">
        <v>826000</v>
      </c>
      <c r="J24" s="159">
        <f t="shared" si="7"/>
        <v>5.3038882597206495E-2</v>
      </c>
      <c r="K24" s="160">
        <f t="shared" si="8"/>
        <v>1.698754246885617E-2</v>
      </c>
      <c r="L24" s="160">
        <f t="shared" si="9"/>
        <v>3.491883729709324E-2</v>
      </c>
      <c r="M24" s="160">
        <f t="shared" si="10"/>
        <v>1.5855039637599093E-2</v>
      </c>
      <c r="N24" s="160">
        <f t="shared" si="11"/>
        <v>0.80124575311438273</v>
      </c>
      <c r="O24" s="161">
        <f t="shared" si="12"/>
        <v>7.7953944884862209E-2</v>
      </c>
      <c r="P24" s="178">
        <f t="shared" si="13"/>
        <v>0.88341968911917113</v>
      </c>
      <c r="Q24" s="375">
        <v>30.1684830371237</v>
      </c>
      <c r="R24" s="375">
        <v>37.800841391884497</v>
      </c>
      <c r="S24" s="375">
        <v>45.4297656026515</v>
      </c>
      <c r="T24" s="322"/>
      <c r="U24" s="462">
        <v>5.9028505118818429E-2</v>
      </c>
      <c r="V24" s="146">
        <f t="shared" si="1"/>
        <v>7.1556707195535182E-2</v>
      </c>
      <c r="W24" s="146">
        <f t="shared" si="2"/>
        <v>6.2085726911179862</v>
      </c>
      <c r="X24" s="146">
        <f t="shared" si="3"/>
        <v>2.2023809523809526</v>
      </c>
      <c r="Y24" s="146">
        <f t="shared" si="4"/>
        <v>8.8664662945470166E-2</v>
      </c>
      <c r="Z24" s="146">
        <f t="shared" si="5"/>
        <v>3.6511891279728199</v>
      </c>
      <c r="AA24" s="146">
        <f t="shared" si="6"/>
        <v>3.5007955918279694</v>
      </c>
      <c r="AB24" s="166">
        <f t="shared" si="14"/>
        <v>-0.15039353614485051</v>
      </c>
    </row>
    <row r="25" spans="1:28" s="337" customFormat="1">
      <c r="A25" s="257" t="s">
        <v>285</v>
      </c>
      <c r="B25" s="462">
        <v>121.5136000000001</v>
      </c>
      <c r="C25" s="463" t="s">
        <v>31</v>
      </c>
      <c r="D25" s="464">
        <v>663000</v>
      </c>
      <c r="E25" s="464">
        <v>213000</v>
      </c>
      <c r="F25" s="464">
        <v>434000</v>
      </c>
      <c r="G25" s="464">
        <v>283000</v>
      </c>
      <c r="H25" s="464">
        <v>10100000</v>
      </c>
      <c r="I25" s="465">
        <v>1050000</v>
      </c>
      <c r="J25" s="159">
        <f t="shared" si="7"/>
        <v>5.2028564702189438E-2</v>
      </c>
      <c r="K25" s="160">
        <f t="shared" si="8"/>
        <v>1.6715059248214707E-2</v>
      </c>
      <c r="L25" s="160">
        <f t="shared" si="9"/>
        <v>3.4057914148944518E-2</v>
      </c>
      <c r="M25" s="160">
        <f t="shared" si="10"/>
        <v>2.2208271207721886E-2</v>
      </c>
      <c r="N25" s="160">
        <f t="shared" si="11"/>
        <v>0.79259201130032175</v>
      </c>
      <c r="O25" s="161">
        <f t="shared" si="12"/>
        <v>8.2398179392607712E-2</v>
      </c>
      <c r="P25" s="178">
        <f t="shared" si="13"/>
        <v>0.89242424242424245</v>
      </c>
      <c r="Q25" s="375">
        <v>30.674747172387701</v>
      </c>
      <c r="R25" s="375">
        <v>38.327828724367102</v>
      </c>
      <c r="S25" s="375">
        <v>46.174953008053102</v>
      </c>
      <c r="T25" s="322"/>
      <c r="U25" s="462">
        <v>6.0078655596068335E-2</v>
      </c>
      <c r="V25" s="146">
        <f t="shared" si="1"/>
        <v>7.6986754966887408E-2</v>
      </c>
      <c r="W25" s="146">
        <f t="shared" si="2"/>
        <v>6.1599925671281248</v>
      </c>
      <c r="X25" s="146">
        <f t="shared" si="3"/>
        <v>1.5335689045936396</v>
      </c>
      <c r="Y25" s="146">
        <f t="shared" si="4"/>
        <v>9.4170403587443954E-2</v>
      </c>
      <c r="Z25" s="146">
        <f t="shared" si="5"/>
        <v>3.6514164639409872</v>
      </c>
      <c r="AA25" s="146">
        <f t="shared" si="6"/>
        <v>3.5469511478420568</v>
      </c>
      <c r="AB25" s="166">
        <f t="shared" si="14"/>
        <v>-0.10446531609893039</v>
      </c>
    </row>
    <row r="26" spans="1:28" s="337" customFormat="1">
      <c r="A26" s="257" t="s">
        <v>285</v>
      </c>
      <c r="B26" s="462">
        <v>121.6152</v>
      </c>
      <c r="C26" s="463" t="s">
        <v>31</v>
      </c>
      <c r="D26" s="464">
        <v>1080000</v>
      </c>
      <c r="E26" s="464">
        <v>311000</v>
      </c>
      <c r="F26" s="464">
        <v>564000</v>
      </c>
      <c r="G26" s="464">
        <v>358000</v>
      </c>
      <c r="H26" s="464">
        <v>12300000</v>
      </c>
      <c r="I26" s="465">
        <v>1170000</v>
      </c>
      <c r="J26" s="159">
        <f t="shared" si="7"/>
        <v>6.842805550275613E-2</v>
      </c>
      <c r="K26" s="160">
        <f t="shared" si="8"/>
        <v>1.9704745612367739E-2</v>
      </c>
      <c r="L26" s="160">
        <f t="shared" si="9"/>
        <v>3.5734651206994865E-2</v>
      </c>
      <c r="M26" s="160">
        <f t="shared" si="10"/>
        <v>2.2682633212950644E-2</v>
      </c>
      <c r="N26" s="160">
        <f t="shared" si="11"/>
        <v>0.77931952100361146</v>
      </c>
      <c r="O26" s="161">
        <f t="shared" si="12"/>
        <v>7.4130393461319138E-2</v>
      </c>
      <c r="P26" s="178">
        <f t="shared" si="13"/>
        <v>0.87057844361215153</v>
      </c>
      <c r="Q26" s="375">
        <v>29.6333789221089</v>
      </c>
      <c r="R26" s="375">
        <v>37.158864472359497</v>
      </c>
      <c r="S26" s="375">
        <v>44.7655161264573</v>
      </c>
      <c r="T26" s="322"/>
      <c r="U26" s="462">
        <v>6.6269793372337446E-2</v>
      </c>
      <c r="V26" s="146">
        <f t="shared" si="1"/>
        <v>8.3860436645582542E-2</v>
      </c>
      <c r="W26" s="146">
        <f t="shared" si="2"/>
        <v>8.071748878923767</v>
      </c>
      <c r="X26" s="146">
        <f t="shared" si="3"/>
        <v>1.5754189944134076</v>
      </c>
      <c r="Y26" s="146">
        <f t="shared" si="4"/>
        <v>8.6859688195991089E-2</v>
      </c>
      <c r="Z26" s="146">
        <f t="shared" si="5"/>
        <v>3.5730216055249318</v>
      </c>
      <c r="AA26" s="146">
        <f t="shared" si="6"/>
        <v>3.4359052623394017</v>
      </c>
      <c r="AB26" s="166">
        <f t="shared" si="14"/>
        <v>-0.13711634318553001</v>
      </c>
    </row>
    <row r="27" spans="1:28" s="337" customFormat="1">
      <c r="A27" s="257" t="s">
        <v>285</v>
      </c>
      <c r="B27" s="462">
        <v>121.71680000000012</v>
      </c>
      <c r="C27" s="463" t="s">
        <v>31</v>
      </c>
      <c r="D27" s="464">
        <v>621000</v>
      </c>
      <c r="E27" s="464">
        <v>212000</v>
      </c>
      <c r="F27" s="464">
        <v>406000</v>
      </c>
      <c r="G27" s="464">
        <v>262000</v>
      </c>
      <c r="H27" s="464">
        <v>8630000</v>
      </c>
      <c r="I27" s="465">
        <v>803000</v>
      </c>
      <c r="J27" s="159">
        <f t="shared" si="7"/>
        <v>5.6795317358697639E-2</v>
      </c>
      <c r="K27" s="160">
        <f t="shared" si="8"/>
        <v>1.9389061642582771E-2</v>
      </c>
      <c r="L27" s="160">
        <f t="shared" si="9"/>
        <v>3.713188220230474E-2</v>
      </c>
      <c r="M27" s="160">
        <f t="shared" si="10"/>
        <v>2.3961953539418327E-2</v>
      </c>
      <c r="N27" s="160">
        <f t="shared" si="11"/>
        <v>0.78928114139381744</v>
      </c>
      <c r="O27" s="161">
        <f t="shared" si="12"/>
        <v>7.344064386317907E-2</v>
      </c>
      <c r="P27" s="178">
        <f t="shared" si="13"/>
        <v>0.87403446226975634</v>
      </c>
      <c r="Q27" s="375">
        <v>29.7700184567727</v>
      </c>
      <c r="R27" s="375">
        <v>37.317405690018397</v>
      </c>
      <c r="S27" s="375">
        <v>44.930752086402499</v>
      </c>
      <c r="T27" s="322"/>
      <c r="U27" s="462">
        <v>6.7698284262358133E-2</v>
      </c>
      <c r="V27" s="146">
        <f t="shared" si="1"/>
        <v>8.532919616018618E-2</v>
      </c>
      <c r="W27" s="146">
        <f t="shared" si="2"/>
        <v>6.7127878067235969</v>
      </c>
      <c r="X27" s="146">
        <f t="shared" si="3"/>
        <v>1.5496183206106873</v>
      </c>
      <c r="Y27" s="146">
        <f t="shared" si="4"/>
        <v>8.5126682921658009E-2</v>
      </c>
      <c r="Z27" s="146">
        <f t="shared" si="5"/>
        <v>3.6164258276934333</v>
      </c>
      <c r="AA27" s="146">
        <f t="shared" si="6"/>
        <v>3.4532617849530922</v>
      </c>
      <c r="AB27" s="166">
        <f t="shared" si="14"/>
        <v>-0.16316404274034113</v>
      </c>
    </row>
    <row r="28" spans="1:28" s="337" customFormat="1">
      <c r="A28" s="257" t="s">
        <v>285</v>
      </c>
      <c r="B28" s="462">
        <v>121.81840000000014</v>
      </c>
      <c r="C28" s="463" t="s">
        <v>31</v>
      </c>
      <c r="D28" s="464">
        <v>371000</v>
      </c>
      <c r="E28" s="464">
        <v>110000</v>
      </c>
      <c r="F28" s="464">
        <v>234000</v>
      </c>
      <c r="G28" s="464">
        <v>146000</v>
      </c>
      <c r="H28" s="464">
        <v>5150000</v>
      </c>
      <c r="I28" s="465">
        <v>500000</v>
      </c>
      <c r="J28" s="159">
        <f t="shared" si="7"/>
        <v>5.6980494547688526E-2</v>
      </c>
      <c r="K28" s="160">
        <f t="shared" si="8"/>
        <v>1.689448625403164E-2</v>
      </c>
      <c r="L28" s="160">
        <f t="shared" si="9"/>
        <v>3.5939179849485484E-2</v>
      </c>
      <c r="M28" s="160">
        <f t="shared" si="10"/>
        <v>2.2423590846260177E-2</v>
      </c>
      <c r="N28" s="160">
        <f t="shared" si="11"/>
        <v>0.79096912916602669</v>
      </c>
      <c r="O28" s="161">
        <f t="shared" si="12"/>
        <v>7.6793119336507454E-2</v>
      </c>
      <c r="P28" s="178">
        <f t="shared" si="13"/>
        <v>0.88888888888888884</v>
      </c>
      <c r="Q28" s="375">
        <v>30.502422079831</v>
      </c>
      <c r="R28" s="375">
        <v>38.160426412613198</v>
      </c>
      <c r="S28" s="375">
        <v>45.899756730627303</v>
      </c>
      <c r="T28" s="322"/>
      <c r="U28" s="462">
        <v>0.11165389345711531</v>
      </c>
      <c r="V28" s="146">
        <f t="shared" si="1"/>
        <v>7.9804560260586327E-2</v>
      </c>
      <c r="W28" s="146">
        <f t="shared" si="2"/>
        <v>6.7197971381996009</v>
      </c>
      <c r="X28" s="146">
        <f t="shared" si="3"/>
        <v>1.602739726027397</v>
      </c>
      <c r="Y28" s="146">
        <f t="shared" si="4"/>
        <v>8.8495575221238951E-2</v>
      </c>
      <c r="Z28" s="146">
        <f t="shared" si="5"/>
        <v>3.6270926125019196</v>
      </c>
      <c r="AA28" s="146">
        <f t="shared" si="6"/>
        <v>3.5287654320987656</v>
      </c>
      <c r="AB28" s="166">
        <f t="shared" si="14"/>
        <v>-9.8327180403154024E-2</v>
      </c>
    </row>
    <row r="29" spans="1:28" s="337" customFormat="1">
      <c r="A29" s="434" t="s">
        <v>285</v>
      </c>
      <c r="B29" s="468">
        <v>121.86920000000013</v>
      </c>
      <c r="C29" s="469" t="s">
        <v>32</v>
      </c>
      <c r="D29" s="464">
        <v>1210000</v>
      </c>
      <c r="E29" s="464">
        <v>178000</v>
      </c>
      <c r="F29" s="464">
        <v>216000</v>
      </c>
      <c r="G29" s="464">
        <v>211000</v>
      </c>
      <c r="H29" s="464">
        <v>2110000</v>
      </c>
      <c r="I29" s="465">
        <v>215000</v>
      </c>
      <c r="J29" s="159">
        <f t="shared" si="7"/>
        <v>0.2922705314009662</v>
      </c>
      <c r="K29" s="160">
        <f t="shared" si="8"/>
        <v>4.2995169082125605E-2</v>
      </c>
      <c r="L29" s="160">
        <f t="shared" si="9"/>
        <v>5.2173913043478258E-2</v>
      </c>
      <c r="M29" s="160">
        <f t="shared" si="10"/>
        <v>5.0966183574879226E-2</v>
      </c>
      <c r="N29" s="160">
        <f t="shared" si="11"/>
        <v>0.50966183574879231</v>
      </c>
      <c r="O29" s="161">
        <f t="shared" si="12"/>
        <v>5.1932367149758456E-2</v>
      </c>
      <c r="P29" s="398">
        <f t="shared" si="13"/>
        <v>0.78292682926829282</v>
      </c>
      <c r="Q29" s="160">
        <v>25.233216144282</v>
      </c>
      <c r="R29" s="160">
        <v>32.138972391652999</v>
      </c>
      <c r="S29" s="160">
        <v>38.4874062540773</v>
      </c>
      <c r="T29" s="322"/>
      <c r="U29" s="470">
        <v>0.55130249867091974</v>
      </c>
      <c r="V29" s="146">
        <f t="shared" si="1"/>
        <v>0.20648464163822522</v>
      </c>
      <c r="W29" s="146">
        <f t="shared" si="2"/>
        <v>36.445783132530124</v>
      </c>
      <c r="X29" s="146">
        <f t="shared" si="3"/>
        <v>1.0236966824644549</v>
      </c>
      <c r="Y29" s="146">
        <f t="shared" si="4"/>
        <v>9.2473118279569888E-2</v>
      </c>
      <c r="Z29" s="146">
        <f t="shared" si="5"/>
        <v>2.5466183574879229</v>
      </c>
      <c r="AA29" s="146">
        <f t="shared" si="6"/>
        <v>3.0222214158239149</v>
      </c>
      <c r="AB29" s="173">
        <f t="shared" si="14"/>
        <v>0.47560305833599203</v>
      </c>
    </row>
    <row r="30" spans="1:28" s="337" customFormat="1">
      <c r="A30" s="434" t="s">
        <v>285</v>
      </c>
      <c r="B30" s="468">
        <v>121.92</v>
      </c>
      <c r="C30" s="469" t="s">
        <v>32</v>
      </c>
      <c r="D30" s="466">
        <v>1410000</v>
      </c>
      <c r="E30" s="464">
        <v>182000</v>
      </c>
      <c r="F30" s="464">
        <v>194000</v>
      </c>
      <c r="G30" s="464">
        <v>213000</v>
      </c>
      <c r="H30" s="464">
        <v>519000</v>
      </c>
      <c r="I30" s="465">
        <v>38900</v>
      </c>
      <c r="J30" s="159">
        <f t="shared" si="7"/>
        <v>0.55144902029801712</v>
      </c>
      <c r="K30" s="160">
        <f t="shared" si="8"/>
        <v>7.1179944463999376E-2</v>
      </c>
      <c r="L30" s="160">
        <f t="shared" si="9"/>
        <v>7.5873127615471866E-2</v>
      </c>
      <c r="M30" s="160">
        <f t="shared" si="10"/>
        <v>8.330400093863663E-2</v>
      </c>
      <c r="N30" s="160">
        <f t="shared" si="11"/>
        <v>0.20298017130118504</v>
      </c>
      <c r="O30" s="161">
        <f t="shared" si="12"/>
        <v>1.5213735382689976E-2</v>
      </c>
      <c r="P30" s="398">
        <f t="shared" si="13"/>
        <v>0.71014492753623182</v>
      </c>
      <c r="Q30" s="160">
        <v>21.262393418056899</v>
      </c>
      <c r="R30" s="160">
        <v>27.9674072335905</v>
      </c>
      <c r="S30" s="160">
        <v>33.752302409732501</v>
      </c>
      <c r="T30" s="322"/>
      <c r="U30" s="470">
        <v>0.88654745770121979</v>
      </c>
      <c r="V30" s="172">
        <f t="shared" si="1"/>
        <v>0.51355828755776445</v>
      </c>
      <c r="W30" s="172">
        <f t="shared" si="2"/>
        <v>73.09486780715396</v>
      </c>
      <c r="X30" s="146">
        <f t="shared" si="3"/>
        <v>0.91079812206572774</v>
      </c>
      <c r="Y30" s="146">
        <f t="shared" si="4"/>
        <v>6.9725757304176378E-2</v>
      </c>
      <c r="Z30" s="146">
        <f t="shared" si="5"/>
        <v>1.3456138292463531</v>
      </c>
      <c r="AA30" s="146">
        <f t="shared" si="6"/>
        <v>2.7174837219071621</v>
      </c>
      <c r="AB30" s="173">
        <f t="shared" si="14"/>
        <v>1.3718698926608091</v>
      </c>
    </row>
    <row r="31" spans="1:28" s="337" customFormat="1">
      <c r="A31" s="434" t="s">
        <v>285</v>
      </c>
      <c r="B31" s="468">
        <v>122.02160000000016</v>
      </c>
      <c r="C31" s="469" t="s">
        <v>32</v>
      </c>
      <c r="D31" s="464">
        <v>1330000</v>
      </c>
      <c r="E31" s="464">
        <v>110000</v>
      </c>
      <c r="F31" s="464">
        <v>186000</v>
      </c>
      <c r="G31" s="464">
        <v>204000</v>
      </c>
      <c r="H31" s="464">
        <v>828000</v>
      </c>
      <c r="I31" s="465">
        <v>62400</v>
      </c>
      <c r="J31" s="159">
        <f t="shared" si="7"/>
        <v>0.48889869136891634</v>
      </c>
      <c r="K31" s="160">
        <f t="shared" si="8"/>
        <v>4.0435230113218645E-2</v>
      </c>
      <c r="L31" s="160">
        <f t="shared" si="9"/>
        <v>6.8372298191442429E-2</v>
      </c>
      <c r="M31" s="160">
        <f t="shared" si="10"/>
        <v>7.4988972209969126E-2</v>
      </c>
      <c r="N31" s="160">
        <f t="shared" si="11"/>
        <v>0.30436700485222762</v>
      </c>
      <c r="O31" s="161">
        <f t="shared" si="12"/>
        <v>2.2937803264225849E-2</v>
      </c>
      <c r="P31" s="398">
        <f t="shared" si="13"/>
        <v>0.8044096728307254</v>
      </c>
      <c r="Q31" s="160">
        <v>26.207170573593299</v>
      </c>
      <c r="R31" s="160">
        <v>33.319318260760397</v>
      </c>
      <c r="S31" s="160">
        <v>39.978632020994802</v>
      </c>
      <c r="T31" s="322"/>
      <c r="U31" s="470">
        <v>0.81781376518218618</v>
      </c>
      <c r="V31" s="146">
        <f t="shared" si="1"/>
        <v>0.35960874568469503</v>
      </c>
      <c r="W31" s="146">
        <f t="shared" si="2"/>
        <v>61.631139944392956</v>
      </c>
      <c r="X31" s="146">
        <f t="shared" si="3"/>
        <v>0.91176470588235281</v>
      </c>
      <c r="Y31" s="146">
        <f t="shared" si="4"/>
        <v>7.0080862533692723E-2</v>
      </c>
      <c r="Z31" s="146">
        <f t="shared" si="5"/>
        <v>1.7113659755918247</v>
      </c>
      <c r="AA31" s="146">
        <f t="shared" si="6"/>
        <v>3.1188932921092087</v>
      </c>
      <c r="AB31" s="173">
        <f t="shared" si="14"/>
        <v>1.4075273165173841</v>
      </c>
    </row>
    <row r="32" spans="1:28" s="337" customFormat="1">
      <c r="A32" s="434" t="s">
        <v>285</v>
      </c>
      <c r="B32" s="468">
        <v>122.12320000000017</v>
      </c>
      <c r="C32" s="471" t="s">
        <v>32</v>
      </c>
      <c r="D32" s="464">
        <v>945000</v>
      </c>
      <c r="E32" s="464">
        <v>107000</v>
      </c>
      <c r="F32" s="464">
        <v>111000</v>
      </c>
      <c r="G32" s="464">
        <v>124000</v>
      </c>
      <c r="H32" s="464">
        <v>256000</v>
      </c>
      <c r="I32" s="465">
        <v>17700</v>
      </c>
      <c r="J32" s="159">
        <f t="shared" si="7"/>
        <v>0.60549753315819821</v>
      </c>
      <c r="K32" s="160">
        <f t="shared" si="8"/>
        <v>6.8558979944896514E-2</v>
      </c>
      <c r="L32" s="160">
        <f t="shared" si="9"/>
        <v>7.1121932466201063E-2</v>
      </c>
      <c r="M32" s="160">
        <f t="shared" si="10"/>
        <v>7.9451528160440835E-2</v>
      </c>
      <c r="N32" s="160">
        <f t="shared" si="11"/>
        <v>0.16402896136349074</v>
      </c>
      <c r="O32" s="161">
        <f t="shared" si="12"/>
        <v>1.1341064906772603E-2</v>
      </c>
      <c r="P32" s="402">
        <f t="shared" si="13"/>
        <v>0.70252988601612454</v>
      </c>
      <c r="Q32" s="379">
        <v>20.884182194231499</v>
      </c>
      <c r="R32" s="379">
        <v>27.5712741788291</v>
      </c>
      <c r="S32" s="379">
        <v>33.237492821323499</v>
      </c>
      <c r="T32" s="322"/>
      <c r="U32" s="470">
        <v>0.8977022977022977</v>
      </c>
      <c r="V32" s="172">
        <f t="shared" si="1"/>
        <v>0.555465324021439</v>
      </c>
      <c r="W32" s="172">
        <f t="shared" si="2"/>
        <v>78.684429641965025</v>
      </c>
      <c r="X32" s="146">
        <f t="shared" si="3"/>
        <v>0.89516129032258052</v>
      </c>
      <c r="Y32" s="146">
        <f t="shared" si="4"/>
        <v>6.4669345999269268E-2</v>
      </c>
      <c r="Z32" s="146">
        <f t="shared" si="5"/>
        <v>1.1506375344396749</v>
      </c>
      <c r="AA32" s="146">
        <f t="shared" si="6"/>
        <v>2.6876321470437361</v>
      </c>
      <c r="AB32" s="173">
        <f t="shared" si="14"/>
        <v>1.5369946126040612</v>
      </c>
    </row>
    <row r="33" spans="1:28" s="337" customFormat="1">
      <c r="A33" s="434" t="s">
        <v>285</v>
      </c>
      <c r="B33" s="468">
        <v>122.22480000000017</v>
      </c>
      <c r="C33" s="471" t="s">
        <v>32</v>
      </c>
      <c r="D33" s="464">
        <v>1250000</v>
      </c>
      <c r="E33" s="464">
        <v>157000</v>
      </c>
      <c r="F33" s="464">
        <v>182000</v>
      </c>
      <c r="G33" s="464">
        <v>195000</v>
      </c>
      <c r="H33" s="464">
        <v>649000</v>
      </c>
      <c r="I33" s="465">
        <v>49600</v>
      </c>
      <c r="J33" s="159">
        <f t="shared" si="7"/>
        <v>0.50350439055828566</v>
      </c>
      <c r="K33" s="160">
        <f t="shared" si="8"/>
        <v>6.324015145412068E-2</v>
      </c>
      <c r="L33" s="160">
        <f t="shared" si="9"/>
        <v>7.3310239265286389E-2</v>
      </c>
      <c r="M33" s="160">
        <f t="shared" si="10"/>
        <v>7.8546684927092561E-2</v>
      </c>
      <c r="N33" s="160">
        <f t="shared" si="11"/>
        <v>0.26141947957786194</v>
      </c>
      <c r="O33" s="161">
        <f t="shared" si="12"/>
        <v>1.9979054217352774E-2</v>
      </c>
      <c r="P33" s="402">
        <f t="shared" si="13"/>
        <v>0.73098012337217277</v>
      </c>
      <c r="Q33" s="379">
        <v>22.456400244935701</v>
      </c>
      <c r="R33" s="379">
        <v>29.199401658272301</v>
      </c>
      <c r="S33" s="379">
        <v>35.095365002166602</v>
      </c>
      <c r="T33" s="322"/>
      <c r="U33" s="470">
        <v>0.83686909310275492</v>
      </c>
      <c r="V33" s="146">
        <f t="shared" si="1"/>
        <v>0.43323056952782729</v>
      </c>
      <c r="W33" s="146">
        <f t="shared" si="2"/>
        <v>65.824117956819379</v>
      </c>
      <c r="X33" s="146">
        <f t="shared" si="3"/>
        <v>0.93333333333333335</v>
      </c>
      <c r="Y33" s="146">
        <f t="shared" si="4"/>
        <v>7.0999141139421684E-2</v>
      </c>
      <c r="Z33" s="146">
        <f t="shared" si="5"/>
        <v>1.57109481994683</v>
      </c>
      <c r="AA33" s="146">
        <f t="shared" si="6"/>
        <v>2.801127348343881</v>
      </c>
      <c r="AB33" s="173">
        <f t="shared" si="14"/>
        <v>1.230032528397051</v>
      </c>
    </row>
    <row r="34" spans="1:28" s="337" customFormat="1">
      <c r="A34" s="434" t="s">
        <v>285</v>
      </c>
      <c r="B34" s="468">
        <v>122.32640000000019</v>
      </c>
      <c r="C34" s="471" t="s">
        <v>32</v>
      </c>
      <c r="D34" s="464">
        <v>1670000</v>
      </c>
      <c r="E34" s="464">
        <v>210000</v>
      </c>
      <c r="F34" s="464">
        <v>226000</v>
      </c>
      <c r="G34" s="464">
        <v>247000</v>
      </c>
      <c r="H34" s="464">
        <v>483000</v>
      </c>
      <c r="I34" s="465">
        <v>38400</v>
      </c>
      <c r="J34" s="159">
        <f t="shared" si="7"/>
        <v>0.58099081547453379</v>
      </c>
      <c r="K34" s="160">
        <f t="shared" si="8"/>
        <v>7.305872529919287E-2</v>
      </c>
      <c r="L34" s="160">
        <f t="shared" si="9"/>
        <v>7.8625104369607568E-2</v>
      </c>
      <c r="M34" s="160">
        <f t="shared" si="10"/>
        <v>8.5930976899526862E-2</v>
      </c>
      <c r="N34" s="160">
        <f t="shared" si="11"/>
        <v>0.16803506818814362</v>
      </c>
      <c r="O34" s="161">
        <f t="shared" si="12"/>
        <v>1.3359309768995268E-2</v>
      </c>
      <c r="P34" s="402">
        <f t="shared" si="13"/>
        <v>0.70889936235098416</v>
      </c>
      <c r="Q34" s="379">
        <v>21.2370941175997</v>
      </c>
      <c r="R34" s="379">
        <v>27.917749656533399</v>
      </c>
      <c r="S34" s="379">
        <v>33.672626193630002</v>
      </c>
      <c r="T34" s="322"/>
      <c r="U34" s="470">
        <v>0.90788419727657632</v>
      </c>
      <c r="V34" s="172">
        <f t="shared" si="1"/>
        <v>0.56708734639654601</v>
      </c>
      <c r="W34" s="172">
        <f t="shared" si="2"/>
        <v>77.566186716209941</v>
      </c>
      <c r="X34" s="146">
        <f t="shared" si="3"/>
        <v>0.91497975708502022</v>
      </c>
      <c r="Y34" s="146">
        <f t="shared" si="4"/>
        <v>7.3647871116225547E-2</v>
      </c>
      <c r="Z34" s="146">
        <f t="shared" si="5"/>
        <v>1.213679376565544</v>
      </c>
      <c r="AA34" s="146">
        <f t="shared" si="6"/>
        <v>2.7125746667159607</v>
      </c>
      <c r="AB34" s="173">
        <f t="shared" si="14"/>
        <v>1.4988952901504167</v>
      </c>
    </row>
    <row r="35" spans="1:28" s="337" customFormat="1">
      <c r="A35" s="434" t="s">
        <v>285</v>
      </c>
      <c r="B35" s="468">
        <v>122.4280000000002</v>
      </c>
      <c r="C35" s="471" t="s">
        <v>32</v>
      </c>
      <c r="D35" s="464">
        <v>926000</v>
      </c>
      <c r="E35" s="464">
        <v>104000</v>
      </c>
      <c r="F35" s="464">
        <v>130000</v>
      </c>
      <c r="G35" s="464">
        <v>144000</v>
      </c>
      <c r="H35" s="464">
        <v>530000</v>
      </c>
      <c r="I35" s="465">
        <v>38900</v>
      </c>
      <c r="J35" s="159">
        <f t="shared" si="7"/>
        <v>0.4944204175343051</v>
      </c>
      <c r="K35" s="160">
        <f t="shared" si="8"/>
        <v>5.5528858988734046E-2</v>
      </c>
      <c r="L35" s="160">
        <f t="shared" si="9"/>
        <v>6.9411073735917567E-2</v>
      </c>
      <c r="M35" s="160">
        <f t="shared" si="10"/>
        <v>7.6886112445939458E-2</v>
      </c>
      <c r="N35" s="160">
        <f t="shared" si="11"/>
        <v>0.28298360830797159</v>
      </c>
      <c r="O35" s="161">
        <f t="shared" si="12"/>
        <v>2.0769928987132254E-2</v>
      </c>
      <c r="P35" s="402">
        <f t="shared" si="13"/>
        <v>0.75053969776924923</v>
      </c>
      <c r="Q35" s="379">
        <v>23.505573709077101</v>
      </c>
      <c r="R35" s="379">
        <v>30.305780877874501</v>
      </c>
      <c r="S35" s="379">
        <v>36.445692695928699</v>
      </c>
      <c r="T35" s="322"/>
      <c r="U35" s="470">
        <v>0.82949975872607362</v>
      </c>
      <c r="V35" s="146">
        <f t="shared" si="1"/>
        <v>0.39919738092723628</v>
      </c>
      <c r="W35" s="146">
        <f t="shared" si="2"/>
        <v>63.598901098901095</v>
      </c>
      <c r="X35" s="146">
        <f t="shared" si="3"/>
        <v>0.90277777777777779</v>
      </c>
      <c r="Y35" s="146">
        <f t="shared" si="4"/>
        <v>6.837757075057127E-2</v>
      </c>
      <c r="Z35" s="146">
        <f t="shared" si="5"/>
        <v>1.6400234929788029</v>
      </c>
      <c r="AA35" s="146">
        <f t="shared" si="6"/>
        <v>2.8822730946371635</v>
      </c>
      <c r="AB35" s="173">
        <f t="shared" si="14"/>
        <v>1.2422496016583606</v>
      </c>
    </row>
    <row r="36" spans="1:28" s="337" customFormat="1">
      <c r="A36" s="434" t="s">
        <v>285</v>
      </c>
      <c r="B36" s="468">
        <v>122.52960000000022</v>
      </c>
      <c r="C36" s="471" t="s">
        <v>32</v>
      </c>
      <c r="D36" s="464">
        <v>1800000</v>
      </c>
      <c r="E36" s="464">
        <v>228000</v>
      </c>
      <c r="F36" s="464">
        <v>273000</v>
      </c>
      <c r="G36" s="464">
        <v>254000</v>
      </c>
      <c r="H36" s="464">
        <v>550000</v>
      </c>
      <c r="I36" s="465">
        <v>37400</v>
      </c>
      <c r="J36" s="159">
        <f t="shared" si="7"/>
        <v>0.57281059063136452</v>
      </c>
      <c r="K36" s="160">
        <f t="shared" si="8"/>
        <v>7.2556008146639511E-2</v>
      </c>
      <c r="L36" s="160">
        <f t="shared" si="9"/>
        <v>8.6876272912423627E-2</v>
      </c>
      <c r="M36" s="160">
        <f t="shared" si="10"/>
        <v>8.0829938900203666E-2</v>
      </c>
      <c r="N36" s="160">
        <f t="shared" si="11"/>
        <v>0.17502545824847252</v>
      </c>
      <c r="O36" s="161">
        <f t="shared" si="12"/>
        <v>1.190173116089613E-2</v>
      </c>
      <c r="P36" s="402">
        <f t="shared" si="13"/>
        <v>0.71226653205451773</v>
      </c>
      <c r="Q36" s="379">
        <v>21.391557898285399</v>
      </c>
      <c r="R36" s="379">
        <v>28.127698229718298</v>
      </c>
      <c r="S36" s="379">
        <v>33.799639142966598</v>
      </c>
      <c r="T36" s="322"/>
      <c r="U36" s="470">
        <v>0.89970824215900802</v>
      </c>
      <c r="V36" s="172">
        <f t="shared" si="1"/>
        <v>0.56242550655542312</v>
      </c>
      <c r="W36" s="172">
        <f t="shared" si="2"/>
        <v>76.59574468085107</v>
      </c>
      <c r="X36" s="146">
        <f t="shared" si="3"/>
        <v>1.0748031496062993</v>
      </c>
      <c r="Y36" s="146">
        <f t="shared" si="4"/>
        <v>6.3670411985018729E-2</v>
      </c>
      <c r="Z36" s="146">
        <f t="shared" si="5"/>
        <v>1.2365071283095725</v>
      </c>
      <c r="AA36" s="146">
        <f t="shared" si="6"/>
        <v>2.7258691644321194</v>
      </c>
      <c r="AB36" s="173">
        <f t="shared" si="14"/>
        <v>1.4893620361225468</v>
      </c>
    </row>
    <row r="37" spans="1:28" s="337" customFormat="1">
      <c r="A37" s="434" t="s">
        <v>285</v>
      </c>
      <c r="B37" s="468">
        <v>122.8344000000002</v>
      </c>
      <c r="C37" s="471" t="s">
        <v>32</v>
      </c>
      <c r="D37" s="464">
        <v>1250000</v>
      </c>
      <c r="E37" s="464">
        <v>160000</v>
      </c>
      <c r="F37" s="464">
        <v>175000</v>
      </c>
      <c r="G37" s="464">
        <v>186000</v>
      </c>
      <c r="H37" s="464">
        <v>357000</v>
      </c>
      <c r="I37" s="465">
        <v>25000</v>
      </c>
      <c r="J37" s="159">
        <f t="shared" si="7"/>
        <v>0.5805852299117511</v>
      </c>
      <c r="K37" s="160">
        <f t="shared" si="8"/>
        <v>7.431490942870414E-2</v>
      </c>
      <c r="L37" s="160">
        <f t="shared" si="9"/>
        <v>8.1281932187645151E-2</v>
      </c>
      <c r="M37" s="160">
        <f t="shared" si="10"/>
        <v>8.6391082210868553E-2</v>
      </c>
      <c r="N37" s="160">
        <f t="shared" si="11"/>
        <v>0.1658151416627961</v>
      </c>
      <c r="O37" s="161">
        <f t="shared" si="12"/>
        <v>1.1611704598235021E-2</v>
      </c>
      <c r="P37" s="402">
        <f t="shared" si="13"/>
        <v>0.70695970695970689</v>
      </c>
      <c r="Q37" s="379">
        <v>21.079795443531101</v>
      </c>
      <c r="R37" s="379">
        <v>27.8153205446778</v>
      </c>
      <c r="S37" s="379">
        <v>33.4508939658012</v>
      </c>
      <c r="T37" s="322"/>
      <c r="U37" s="470">
        <v>0.89991028372771109</v>
      </c>
      <c r="V37" s="172">
        <f t="shared" si="1"/>
        <v>0.57696566998892584</v>
      </c>
      <c r="W37" s="172">
        <f t="shared" si="2"/>
        <v>77.784691972619797</v>
      </c>
      <c r="X37" s="146">
        <f t="shared" si="3"/>
        <v>0.94086021505376349</v>
      </c>
      <c r="Y37" s="146">
        <f t="shared" si="4"/>
        <v>6.5445026178010471E-2</v>
      </c>
      <c r="Z37" s="146">
        <f t="shared" si="5"/>
        <v>1.2057594054807246</v>
      </c>
      <c r="AA37" s="146">
        <f t="shared" si="6"/>
        <v>2.7049505561593472</v>
      </c>
      <c r="AB37" s="173">
        <f t="shared" si="14"/>
        <v>1.4991911506786226</v>
      </c>
    </row>
    <row r="38" spans="1:28" s="337" customFormat="1">
      <c r="A38" s="434" t="s">
        <v>285</v>
      </c>
      <c r="B38" s="468">
        <v>123.13920000000017</v>
      </c>
      <c r="C38" s="471" t="s">
        <v>32</v>
      </c>
      <c r="D38" s="466">
        <v>661000</v>
      </c>
      <c r="E38" s="466">
        <v>92100</v>
      </c>
      <c r="F38" s="466">
        <v>101000</v>
      </c>
      <c r="G38" s="466">
        <v>102000</v>
      </c>
      <c r="H38" s="466">
        <v>204000</v>
      </c>
      <c r="I38" s="467">
        <v>15800</v>
      </c>
      <c r="J38" s="159">
        <f t="shared" si="7"/>
        <v>0.56212262947529557</v>
      </c>
      <c r="K38" s="160">
        <f t="shared" si="8"/>
        <v>7.8322986648524537E-2</v>
      </c>
      <c r="L38" s="160">
        <f t="shared" si="9"/>
        <v>8.5891657453865122E-2</v>
      </c>
      <c r="M38" s="160">
        <f t="shared" si="10"/>
        <v>8.6742069903903388E-2</v>
      </c>
      <c r="N38" s="160">
        <f t="shared" si="11"/>
        <v>0.17348413980780678</v>
      </c>
      <c r="O38" s="161">
        <f t="shared" si="12"/>
        <v>1.3436516710604644E-2</v>
      </c>
      <c r="P38" s="402">
        <f t="shared" si="13"/>
        <v>0.70376326793181077</v>
      </c>
      <c r="Q38" s="379">
        <v>20.988930273600001</v>
      </c>
      <c r="R38" s="379">
        <v>27.614790331658401</v>
      </c>
      <c r="S38" s="379">
        <v>33.313703260044299</v>
      </c>
      <c r="T38" s="322"/>
      <c r="U38" s="470">
        <v>0.88486285133762277</v>
      </c>
      <c r="V38" s="172">
        <f t="shared" si="1"/>
        <v>0.57312099436783848</v>
      </c>
      <c r="W38" s="172">
        <f t="shared" si="2"/>
        <v>76.416184971098261</v>
      </c>
      <c r="X38" s="146">
        <f t="shared" si="3"/>
        <v>0.99019607843137258</v>
      </c>
      <c r="Y38" s="146">
        <f t="shared" si="4"/>
        <v>7.1883530482256611E-2</v>
      </c>
      <c r="Z38" s="146">
        <f t="shared" si="5"/>
        <v>1.2580151373416106</v>
      </c>
      <c r="AA38" s="146">
        <f t="shared" si="6"/>
        <v>2.6924409714955102</v>
      </c>
      <c r="AB38" s="173">
        <f t="shared" si="14"/>
        <v>1.4344258341538996</v>
      </c>
    </row>
    <row r="39" spans="1:28" s="337" customFormat="1">
      <c r="A39" s="434" t="s">
        <v>285</v>
      </c>
      <c r="B39" s="468">
        <v>123.44400000000016</v>
      </c>
      <c r="C39" s="471" t="s">
        <v>32</v>
      </c>
      <c r="D39" s="464">
        <v>859000</v>
      </c>
      <c r="E39" s="464">
        <v>99100</v>
      </c>
      <c r="F39" s="464">
        <v>111000</v>
      </c>
      <c r="G39" s="464">
        <v>129000</v>
      </c>
      <c r="H39" s="464">
        <v>445000</v>
      </c>
      <c r="I39" s="465">
        <v>29800</v>
      </c>
      <c r="J39" s="159">
        <f t="shared" si="7"/>
        <v>0.51347958634706203</v>
      </c>
      <c r="K39" s="160">
        <f t="shared" si="8"/>
        <v>5.9238448203718097E-2</v>
      </c>
      <c r="L39" s="160">
        <f t="shared" si="9"/>
        <v>6.6351844103054572E-2</v>
      </c>
      <c r="M39" s="160">
        <f t="shared" si="10"/>
        <v>7.7111602606252619E-2</v>
      </c>
      <c r="N39" s="160">
        <f t="shared" si="11"/>
        <v>0.26600514077350706</v>
      </c>
      <c r="O39" s="161">
        <f t="shared" si="12"/>
        <v>1.7813377966405641E-2</v>
      </c>
      <c r="P39" s="402">
        <f t="shared" si="13"/>
        <v>0.73136351314719439</v>
      </c>
      <c r="Q39" s="379">
        <v>22.4778238190863</v>
      </c>
      <c r="R39" s="379">
        <v>29.1809067363777</v>
      </c>
      <c r="S39" s="379">
        <v>35.109500982193701</v>
      </c>
      <c r="T39" s="322"/>
      <c r="U39" s="470">
        <v>0.83776886620488511</v>
      </c>
      <c r="V39" s="146">
        <f t="shared" si="1"/>
        <v>0.41663595036245238</v>
      </c>
      <c r="W39" s="146">
        <f t="shared" si="2"/>
        <v>65.874233128834362</v>
      </c>
      <c r="X39" s="146">
        <f t="shared" si="3"/>
        <v>0.86046511627906963</v>
      </c>
      <c r="Y39" s="146">
        <f t="shared" si="4"/>
        <v>6.2763268744734618E-2</v>
      </c>
      <c r="Z39" s="146">
        <f t="shared" si="5"/>
        <v>1.5585510191882359</v>
      </c>
      <c r="AA39" s="146">
        <f t="shared" si="6"/>
        <v>2.8026934882418413</v>
      </c>
      <c r="AB39" s="173">
        <f t="shared" si="14"/>
        <v>1.2441424690536054</v>
      </c>
    </row>
    <row r="40" spans="1:28" s="337" customFormat="1" ht="13.5" thickBot="1">
      <c r="A40" s="472" t="s">
        <v>285</v>
      </c>
      <c r="B40" s="473">
        <v>124.0536</v>
      </c>
      <c r="C40" s="474" t="s">
        <v>32</v>
      </c>
      <c r="D40" s="475">
        <v>2620000</v>
      </c>
      <c r="E40" s="475">
        <v>329000</v>
      </c>
      <c r="F40" s="475">
        <v>358000</v>
      </c>
      <c r="G40" s="475">
        <v>397000</v>
      </c>
      <c r="H40" s="475">
        <v>910000</v>
      </c>
      <c r="I40" s="476">
        <v>62700</v>
      </c>
      <c r="J40" s="189">
        <f t="shared" si="7"/>
        <v>0.56022408963585435</v>
      </c>
      <c r="K40" s="190">
        <f t="shared" si="8"/>
        <v>7.0348750187097742E-2</v>
      </c>
      <c r="L40" s="190">
        <f t="shared" si="9"/>
        <v>7.6549703851006054E-2</v>
      </c>
      <c r="M40" s="190">
        <f t="shared" si="10"/>
        <v>8.4888917399020672E-2</v>
      </c>
      <c r="N40" s="190">
        <f t="shared" si="11"/>
        <v>0.19458164945367459</v>
      </c>
      <c r="O40" s="191">
        <f t="shared" si="12"/>
        <v>1.3406889473346591E-2</v>
      </c>
      <c r="P40" s="405">
        <f t="shared" si="13"/>
        <v>0.71308973576349521</v>
      </c>
      <c r="Q40" s="406">
        <v>21.481391354746499</v>
      </c>
      <c r="R40" s="406">
        <v>28.1437303342375</v>
      </c>
      <c r="S40" s="406">
        <v>33.862314059487097</v>
      </c>
      <c r="T40" s="322"/>
      <c r="U40" s="477">
        <v>0.86468401486988844</v>
      </c>
      <c r="V40" s="478">
        <f t="shared" si="1"/>
        <v>0.52705790829970334</v>
      </c>
      <c r="W40" s="478">
        <f t="shared" si="2"/>
        <v>74.220963172804531</v>
      </c>
      <c r="X40" s="196">
        <f t="shared" si="3"/>
        <v>0.90176322418136023</v>
      </c>
      <c r="Y40" s="196">
        <f t="shared" si="4"/>
        <v>6.4459751207977797E-2</v>
      </c>
      <c r="Z40" s="196">
        <f t="shared" si="5"/>
        <v>1.3100690657942566</v>
      </c>
      <c r="AA40" s="196">
        <f t="shared" si="6"/>
        <v>2.729130848016263</v>
      </c>
      <c r="AB40" s="197">
        <f t="shared" si="14"/>
        <v>1.4190617822220064</v>
      </c>
    </row>
    <row r="41" spans="1:28" s="337" customFormat="1" ht="13.5" thickBot="1">
      <c r="A41" s="160"/>
      <c r="B41" s="336"/>
      <c r="D41" s="236"/>
      <c r="E41" s="236"/>
      <c r="F41" s="236"/>
      <c r="G41" s="236"/>
      <c r="H41" s="236"/>
      <c r="I41" s="236"/>
      <c r="J41" s="248"/>
      <c r="K41" s="248"/>
      <c r="L41" s="248"/>
      <c r="M41" s="248"/>
      <c r="N41" s="248"/>
      <c r="O41" s="248"/>
      <c r="P41" s="248"/>
      <c r="Q41" s="248"/>
      <c r="R41" s="248"/>
      <c r="S41" s="301"/>
      <c r="T41" s="301"/>
    </row>
    <row r="42" spans="1:28">
      <c r="N42" s="945"/>
      <c r="O42" s="423" t="s">
        <v>542</v>
      </c>
      <c r="P42" s="199" t="s">
        <v>540</v>
      </c>
      <c r="Q42" s="200">
        <v>5</v>
      </c>
      <c r="R42" s="200">
        <v>50</v>
      </c>
      <c r="S42" s="200">
        <v>95</v>
      </c>
      <c r="T42" s="942" t="s">
        <v>541</v>
      </c>
    </row>
    <row r="43" spans="1:28">
      <c r="N43" s="174" t="s">
        <v>36</v>
      </c>
      <c r="O43" s="236"/>
      <c r="P43" s="202"/>
      <c r="Q43" s="202"/>
      <c r="R43" s="202"/>
      <c r="S43" s="202"/>
      <c r="T43" s="204"/>
    </row>
    <row r="44" spans="1:28">
      <c r="N44" s="174" t="s">
        <v>31</v>
      </c>
      <c r="O44" s="236">
        <f>COUNT(P14:P28)</f>
        <v>15</v>
      </c>
      <c r="P44" s="202">
        <f>MIN(Q14:Q28)</f>
        <v>28.038286681972799</v>
      </c>
      <c r="Q44" s="202">
        <f>AVERAGE(Q14:Q28)</f>
        <v>30.44024824002403</v>
      </c>
      <c r="R44" s="202">
        <f>AVERAGE(R14:R28)</f>
        <v>38.091422361662211</v>
      </c>
      <c r="S44" s="202">
        <f>AVERAGE(S14:S28)</f>
        <v>45.839270041484632</v>
      </c>
      <c r="T44" s="204">
        <f>MAX(S14:S28)</f>
        <v>47.694924045346198</v>
      </c>
    </row>
    <row r="45" spans="1:28">
      <c r="N45" s="174" t="s">
        <v>485</v>
      </c>
      <c r="O45" s="236">
        <f>COUNT(P32:P40)</f>
        <v>9</v>
      </c>
      <c r="P45" s="202">
        <f>MIN(Q32:Q40)</f>
        <v>20.884182194231499</v>
      </c>
      <c r="Q45" s="202">
        <f>AVERAGE(Q32:Q40)</f>
        <v>21.722527672788146</v>
      </c>
      <c r="R45" s="202">
        <f>AVERAGE(R32:R40)</f>
        <v>28.430739172019887</v>
      </c>
      <c r="S45" s="202">
        <f>AVERAGE(S32:S40)</f>
        <v>34.220803124837964</v>
      </c>
      <c r="T45" s="204">
        <f>MAX(S32:S40)</f>
        <v>36.445692695928699</v>
      </c>
    </row>
    <row r="46" spans="1:28">
      <c r="N46" s="174"/>
      <c r="O46" s="151"/>
      <c r="P46" s="202"/>
      <c r="Q46" s="202"/>
      <c r="R46" s="203"/>
      <c r="S46" s="202"/>
      <c r="T46" s="946"/>
    </row>
    <row r="47" spans="1:28">
      <c r="N47" s="174"/>
      <c r="O47" s="151"/>
      <c r="P47" s="202"/>
      <c r="Q47" s="205"/>
      <c r="R47" s="205"/>
      <c r="S47" s="205"/>
      <c r="T47" s="946"/>
    </row>
    <row r="48" spans="1:28">
      <c r="N48" s="174" t="s">
        <v>36</v>
      </c>
      <c r="O48" s="236"/>
      <c r="P48" s="202"/>
      <c r="Q48" s="202"/>
      <c r="R48" s="202"/>
      <c r="S48" s="202"/>
      <c r="T48" s="204"/>
    </row>
    <row r="49" spans="14:20">
      <c r="N49" s="174" t="s">
        <v>31</v>
      </c>
      <c r="O49" s="236">
        <f t="shared" ref="O49:O50" si="15">O44</f>
        <v>15</v>
      </c>
      <c r="P49" s="202" t="str">
        <f>FIXED(P44,2)</f>
        <v>28.04</v>
      </c>
      <c r="Q49" s="202" t="str">
        <f t="shared" ref="Q49:T50" si="16">FIXED(Q44,2)</f>
        <v>30.44</v>
      </c>
      <c r="R49" s="202" t="str">
        <f t="shared" si="16"/>
        <v>38.09</v>
      </c>
      <c r="S49" s="202" t="str">
        <f t="shared" si="16"/>
        <v>45.84</v>
      </c>
      <c r="T49" s="204" t="str">
        <f t="shared" si="16"/>
        <v>47.69</v>
      </c>
    </row>
    <row r="50" spans="14:20" ht="13.5" thickBot="1">
      <c r="N50" s="206" t="s">
        <v>485</v>
      </c>
      <c r="O50" s="271">
        <f t="shared" si="15"/>
        <v>9</v>
      </c>
      <c r="P50" s="207" t="str">
        <f>FIXED(P45,2)</f>
        <v>20.88</v>
      </c>
      <c r="Q50" s="207" t="str">
        <f t="shared" si="16"/>
        <v>21.72</v>
      </c>
      <c r="R50" s="207" t="str">
        <f t="shared" si="16"/>
        <v>28.43</v>
      </c>
      <c r="S50" s="207" t="str">
        <f t="shared" si="16"/>
        <v>34.22</v>
      </c>
      <c r="T50" s="209" t="str">
        <f t="shared" si="16"/>
        <v>36.45</v>
      </c>
    </row>
  </sheetData>
  <mergeCells count="4">
    <mergeCell ref="D11:I11"/>
    <mergeCell ref="J11:O11"/>
    <mergeCell ref="U11:AB11"/>
    <mergeCell ref="Q11:S11"/>
  </mergeCells>
  <pageMargins left="0.7" right="0.7" top="0.75" bottom="0.75" header="0.3" footer="0.3"/>
  <pageSetup paperSize="9" orientation="portrait" horizontalDpi="4294967292" verticalDpi="4294967292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Summary</vt:lpstr>
      <vt:lpstr>ACEX</vt:lpstr>
      <vt:lpstr>Well 10-Siberia</vt:lpstr>
      <vt:lpstr>Fur</vt:lpstr>
      <vt:lpstr>Store Baelt</vt:lpstr>
      <vt:lpstr>Wilson Lake</vt:lpstr>
      <vt:lpstr>Bass River</vt:lpstr>
      <vt:lpstr>S Dover Bridge</vt:lpstr>
      <vt:lpstr>Harrell Core</vt:lpstr>
      <vt:lpstr>Hatchitigbee</vt:lpstr>
      <vt:lpstr>ODP 929</vt:lpstr>
      <vt:lpstr>IB10A-Nigeria</vt:lpstr>
      <vt:lpstr>IB10B-Nigeria</vt:lpstr>
      <vt:lpstr>Sagamu Quarry</vt:lpstr>
      <vt:lpstr>ODP 959 </vt:lpstr>
      <vt:lpstr>TDP-Tanzania</vt:lpstr>
      <vt:lpstr>Mid-Waipara</vt:lpstr>
      <vt:lpstr>Hampden</vt:lpstr>
      <vt:lpstr>IODP U1356</vt:lpstr>
      <vt:lpstr>ODP 1172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GN Inglis</dc:creator>
  <cp:lastModifiedBy>Chris Hollis</cp:lastModifiedBy>
  <dcterms:created xsi:type="dcterms:W3CDTF">2018-03-07T08:59:08Z</dcterms:created>
  <dcterms:modified xsi:type="dcterms:W3CDTF">2019-04-15T04:39:15Z</dcterms:modified>
</cp:coreProperties>
</file>