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ummary" sheetId="1" r:id="rId1"/>
    <sheet name="PipeDesign" sheetId="2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E29" i="6"/>
  <c r="F28"/>
  <c r="F25"/>
  <c r="E13"/>
  <c r="B7" i="1" s="1"/>
  <c r="F11" i="6"/>
  <c r="F10"/>
  <c r="F8"/>
  <c r="F7"/>
  <c r="F3"/>
  <c r="B4" i="5"/>
  <c r="B8" i="1" s="1"/>
  <c r="C12" i="4"/>
  <c r="C4" i="3"/>
  <c r="C3"/>
  <c r="G54" i="2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G55" s="1"/>
  <c r="B17" i="1" s="1"/>
  <c r="E3" i="2"/>
  <c r="E55" s="1"/>
  <c r="B4" i="1" s="1"/>
  <c r="B6"/>
  <c r="B5"/>
  <c r="B9" l="1"/>
  <c r="B12" s="1"/>
</calcChain>
</file>

<file path=xl/sharedStrings.xml><?xml version="1.0" encoding="utf-8"?>
<sst xmlns="http://schemas.openxmlformats.org/spreadsheetml/2006/main" count="154" uniqueCount="108">
  <si>
    <t>Minimizing Costs</t>
  </si>
  <si>
    <t>Capital Costs</t>
  </si>
  <si>
    <t>Annual Pipe costs</t>
  </si>
  <si>
    <t>$/year</t>
  </si>
  <si>
    <t>Annual Tank costs</t>
  </si>
  <si>
    <t>Annual Pump costs</t>
  </si>
  <si>
    <t>Diesel Generator costs</t>
  </si>
  <si>
    <t>Valve cost</t>
  </si>
  <si>
    <t>Total Annual capital costs</t>
  </si>
  <si>
    <t>Operational cost</t>
  </si>
  <si>
    <t>Annual Pumping cost</t>
  </si>
  <si>
    <t>TOTAL Annual costs</t>
  </si>
  <si>
    <t>Minimizing GHG emissions</t>
  </si>
  <si>
    <t>Capital GHG</t>
  </si>
  <si>
    <t>Annual  Pipe GHG</t>
  </si>
  <si>
    <t>kgCO2-e/year</t>
  </si>
  <si>
    <t>Operational GHG</t>
  </si>
  <si>
    <t>Annual Pumping GHG</t>
  </si>
  <si>
    <t>TOTAL Annual GHG</t>
  </si>
  <si>
    <t>Minimizing Water Age</t>
  </si>
  <si>
    <r>
      <t>WA</t>
    </r>
    <r>
      <rPr>
        <b/>
        <vertAlign val="subscript"/>
        <sz val="14"/>
        <color rgb="FF000000"/>
        <rFont val="Calibri"/>
        <family val="2"/>
      </rPr>
      <t>net</t>
    </r>
    <r>
      <rPr>
        <b/>
        <sz val="14"/>
        <color rgb="FF000000"/>
        <rFont val="Calibri"/>
        <family val="2"/>
      </rPr>
      <t xml:space="preserve"> value</t>
    </r>
  </si>
  <si>
    <t>Pipe ID</t>
  </si>
  <si>
    <t>Pipe Diameter</t>
  </si>
  <si>
    <t>Pipe Length</t>
  </si>
  <si>
    <t>Pipe Cost/m</t>
  </si>
  <si>
    <t>Pipe Cost</t>
  </si>
  <si>
    <t>GHG/m</t>
  </si>
  <si>
    <t>GHG</t>
  </si>
  <si>
    <t>mm</t>
  </si>
  <si>
    <t>m</t>
  </si>
  <si>
    <t>$/m/year</t>
  </si>
  <si>
    <t>kgCO2-e/m/year</t>
  </si>
  <si>
    <t>P1024</t>
  </si>
  <si>
    <t>P302</t>
  </si>
  <si>
    <t>PP100</t>
  </si>
  <si>
    <t>PP102</t>
  </si>
  <si>
    <t>PP159</t>
  </si>
  <si>
    <t>PP17</t>
  </si>
  <si>
    <t>PP184</t>
  </si>
  <si>
    <t>PP21</t>
  </si>
  <si>
    <t>PP22</t>
  </si>
  <si>
    <t>PP23</t>
  </si>
  <si>
    <t>PP235</t>
  </si>
  <si>
    <t>PP24</t>
  </si>
  <si>
    <t>PP25</t>
  </si>
  <si>
    <t>PP251</t>
  </si>
  <si>
    <t>PP295</t>
  </si>
  <si>
    <t>PP307</t>
  </si>
  <si>
    <t>PP34</t>
  </si>
  <si>
    <t>PP378</t>
  </si>
  <si>
    <t>PP397</t>
  </si>
  <si>
    <t>PP398</t>
  </si>
  <si>
    <t>PP399</t>
  </si>
  <si>
    <t>PP445</t>
  </si>
  <si>
    <t>PP467</t>
  </si>
  <si>
    <t>PP468</t>
  </si>
  <si>
    <t>PP53</t>
  </si>
  <si>
    <t>PP752</t>
  </si>
  <si>
    <t>PP788</t>
  </si>
  <si>
    <t>PP791</t>
  </si>
  <si>
    <t>PP796</t>
  </si>
  <si>
    <t>PP813</t>
  </si>
  <si>
    <t>PP815</t>
  </si>
  <si>
    <t>PP915</t>
  </si>
  <si>
    <t>PP934</t>
  </si>
  <si>
    <t>PP988</t>
  </si>
  <si>
    <t>PP99</t>
  </si>
  <si>
    <t>PP96</t>
  </si>
  <si>
    <t>PP97</t>
  </si>
  <si>
    <t>PP98</t>
  </si>
  <si>
    <t>TOTAL</t>
  </si>
  <si>
    <t>Note: This sheet refers to both new pipes and parallel pipes. Add additional rows into the table as required (as for all other sheets).</t>
  </si>
  <si>
    <t>Tank ID</t>
  </si>
  <si>
    <t>Added Volume</t>
  </si>
  <si>
    <t>Tank Cost</t>
  </si>
  <si>
    <r>
      <t>m</t>
    </r>
    <r>
      <rPr>
        <b/>
        <vertAlign val="superscript"/>
        <sz val="11"/>
        <color rgb="FF000000"/>
        <rFont val="Calibri"/>
        <family val="2"/>
      </rPr>
      <t>3</t>
    </r>
  </si>
  <si>
    <t>$</t>
  </si>
  <si>
    <t>T4</t>
  </si>
  <si>
    <t>Pump ID</t>
  </si>
  <si>
    <t>Pump Curve</t>
  </si>
  <si>
    <t>Pump Cost</t>
  </si>
  <si>
    <t>PU1</t>
  </si>
  <si>
    <t>10a</t>
  </si>
  <si>
    <t>PU2</t>
  </si>
  <si>
    <t>8b</t>
  </si>
  <si>
    <t>PU3</t>
  </si>
  <si>
    <t>PU6</t>
  </si>
  <si>
    <t>PU7</t>
  </si>
  <si>
    <t>PU10</t>
  </si>
  <si>
    <t>PUN1</t>
  </si>
  <si>
    <t>PUN2</t>
  </si>
  <si>
    <t>8a</t>
  </si>
  <si>
    <t>PUN4</t>
  </si>
  <si>
    <t>Valve ID</t>
  </si>
  <si>
    <t>Valve Cost</t>
  </si>
  <si>
    <t>N15</t>
  </si>
  <si>
    <t>Note: insert 0 (zero) if the valve N15 is not inserted</t>
  </si>
  <si>
    <t>Diesel Generator No</t>
  </si>
  <si>
    <t>Max Power</t>
  </si>
  <si>
    <t>Max Pump Power</t>
  </si>
  <si>
    <t>Dies. Gen. Cost</t>
  </si>
  <si>
    <t>Check Max Power</t>
  </si>
  <si>
    <t>kW</t>
  </si>
  <si>
    <t>PU11</t>
  </si>
  <si>
    <t>EXAMPLE:</t>
  </si>
  <si>
    <t>In this example, only PU1, PU2, PU3 and PU8 are linked to a diesel generator and they will be operating during the 2 hours of power outage.</t>
  </si>
  <si>
    <t>All other pumps will be switched off for those 2 hours.</t>
  </si>
  <si>
    <t>PU8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</si>
</sst>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4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7" fillId="0" borderId="6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topLeftCell="A3" zoomScaleNormal="100" zoomScalePageLayoutView="60" workbookViewId="0">
      <selection activeCell="F17" sqref="F17"/>
    </sheetView>
  </sheetViews>
  <sheetFormatPr defaultRowHeight="15"/>
  <cols>
    <col min="1" max="1" width="23.85546875"/>
    <col min="2" max="2" width="11.28515625" bestFit="1" customWidth="1"/>
    <col min="3" max="3" width="13.28515625"/>
    <col min="4" max="1025" width="8.5703125"/>
  </cols>
  <sheetData>
    <row r="2" spans="1:3" ht="18.75">
      <c r="A2" s="9" t="s">
        <v>0</v>
      </c>
      <c r="B2" s="9"/>
      <c r="C2" s="9"/>
    </row>
    <row r="3" spans="1:3">
      <c r="A3" s="8" t="s">
        <v>1</v>
      </c>
      <c r="B3" s="8"/>
      <c r="C3" s="8"/>
    </row>
    <row r="4" spans="1:3">
      <c r="A4" s="11" t="s">
        <v>2</v>
      </c>
      <c r="B4" s="12">
        <f>PipeDesign!E55</f>
        <v>138994.94500000001</v>
      </c>
      <c r="C4" s="12" t="s">
        <v>3</v>
      </c>
    </row>
    <row r="5" spans="1:3">
      <c r="A5" s="11" t="s">
        <v>4</v>
      </c>
      <c r="B5" s="12">
        <f>TankDesign!C4</f>
        <v>30640</v>
      </c>
      <c r="C5" s="12" t="s">
        <v>3</v>
      </c>
    </row>
    <row r="6" spans="1:3">
      <c r="A6" s="11" t="s">
        <v>5</v>
      </c>
      <c r="B6" s="12">
        <f>PumpDesign!C12</f>
        <v>33422</v>
      </c>
      <c r="C6" s="12" t="s">
        <v>3</v>
      </c>
    </row>
    <row r="7" spans="1:3">
      <c r="A7" s="11" t="s">
        <v>6</v>
      </c>
      <c r="B7" s="12">
        <f>DieselGenerator!E13</f>
        <v>50540</v>
      </c>
      <c r="C7" s="12" t="s">
        <v>3</v>
      </c>
    </row>
    <row r="8" spans="1:3">
      <c r="A8" s="11" t="s">
        <v>7</v>
      </c>
      <c r="B8" s="12">
        <f>ValveDesign!B4</f>
        <v>0</v>
      </c>
      <c r="C8" s="12" t="s">
        <v>3</v>
      </c>
    </row>
    <row r="9" spans="1:3">
      <c r="A9" s="13" t="s">
        <v>8</v>
      </c>
      <c r="B9" s="12">
        <f>SUM(B4:B8)</f>
        <v>253596.94500000001</v>
      </c>
      <c r="C9" s="12" t="s">
        <v>3</v>
      </c>
    </row>
    <row r="10" spans="1:3">
      <c r="A10" s="8" t="s">
        <v>9</v>
      </c>
      <c r="B10" s="8"/>
      <c r="C10" s="8"/>
    </row>
    <row r="11" spans="1:3">
      <c r="A11" s="11" t="s">
        <v>10</v>
      </c>
      <c r="B11" s="12">
        <v>166940</v>
      </c>
      <c r="C11" s="12" t="s">
        <v>3</v>
      </c>
    </row>
    <row r="12" spans="1:3" ht="18.75">
      <c r="A12" s="14" t="s">
        <v>11</v>
      </c>
      <c r="B12" s="10">
        <f>B9+B11</f>
        <v>420536.94500000001</v>
      </c>
      <c r="C12" s="10" t="s">
        <v>3</v>
      </c>
    </row>
    <row r="15" spans="1:3" ht="18.75">
      <c r="A15" s="9" t="s">
        <v>12</v>
      </c>
      <c r="B15" s="9"/>
      <c r="C15" s="9"/>
    </row>
    <row r="16" spans="1:3">
      <c r="A16" s="8" t="s">
        <v>13</v>
      </c>
      <c r="B16" s="8"/>
      <c r="C16" s="8"/>
    </row>
    <row r="17" spans="1:3">
      <c r="A17" s="11" t="s">
        <v>14</v>
      </c>
      <c r="B17" s="12">
        <f>PipeDesign!G55</f>
        <v>165309.83840000001</v>
      </c>
      <c r="C17" s="12" t="s">
        <v>15</v>
      </c>
    </row>
    <row r="18" spans="1:3">
      <c r="A18" s="8" t="s">
        <v>16</v>
      </c>
      <c r="B18" s="8"/>
      <c r="C18" s="8"/>
    </row>
    <row r="19" spans="1:3">
      <c r="A19" s="11" t="s">
        <v>17</v>
      </c>
      <c r="B19" s="12">
        <v>1423103</v>
      </c>
      <c r="C19" s="12" t="s">
        <v>15</v>
      </c>
    </row>
    <row r="20" spans="1:3" ht="18.75">
      <c r="A20" s="14" t="s">
        <v>18</v>
      </c>
      <c r="B20" s="10">
        <v>1588413</v>
      </c>
      <c r="C20" s="12" t="s">
        <v>15</v>
      </c>
    </row>
    <row r="23" spans="1:3" ht="18.75">
      <c r="A23" s="9" t="s">
        <v>19</v>
      </c>
      <c r="B23" s="9"/>
      <c r="C23" s="15"/>
    </row>
    <row r="24" spans="1:3" ht="20.25">
      <c r="A24" s="10" t="s">
        <v>20</v>
      </c>
      <c r="B24" s="12">
        <v>0</v>
      </c>
      <c r="C24" s="16"/>
    </row>
  </sheetData>
  <mergeCells count="7">
    <mergeCell ref="A18:C18"/>
    <mergeCell ref="A23:B23"/>
    <mergeCell ref="A2:C2"/>
    <mergeCell ref="A3:C3"/>
    <mergeCell ref="A10:C10"/>
    <mergeCell ref="A15:C15"/>
    <mergeCell ref="A16:C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35" zoomScaleNormal="100" zoomScalePageLayoutView="60" workbookViewId="0">
      <selection activeCell="I56" sqref="I56"/>
    </sheetView>
  </sheetViews>
  <sheetFormatPr defaultRowHeight="15"/>
  <cols>
    <col min="1" max="1" width="10.7109375"/>
    <col min="2" max="2" width="18"/>
    <col min="3" max="3" width="14.7109375"/>
    <col min="4" max="4" width="15.85546875"/>
    <col min="5" max="5" width="16" customWidth="1"/>
    <col min="6" max="6" width="17.7109375"/>
    <col min="7" max="7" width="15.140625"/>
    <col min="8" max="1025" width="8.5703125"/>
  </cols>
  <sheetData>
    <row r="1" spans="1:7" ht="25.5" customHeight="1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</row>
    <row r="2" spans="1:7">
      <c r="A2" s="18"/>
      <c r="B2" s="18" t="s">
        <v>28</v>
      </c>
      <c r="C2" s="18" t="s">
        <v>29</v>
      </c>
      <c r="D2" s="18" t="s">
        <v>30</v>
      </c>
      <c r="E2" s="18" t="s">
        <v>3</v>
      </c>
      <c r="F2" s="18" t="s">
        <v>31</v>
      </c>
      <c r="G2" s="18" t="s">
        <v>15</v>
      </c>
    </row>
    <row r="3" spans="1:7">
      <c r="A3" s="12">
        <v>1</v>
      </c>
      <c r="B3" s="12">
        <v>102</v>
      </c>
      <c r="C3" s="12">
        <v>328.74</v>
      </c>
      <c r="D3" s="12">
        <v>8.31</v>
      </c>
      <c r="E3" s="12">
        <f t="shared" ref="E3:E34" si="0">C3*D3</f>
        <v>2731.8294000000001</v>
      </c>
      <c r="F3" s="19">
        <v>5.9</v>
      </c>
      <c r="G3" s="19">
        <f t="shared" ref="G3:G34" si="1">C3*F3</f>
        <v>1939.5660000000003</v>
      </c>
    </row>
    <row r="4" spans="1:7">
      <c r="A4" s="12">
        <v>2</v>
      </c>
      <c r="B4" s="12">
        <v>102</v>
      </c>
      <c r="C4" s="12">
        <v>328.98</v>
      </c>
      <c r="D4" s="12">
        <v>8.31</v>
      </c>
      <c r="E4" s="12">
        <f t="shared" si="0"/>
        <v>2733.8238000000001</v>
      </c>
      <c r="F4" s="19">
        <v>5.9</v>
      </c>
      <c r="G4" s="19">
        <f t="shared" si="1"/>
        <v>1940.9820000000002</v>
      </c>
    </row>
    <row r="5" spans="1:7">
      <c r="A5" s="12">
        <v>3</v>
      </c>
      <c r="B5" s="12">
        <v>102</v>
      </c>
      <c r="C5" s="12">
        <v>113.05</v>
      </c>
      <c r="D5" s="12">
        <v>8.31</v>
      </c>
      <c r="E5" s="12">
        <f t="shared" si="0"/>
        <v>939.44550000000004</v>
      </c>
      <c r="F5" s="19">
        <v>5.9</v>
      </c>
      <c r="G5" s="19">
        <f t="shared" si="1"/>
        <v>666.995</v>
      </c>
    </row>
    <row r="6" spans="1:7">
      <c r="A6" s="12">
        <v>4</v>
      </c>
      <c r="B6" s="12">
        <v>102</v>
      </c>
      <c r="C6" s="12">
        <v>310.39999999999998</v>
      </c>
      <c r="D6" s="12">
        <v>8.31</v>
      </c>
      <c r="E6" s="12">
        <f t="shared" si="0"/>
        <v>2579.424</v>
      </c>
      <c r="F6" s="19">
        <v>5.9</v>
      </c>
      <c r="G6" s="19">
        <f t="shared" si="1"/>
        <v>1831.36</v>
      </c>
    </row>
    <row r="7" spans="1:7">
      <c r="A7" s="12">
        <v>5</v>
      </c>
      <c r="B7" s="12">
        <v>102</v>
      </c>
      <c r="C7" s="12">
        <v>231.1</v>
      </c>
      <c r="D7" s="12">
        <v>8.31</v>
      </c>
      <c r="E7" s="12">
        <f t="shared" si="0"/>
        <v>1920.441</v>
      </c>
      <c r="F7" s="19">
        <v>5.9</v>
      </c>
      <c r="G7" s="19">
        <f t="shared" si="1"/>
        <v>1363.49</v>
      </c>
    </row>
    <row r="8" spans="1:7">
      <c r="A8" s="12">
        <v>6</v>
      </c>
      <c r="B8" s="12">
        <v>102</v>
      </c>
      <c r="C8" s="12">
        <v>218.93</v>
      </c>
      <c r="D8" s="12">
        <v>8.31</v>
      </c>
      <c r="E8" s="12">
        <f t="shared" si="0"/>
        <v>1819.3083000000001</v>
      </c>
      <c r="F8" s="19">
        <v>5.9</v>
      </c>
      <c r="G8" s="19">
        <f t="shared" si="1"/>
        <v>1291.6870000000001</v>
      </c>
    </row>
    <row r="9" spans="1:7">
      <c r="A9" s="12">
        <v>7</v>
      </c>
      <c r="B9" s="12">
        <v>102</v>
      </c>
      <c r="C9" s="12">
        <v>259.37</v>
      </c>
      <c r="D9" s="12">
        <v>8.31</v>
      </c>
      <c r="E9" s="12">
        <f t="shared" si="0"/>
        <v>2155.3647000000001</v>
      </c>
      <c r="F9" s="19">
        <v>5.9</v>
      </c>
      <c r="G9" s="19">
        <f t="shared" si="1"/>
        <v>1530.2830000000001</v>
      </c>
    </row>
    <row r="10" spans="1:7">
      <c r="A10" s="12">
        <v>8</v>
      </c>
      <c r="B10" s="12">
        <v>102</v>
      </c>
      <c r="C10" s="12">
        <v>470.52</v>
      </c>
      <c r="D10" s="12">
        <v>8.31</v>
      </c>
      <c r="E10" s="12">
        <f t="shared" si="0"/>
        <v>3910.0212000000001</v>
      </c>
      <c r="F10" s="19">
        <v>5.9</v>
      </c>
      <c r="G10" s="19">
        <f t="shared" si="1"/>
        <v>2776.0680000000002</v>
      </c>
    </row>
    <row r="11" spans="1:7">
      <c r="A11" s="12">
        <v>9</v>
      </c>
      <c r="B11" s="12">
        <v>102</v>
      </c>
      <c r="C11" s="12">
        <v>244.52</v>
      </c>
      <c r="D11" s="12">
        <v>8.31</v>
      </c>
      <c r="E11" s="12">
        <f t="shared" si="0"/>
        <v>2031.9612000000002</v>
      </c>
      <c r="F11" s="19">
        <v>5.9</v>
      </c>
      <c r="G11" s="19">
        <f t="shared" si="1"/>
        <v>1442.6680000000001</v>
      </c>
    </row>
    <row r="12" spans="1:7">
      <c r="A12" s="12">
        <v>10</v>
      </c>
      <c r="B12" s="12">
        <v>102</v>
      </c>
      <c r="C12" s="12">
        <v>393.42</v>
      </c>
      <c r="D12" s="12">
        <v>8.31</v>
      </c>
      <c r="E12" s="12">
        <f t="shared" si="0"/>
        <v>3269.3202000000001</v>
      </c>
      <c r="F12" s="19">
        <v>5.9</v>
      </c>
      <c r="G12" s="19">
        <f t="shared" si="1"/>
        <v>2321.1780000000003</v>
      </c>
    </row>
    <row r="13" spans="1:7">
      <c r="A13" s="12">
        <v>11</v>
      </c>
      <c r="B13" s="12">
        <v>102</v>
      </c>
      <c r="C13" s="12">
        <v>314.33</v>
      </c>
      <c r="D13" s="12">
        <v>8.31</v>
      </c>
      <c r="E13" s="12">
        <f t="shared" si="0"/>
        <v>2612.0823</v>
      </c>
      <c r="F13" s="19">
        <v>5.9</v>
      </c>
      <c r="G13" s="19">
        <f t="shared" si="1"/>
        <v>1854.547</v>
      </c>
    </row>
    <row r="14" spans="1:7">
      <c r="A14" s="12">
        <v>12</v>
      </c>
      <c r="B14" s="12">
        <v>102</v>
      </c>
      <c r="C14" s="12">
        <v>240.65</v>
      </c>
      <c r="D14" s="12">
        <v>8.31</v>
      </c>
      <c r="E14" s="12">
        <f t="shared" si="0"/>
        <v>1999.8015000000003</v>
      </c>
      <c r="F14" s="19">
        <v>5.9</v>
      </c>
      <c r="G14" s="19">
        <f t="shared" si="1"/>
        <v>1419.835</v>
      </c>
    </row>
    <row r="15" spans="1:7">
      <c r="A15" s="12">
        <v>13</v>
      </c>
      <c r="B15" s="12">
        <v>102</v>
      </c>
      <c r="C15" s="12">
        <v>293.73</v>
      </c>
      <c r="D15" s="12">
        <v>8.31</v>
      </c>
      <c r="E15" s="12">
        <f t="shared" si="0"/>
        <v>2440.8963000000003</v>
      </c>
      <c r="F15" s="19">
        <v>5.9</v>
      </c>
      <c r="G15" s="19">
        <f t="shared" si="1"/>
        <v>1733.0070000000003</v>
      </c>
    </row>
    <row r="16" spans="1:7">
      <c r="A16" s="12">
        <v>14</v>
      </c>
      <c r="B16" s="12">
        <v>102</v>
      </c>
      <c r="C16" s="12">
        <v>221.76</v>
      </c>
      <c r="D16" s="12">
        <v>8.31</v>
      </c>
      <c r="E16" s="12">
        <f t="shared" si="0"/>
        <v>1842.8256000000001</v>
      </c>
      <c r="F16" s="19">
        <v>5.9</v>
      </c>
      <c r="G16" s="19">
        <f t="shared" si="1"/>
        <v>1308.384</v>
      </c>
    </row>
    <row r="17" spans="1:7">
      <c r="A17" s="12" t="s">
        <v>32</v>
      </c>
      <c r="B17" s="12">
        <v>102</v>
      </c>
      <c r="C17" s="12">
        <v>375.62</v>
      </c>
      <c r="D17" s="12">
        <v>9.9700000000000006</v>
      </c>
      <c r="E17" s="12">
        <f t="shared" si="0"/>
        <v>3744.9314000000004</v>
      </c>
      <c r="F17" s="19">
        <v>5.9</v>
      </c>
      <c r="G17" s="19">
        <f t="shared" si="1"/>
        <v>2216.1580000000004</v>
      </c>
    </row>
    <row r="18" spans="1:7">
      <c r="A18" s="12" t="s">
        <v>33</v>
      </c>
      <c r="B18" s="12">
        <v>254</v>
      </c>
      <c r="C18" s="12">
        <v>178.28</v>
      </c>
      <c r="D18" s="12">
        <v>15.55</v>
      </c>
      <c r="E18" s="12">
        <f t="shared" si="0"/>
        <v>2772.2540000000004</v>
      </c>
      <c r="F18" s="19">
        <v>18.43</v>
      </c>
      <c r="G18" s="19">
        <f t="shared" si="1"/>
        <v>3285.7004000000002</v>
      </c>
    </row>
    <row r="19" spans="1:7">
      <c r="A19" s="12" t="s">
        <v>34</v>
      </c>
      <c r="B19" s="12">
        <v>508</v>
      </c>
      <c r="C19" s="12">
        <v>107.88</v>
      </c>
      <c r="D19" s="12">
        <v>29.58</v>
      </c>
      <c r="E19" s="12">
        <f t="shared" si="0"/>
        <v>3191.0903999999996</v>
      </c>
      <c r="F19" s="19">
        <v>43.76</v>
      </c>
      <c r="G19" s="19">
        <f t="shared" si="1"/>
        <v>4720.8287999999993</v>
      </c>
    </row>
    <row r="20" spans="1:7">
      <c r="A20" s="12" t="s">
        <v>35</v>
      </c>
      <c r="B20" s="12">
        <v>457</v>
      </c>
      <c r="C20" s="12">
        <v>1280.3</v>
      </c>
      <c r="D20" s="12">
        <v>26.65</v>
      </c>
      <c r="E20" s="12">
        <f t="shared" si="0"/>
        <v>34119.994999999995</v>
      </c>
      <c r="F20" s="19">
        <v>38.35</v>
      </c>
      <c r="G20" s="19">
        <f t="shared" si="1"/>
        <v>49099.504999999997</v>
      </c>
    </row>
    <row r="21" spans="1:7">
      <c r="A21" s="12" t="s">
        <v>36</v>
      </c>
      <c r="B21" s="12">
        <v>203</v>
      </c>
      <c r="C21" s="12">
        <v>118.78</v>
      </c>
      <c r="D21" s="12">
        <v>14.49</v>
      </c>
      <c r="E21" s="12">
        <f t="shared" si="0"/>
        <v>1721.1222</v>
      </c>
      <c r="F21" s="19">
        <v>13.94</v>
      </c>
      <c r="G21" s="19">
        <f t="shared" si="1"/>
        <v>1655.7932000000001</v>
      </c>
    </row>
    <row r="22" spans="1:7">
      <c r="A22" s="12" t="s">
        <v>37</v>
      </c>
      <c r="B22" s="12">
        <v>406</v>
      </c>
      <c r="C22" s="12">
        <v>32.42</v>
      </c>
      <c r="D22" s="12">
        <v>23.26</v>
      </c>
      <c r="E22" s="12">
        <f t="shared" si="0"/>
        <v>754.08920000000012</v>
      </c>
      <c r="F22" s="19">
        <v>33.090000000000003</v>
      </c>
      <c r="G22" s="19">
        <f t="shared" si="1"/>
        <v>1072.7778000000001</v>
      </c>
    </row>
    <row r="23" spans="1:7">
      <c r="A23" s="12" t="s">
        <v>38</v>
      </c>
      <c r="B23" s="12">
        <v>152</v>
      </c>
      <c r="C23" s="12">
        <v>59.38</v>
      </c>
      <c r="D23" s="12">
        <v>12.1</v>
      </c>
      <c r="E23" s="12">
        <f t="shared" si="0"/>
        <v>718.49800000000005</v>
      </c>
      <c r="F23" s="19">
        <v>9.7100000000000009</v>
      </c>
      <c r="G23" s="19">
        <f t="shared" si="1"/>
        <v>576.57980000000009</v>
      </c>
    </row>
    <row r="24" spans="1:7">
      <c r="A24" s="12" t="s">
        <v>39</v>
      </c>
      <c r="B24" s="12">
        <v>254</v>
      </c>
      <c r="C24" s="12">
        <v>176.48</v>
      </c>
      <c r="D24" s="12">
        <v>15.55</v>
      </c>
      <c r="E24" s="12">
        <f t="shared" si="0"/>
        <v>2744.2640000000001</v>
      </c>
      <c r="F24" s="19">
        <v>18.43</v>
      </c>
      <c r="G24" s="19">
        <f t="shared" si="1"/>
        <v>3252.5263999999997</v>
      </c>
    </row>
    <row r="25" spans="1:7">
      <c r="A25" s="12" t="s">
        <v>40</v>
      </c>
      <c r="B25" s="12">
        <v>508</v>
      </c>
      <c r="C25" s="12">
        <v>567.29999999999995</v>
      </c>
      <c r="D25" s="12">
        <v>29.58</v>
      </c>
      <c r="E25" s="12">
        <f t="shared" si="0"/>
        <v>16780.733999999997</v>
      </c>
      <c r="F25" s="19">
        <v>43.76</v>
      </c>
      <c r="G25" s="19">
        <f t="shared" si="1"/>
        <v>24825.047999999995</v>
      </c>
    </row>
    <row r="26" spans="1:7">
      <c r="A26" s="12" t="s">
        <v>41</v>
      </c>
      <c r="B26" s="12">
        <v>508</v>
      </c>
      <c r="C26" s="12">
        <v>316.91000000000003</v>
      </c>
      <c r="D26" s="12">
        <v>29.58</v>
      </c>
      <c r="E26" s="12">
        <f t="shared" si="0"/>
        <v>9374.1977999999999</v>
      </c>
      <c r="F26" s="19">
        <v>43.76</v>
      </c>
      <c r="G26" s="19">
        <f t="shared" si="1"/>
        <v>13867.981600000001</v>
      </c>
    </row>
    <row r="27" spans="1:7">
      <c r="A27" s="12" t="s">
        <v>42</v>
      </c>
      <c r="B27" s="12">
        <v>254</v>
      </c>
      <c r="C27" s="12">
        <v>92.74</v>
      </c>
      <c r="D27" s="12">
        <v>15.55</v>
      </c>
      <c r="E27" s="12">
        <f t="shared" si="0"/>
        <v>1442.107</v>
      </c>
      <c r="F27" s="19">
        <v>18.43</v>
      </c>
      <c r="G27" s="19">
        <f t="shared" si="1"/>
        <v>1709.1981999999998</v>
      </c>
    </row>
    <row r="28" spans="1:7">
      <c r="A28" s="12" t="s">
        <v>43</v>
      </c>
      <c r="B28" s="12">
        <v>406</v>
      </c>
      <c r="C28" s="12">
        <v>71.05</v>
      </c>
      <c r="D28" s="12">
        <v>23.26</v>
      </c>
      <c r="E28" s="12">
        <f t="shared" si="0"/>
        <v>1652.623</v>
      </c>
      <c r="F28" s="19">
        <v>33.090000000000003</v>
      </c>
      <c r="G28" s="19">
        <f t="shared" si="1"/>
        <v>2351.0445</v>
      </c>
    </row>
    <row r="29" spans="1:7">
      <c r="A29" s="12" t="s">
        <v>44</v>
      </c>
      <c r="B29" s="12">
        <v>406</v>
      </c>
      <c r="C29" s="12">
        <v>4.3</v>
      </c>
      <c r="D29" s="12">
        <v>23.26</v>
      </c>
      <c r="E29" s="12">
        <f t="shared" si="0"/>
        <v>100.018</v>
      </c>
      <c r="F29" s="19">
        <v>33.090000000000003</v>
      </c>
      <c r="G29" s="19">
        <f t="shared" si="1"/>
        <v>142.28700000000001</v>
      </c>
    </row>
    <row r="30" spans="1:7">
      <c r="A30" s="12" t="s">
        <v>45</v>
      </c>
      <c r="B30" s="12">
        <v>254</v>
      </c>
      <c r="C30" s="12">
        <v>11.49</v>
      </c>
      <c r="D30" s="12">
        <v>15.55</v>
      </c>
      <c r="E30" s="12">
        <f t="shared" si="0"/>
        <v>178.6695</v>
      </c>
      <c r="F30" s="19">
        <v>18.43</v>
      </c>
      <c r="G30" s="19">
        <f t="shared" si="1"/>
        <v>211.76070000000001</v>
      </c>
    </row>
    <row r="31" spans="1:7">
      <c r="A31" s="12" t="s">
        <v>46</v>
      </c>
      <c r="B31" s="12">
        <v>102</v>
      </c>
      <c r="C31" s="12">
        <v>133.22999999999999</v>
      </c>
      <c r="D31" s="12">
        <v>9.9700000000000006</v>
      </c>
      <c r="E31" s="12">
        <f t="shared" si="0"/>
        <v>1328.3031000000001</v>
      </c>
      <c r="F31" s="19">
        <v>5.9</v>
      </c>
      <c r="G31" s="19">
        <f t="shared" si="1"/>
        <v>786.05700000000002</v>
      </c>
    </row>
    <row r="32" spans="1:7">
      <c r="A32" s="12" t="s">
        <v>47</v>
      </c>
      <c r="B32" s="12">
        <v>254</v>
      </c>
      <c r="C32" s="12">
        <v>47.3</v>
      </c>
      <c r="D32" s="12">
        <v>15.55</v>
      </c>
      <c r="E32" s="12">
        <f t="shared" si="0"/>
        <v>735.51499999999999</v>
      </c>
      <c r="F32" s="19">
        <v>18.43</v>
      </c>
      <c r="G32" s="19">
        <f t="shared" si="1"/>
        <v>871.73899999999992</v>
      </c>
    </row>
    <row r="33" spans="1:7">
      <c r="A33" s="12" t="s">
        <v>48</v>
      </c>
      <c r="B33" s="12">
        <v>457</v>
      </c>
      <c r="C33" s="12">
        <v>98</v>
      </c>
      <c r="D33" s="12">
        <v>26.65</v>
      </c>
      <c r="E33" s="12">
        <f t="shared" si="0"/>
        <v>2611.6999999999998</v>
      </c>
      <c r="F33" s="19">
        <v>38.35</v>
      </c>
      <c r="G33" s="19">
        <f t="shared" si="1"/>
        <v>3758.3</v>
      </c>
    </row>
    <row r="34" spans="1:7">
      <c r="A34" s="12" t="s">
        <v>49</v>
      </c>
      <c r="B34" s="12">
        <v>203</v>
      </c>
      <c r="C34" s="12">
        <v>6.47</v>
      </c>
      <c r="D34" s="12">
        <v>14.49</v>
      </c>
      <c r="E34" s="12">
        <f t="shared" si="0"/>
        <v>93.750299999999996</v>
      </c>
      <c r="F34" s="19">
        <v>13.94</v>
      </c>
      <c r="G34" s="19">
        <f t="shared" si="1"/>
        <v>90.191799999999986</v>
      </c>
    </row>
    <row r="35" spans="1:7">
      <c r="A35" s="12" t="s">
        <v>50</v>
      </c>
      <c r="B35" s="12">
        <v>305</v>
      </c>
      <c r="C35" s="12">
        <v>13.16</v>
      </c>
      <c r="D35" s="12">
        <v>18.28</v>
      </c>
      <c r="E35" s="12">
        <f t="shared" ref="E35:E66" si="2">C35*D35</f>
        <v>240.56480000000002</v>
      </c>
      <c r="F35" s="19">
        <v>23.16</v>
      </c>
      <c r="G35" s="19">
        <f t="shared" ref="G35:G66" si="3">C35*F35</f>
        <v>304.78559999999999</v>
      </c>
    </row>
    <row r="36" spans="1:7">
      <c r="A36" s="12" t="s">
        <v>51</v>
      </c>
      <c r="B36" s="12">
        <v>254</v>
      </c>
      <c r="C36" s="12">
        <v>6.75</v>
      </c>
      <c r="D36" s="12">
        <v>15.55</v>
      </c>
      <c r="E36" s="12">
        <f t="shared" si="2"/>
        <v>104.96250000000001</v>
      </c>
      <c r="F36" s="19">
        <v>18.43</v>
      </c>
      <c r="G36" s="19">
        <f t="shared" si="3"/>
        <v>124.4025</v>
      </c>
    </row>
    <row r="37" spans="1:7">
      <c r="A37" s="12" t="s">
        <v>52</v>
      </c>
      <c r="B37" s="12">
        <v>254</v>
      </c>
      <c r="C37" s="12">
        <v>9.7100000000000009</v>
      </c>
      <c r="D37" s="12">
        <v>15.55</v>
      </c>
      <c r="E37" s="12">
        <f t="shared" si="2"/>
        <v>150.99050000000003</v>
      </c>
      <c r="F37" s="19">
        <v>18.43</v>
      </c>
      <c r="G37" s="19">
        <f t="shared" si="3"/>
        <v>178.95530000000002</v>
      </c>
    </row>
    <row r="38" spans="1:7">
      <c r="A38" s="12" t="s">
        <v>53</v>
      </c>
      <c r="B38" s="12">
        <v>102</v>
      </c>
      <c r="C38" s="12">
        <v>7.8</v>
      </c>
      <c r="D38" s="12">
        <v>9.9700000000000006</v>
      </c>
      <c r="E38" s="12">
        <f t="shared" si="2"/>
        <v>77.766000000000005</v>
      </c>
      <c r="F38" s="19">
        <v>5.9</v>
      </c>
      <c r="G38" s="19">
        <f t="shared" si="3"/>
        <v>46.02</v>
      </c>
    </row>
    <row r="39" spans="1:7">
      <c r="A39" s="12" t="s">
        <v>54</v>
      </c>
      <c r="B39" s="12">
        <v>102</v>
      </c>
      <c r="C39" s="12">
        <v>15.17</v>
      </c>
      <c r="D39" s="12">
        <v>9.9700000000000006</v>
      </c>
      <c r="E39" s="12">
        <f t="shared" si="2"/>
        <v>151.2449</v>
      </c>
      <c r="F39" s="19">
        <v>5.9</v>
      </c>
      <c r="G39" s="19">
        <f t="shared" si="3"/>
        <v>89.503</v>
      </c>
    </row>
    <row r="40" spans="1:7">
      <c r="A40" s="12" t="s">
        <v>55</v>
      </c>
      <c r="B40" s="12">
        <v>203</v>
      </c>
      <c r="C40" s="12">
        <v>31.29</v>
      </c>
      <c r="D40" s="12">
        <v>14.49</v>
      </c>
      <c r="E40" s="12">
        <f t="shared" si="2"/>
        <v>453.39209999999997</v>
      </c>
      <c r="F40" s="19">
        <v>13.94</v>
      </c>
      <c r="G40" s="19">
        <f t="shared" si="3"/>
        <v>436.18259999999998</v>
      </c>
    </row>
    <row r="41" spans="1:7">
      <c r="A41" s="12" t="s">
        <v>56</v>
      </c>
      <c r="B41" s="12">
        <v>254</v>
      </c>
      <c r="C41" s="12">
        <v>10.32</v>
      </c>
      <c r="D41" s="12">
        <v>15.55</v>
      </c>
      <c r="E41" s="12">
        <f t="shared" si="2"/>
        <v>160.476</v>
      </c>
      <c r="F41" s="19">
        <v>18.43</v>
      </c>
      <c r="G41" s="19">
        <f t="shared" si="3"/>
        <v>190.19759999999999</v>
      </c>
    </row>
    <row r="42" spans="1:7">
      <c r="A42" s="12" t="s">
        <v>57</v>
      </c>
      <c r="B42" s="12">
        <v>152</v>
      </c>
      <c r="C42" s="12">
        <v>70.36</v>
      </c>
      <c r="D42" s="12">
        <v>12.1</v>
      </c>
      <c r="E42" s="12">
        <f t="shared" si="2"/>
        <v>851.35599999999999</v>
      </c>
      <c r="F42" s="19">
        <v>9.7100000000000009</v>
      </c>
      <c r="G42" s="19">
        <f t="shared" si="3"/>
        <v>683.19560000000001</v>
      </c>
    </row>
    <row r="43" spans="1:7">
      <c r="A43" s="12" t="s">
        <v>58</v>
      </c>
      <c r="B43" s="12">
        <v>203</v>
      </c>
      <c r="C43" s="12">
        <v>107.85</v>
      </c>
      <c r="D43" s="12">
        <v>14.49</v>
      </c>
      <c r="E43" s="12">
        <f t="shared" si="2"/>
        <v>1562.7465</v>
      </c>
      <c r="F43" s="19">
        <v>13.94</v>
      </c>
      <c r="G43" s="19">
        <f t="shared" si="3"/>
        <v>1503.4289999999999</v>
      </c>
    </row>
    <row r="44" spans="1:7">
      <c r="A44" s="12" t="s">
        <v>59</v>
      </c>
      <c r="B44" s="12">
        <v>254</v>
      </c>
      <c r="C44" s="12">
        <v>82.5</v>
      </c>
      <c r="D44" s="12">
        <v>15.55</v>
      </c>
      <c r="E44" s="12">
        <f t="shared" si="2"/>
        <v>1282.875</v>
      </c>
      <c r="F44" s="19">
        <v>18.43</v>
      </c>
      <c r="G44" s="19">
        <f t="shared" si="3"/>
        <v>1520.4749999999999</v>
      </c>
    </row>
    <row r="45" spans="1:7">
      <c r="A45" s="12" t="s">
        <v>60</v>
      </c>
      <c r="B45" s="12">
        <v>203</v>
      </c>
      <c r="C45" s="12">
        <v>22.42</v>
      </c>
      <c r="D45" s="12">
        <v>14.49</v>
      </c>
      <c r="E45" s="12">
        <f t="shared" si="2"/>
        <v>324.86580000000004</v>
      </c>
      <c r="F45" s="19">
        <v>13.94</v>
      </c>
      <c r="G45" s="19">
        <f t="shared" si="3"/>
        <v>312.53480000000002</v>
      </c>
    </row>
    <row r="46" spans="1:7">
      <c r="A46" s="12" t="s">
        <v>61</v>
      </c>
      <c r="B46" s="12">
        <v>203</v>
      </c>
      <c r="C46" s="12">
        <v>30.85</v>
      </c>
      <c r="D46" s="12">
        <v>14.49</v>
      </c>
      <c r="E46" s="12">
        <f t="shared" si="2"/>
        <v>447.01650000000001</v>
      </c>
      <c r="F46" s="19">
        <v>13.94</v>
      </c>
      <c r="G46" s="19">
        <f t="shared" si="3"/>
        <v>430.04899999999998</v>
      </c>
    </row>
    <row r="47" spans="1:7">
      <c r="A47" s="12" t="s">
        <v>62</v>
      </c>
      <c r="B47" s="12">
        <v>254</v>
      </c>
      <c r="C47" s="12">
        <v>50.52</v>
      </c>
      <c r="D47" s="12">
        <v>15.55</v>
      </c>
      <c r="E47" s="12">
        <f t="shared" si="2"/>
        <v>785.58600000000013</v>
      </c>
      <c r="F47" s="19">
        <v>18.43</v>
      </c>
      <c r="G47" s="19">
        <f t="shared" si="3"/>
        <v>931.08360000000005</v>
      </c>
    </row>
    <row r="48" spans="1:7">
      <c r="A48" s="12" t="s">
        <v>63</v>
      </c>
      <c r="B48" s="12">
        <v>203</v>
      </c>
      <c r="C48" s="12">
        <v>10.58</v>
      </c>
      <c r="D48" s="12">
        <v>14.49</v>
      </c>
      <c r="E48" s="12">
        <f t="shared" si="2"/>
        <v>153.30420000000001</v>
      </c>
      <c r="F48" s="19">
        <v>13.94</v>
      </c>
      <c r="G48" s="19">
        <f t="shared" si="3"/>
        <v>147.48519999999999</v>
      </c>
    </row>
    <row r="49" spans="1:7">
      <c r="A49" s="12" t="s">
        <v>64</v>
      </c>
      <c r="B49" s="12">
        <v>254</v>
      </c>
      <c r="C49" s="12">
        <v>18.46</v>
      </c>
      <c r="D49" s="12">
        <v>15.55</v>
      </c>
      <c r="E49" s="12">
        <f t="shared" si="2"/>
        <v>287.05300000000005</v>
      </c>
      <c r="F49" s="19">
        <v>18.43</v>
      </c>
      <c r="G49" s="19">
        <f t="shared" si="3"/>
        <v>340.21780000000001</v>
      </c>
    </row>
    <row r="50" spans="1:7">
      <c r="A50" s="12" t="s">
        <v>65</v>
      </c>
      <c r="B50" s="12">
        <v>102</v>
      </c>
      <c r="C50" s="12">
        <v>9.74</v>
      </c>
      <c r="D50" s="12">
        <v>9.9700000000000006</v>
      </c>
      <c r="E50" s="12">
        <f t="shared" si="2"/>
        <v>97.107800000000012</v>
      </c>
      <c r="F50" s="19">
        <v>5.9</v>
      </c>
      <c r="G50" s="19">
        <f t="shared" si="3"/>
        <v>57.466000000000008</v>
      </c>
    </row>
    <row r="51" spans="1:7">
      <c r="A51" s="12" t="s">
        <v>66</v>
      </c>
      <c r="B51" s="12">
        <v>406</v>
      </c>
      <c r="C51" s="12">
        <v>452.37</v>
      </c>
      <c r="D51" s="12">
        <v>23.26</v>
      </c>
      <c r="E51" s="12">
        <f t="shared" si="2"/>
        <v>10522.126200000001</v>
      </c>
      <c r="F51" s="19">
        <v>33.090000000000003</v>
      </c>
      <c r="G51" s="19">
        <f t="shared" si="3"/>
        <v>14968.923300000002</v>
      </c>
    </row>
    <row r="52" spans="1:7">
      <c r="A52" s="12" t="s">
        <v>67</v>
      </c>
      <c r="B52" s="12">
        <v>356</v>
      </c>
      <c r="C52" s="12">
        <v>10.220000000000001</v>
      </c>
      <c r="D52" s="12">
        <v>19.940000000000001</v>
      </c>
      <c r="E52" s="12">
        <f t="shared" si="2"/>
        <v>203.78680000000003</v>
      </c>
      <c r="F52" s="19">
        <v>28.09</v>
      </c>
      <c r="G52" s="19">
        <f t="shared" si="3"/>
        <v>287.07980000000003</v>
      </c>
    </row>
    <row r="53" spans="1:7">
      <c r="A53" s="12" t="s">
        <v>68</v>
      </c>
      <c r="B53" s="12">
        <v>254</v>
      </c>
      <c r="C53" s="12">
        <v>154.87</v>
      </c>
      <c r="D53" s="12">
        <v>15.55</v>
      </c>
      <c r="E53" s="12">
        <f t="shared" si="2"/>
        <v>2408.2285000000002</v>
      </c>
      <c r="F53" s="19">
        <v>18.43</v>
      </c>
      <c r="G53" s="19">
        <f t="shared" si="3"/>
        <v>2854.2541000000001</v>
      </c>
    </row>
    <row r="54" spans="1:7">
      <c r="A54" s="12" t="s">
        <v>69</v>
      </c>
      <c r="B54" s="12">
        <v>254</v>
      </c>
      <c r="C54" s="12">
        <v>107.98</v>
      </c>
      <c r="D54" s="12">
        <v>15.55</v>
      </c>
      <c r="E54" s="12">
        <f t="shared" si="2"/>
        <v>1679.0890000000002</v>
      </c>
      <c r="F54" s="19">
        <v>18.43</v>
      </c>
      <c r="G54" s="19">
        <f t="shared" si="3"/>
        <v>1990.0714</v>
      </c>
    </row>
    <row r="55" spans="1:7" ht="18.75">
      <c r="A55" s="7" t="s">
        <v>70</v>
      </c>
      <c r="B55" s="7"/>
      <c r="C55" s="7"/>
      <c r="D55" s="7"/>
      <c r="E55" s="34">
        <f>SUM(E3:E54)</f>
        <v>138994.94500000001</v>
      </c>
      <c r="F55" s="21"/>
      <c r="G55" s="22">
        <f>SUM(G3:G54)</f>
        <v>165309.83840000001</v>
      </c>
    </row>
    <row r="58" spans="1:7">
      <c r="A58" s="23" t="s">
        <v>71</v>
      </c>
    </row>
  </sheetData>
  <mergeCells count="1">
    <mergeCell ref="A55:D5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zoomScaleNormal="100" zoomScalePageLayoutView="60" workbookViewId="0">
      <selection activeCell="B12" sqref="B12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72</v>
      </c>
      <c r="B1" s="17" t="s">
        <v>73</v>
      </c>
      <c r="C1" s="17" t="s">
        <v>74</v>
      </c>
    </row>
    <row r="2" spans="1:3" ht="17.25">
      <c r="A2" s="18"/>
      <c r="B2" s="18" t="s">
        <v>75</v>
      </c>
      <c r="C2" s="18" t="s">
        <v>76</v>
      </c>
    </row>
    <row r="3" spans="1:3">
      <c r="A3" s="12" t="s">
        <v>77</v>
      </c>
      <c r="B3" s="12">
        <v>1000</v>
      </c>
      <c r="C3" s="12">
        <f>30.64*1000</f>
        <v>30640</v>
      </c>
    </row>
    <row r="4" spans="1:3" ht="18.75">
      <c r="A4" s="6" t="s">
        <v>70</v>
      </c>
      <c r="B4" s="6"/>
      <c r="C4" s="20">
        <f>SUM(C3)</f>
        <v>30640</v>
      </c>
    </row>
  </sheetData>
  <mergeCells count="1"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zoomScaleNormal="100" zoomScalePageLayoutView="60" workbookViewId="0">
      <selection activeCell="I15" sqref="I15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78</v>
      </c>
      <c r="B1" s="17" t="s">
        <v>79</v>
      </c>
      <c r="C1" s="17" t="s">
        <v>80</v>
      </c>
    </row>
    <row r="2" spans="1:3">
      <c r="A2" s="18"/>
      <c r="B2" s="18"/>
      <c r="C2" s="18" t="s">
        <v>76</v>
      </c>
    </row>
    <row r="3" spans="1:3">
      <c r="A3" s="12" t="s">
        <v>81</v>
      </c>
      <c r="B3" s="12" t="s">
        <v>82</v>
      </c>
      <c r="C3" s="12">
        <v>3307</v>
      </c>
    </row>
    <row r="4" spans="1:3">
      <c r="A4" s="12" t="s">
        <v>83</v>
      </c>
      <c r="B4" s="12" t="s">
        <v>84</v>
      </c>
      <c r="C4" s="12">
        <v>4554</v>
      </c>
    </row>
    <row r="5" spans="1:3">
      <c r="A5" s="12" t="s">
        <v>85</v>
      </c>
      <c r="B5" s="12" t="s">
        <v>82</v>
      </c>
      <c r="C5" s="12">
        <v>3307</v>
      </c>
    </row>
    <row r="6" spans="1:3">
      <c r="A6" s="12" t="s">
        <v>86</v>
      </c>
      <c r="B6" s="12" t="s">
        <v>82</v>
      </c>
      <c r="C6" s="12">
        <v>3307</v>
      </c>
    </row>
    <row r="7" spans="1:3">
      <c r="A7" s="12" t="s">
        <v>87</v>
      </c>
      <c r="B7" s="12" t="s">
        <v>84</v>
      </c>
      <c r="C7" s="12">
        <v>4554</v>
      </c>
    </row>
    <row r="8" spans="1:3">
      <c r="A8" s="12" t="s">
        <v>88</v>
      </c>
      <c r="B8" s="12" t="s">
        <v>82</v>
      </c>
      <c r="C8" s="12">
        <v>3307</v>
      </c>
    </row>
    <row r="9" spans="1:3">
      <c r="A9" s="12" t="s">
        <v>89</v>
      </c>
      <c r="B9" s="12" t="s">
        <v>84</v>
      </c>
      <c r="C9" s="12">
        <v>4554</v>
      </c>
    </row>
    <row r="10" spans="1:3">
      <c r="A10" s="12" t="s">
        <v>90</v>
      </c>
      <c r="B10" s="12" t="s">
        <v>91</v>
      </c>
      <c r="C10" s="12">
        <v>3225</v>
      </c>
    </row>
    <row r="11" spans="1:3">
      <c r="A11" s="12" t="s">
        <v>92</v>
      </c>
      <c r="B11" s="12" t="s">
        <v>82</v>
      </c>
      <c r="C11" s="12">
        <v>3307</v>
      </c>
    </row>
    <row r="12" spans="1:3" ht="18.75">
      <c r="A12" s="6" t="s">
        <v>70</v>
      </c>
      <c r="B12" s="6"/>
      <c r="C12" s="20">
        <f>SUM(C3:C11)</f>
        <v>33422</v>
      </c>
    </row>
  </sheetData>
  <mergeCells count="1"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zoomScaleNormal="100" zoomScalePageLayoutView="60" workbookViewId="0">
      <selection activeCell="E12" sqref="E12"/>
    </sheetView>
  </sheetViews>
  <sheetFormatPr defaultRowHeight="15"/>
  <cols>
    <col min="1" max="1" width="12.5703125"/>
    <col min="2" max="2" width="13.140625"/>
    <col min="3" max="1025" width="8.5703125"/>
  </cols>
  <sheetData>
    <row r="1" spans="1:2" ht="18.75">
      <c r="A1" s="17" t="s">
        <v>93</v>
      </c>
      <c r="B1" s="17" t="s">
        <v>94</v>
      </c>
    </row>
    <row r="2" spans="1:2">
      <c r="A2" s="18"/>
      <c r="B2" s="18" t="s">
        <v>76</v>
      </c>
    </row>
    <row r="3" spans="1:2">
      <c r="A3" s="12" t="s">
        <v>95</v>
      </c>
      <c r="B3" s="12">
        <v>0</v>
      </c>
    </row>
    <row r="4" spans="1:2" ht="18.75">
      <c r="A4" s="24" t="s">
        <v>70</v>
      </c>
      <c r="B4" s="20">
        <f>B3</f>
        <v>0</v>
      </c>
    </row>
    <row r="7" spans="1:2">
      <c r="A7" s="23" t="s">
        <v>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topLeftCell="A7" zoomScaleNormal="100" zoomScalePageLayoutView="60" workbookViewId="0">
      <selection activeCell="G17" sqref="G17"/>
    </sheetView>
  </sheetViews>
  <sheetFormatPr defaultRowHeight="15"/>
  <cols>
    <col min="1" max="2" width="25.42578125"/>
    <col min="3" max="3" width="18.5703125"/>
    <col min="4" max="4" width="25.140625"/>
    <col min="5" max="5" width="21.28515625"/>
    <col min="6" max="6" width="17.85546875"/>
    <col min="7" max="1025" width="8.5703125"/>
  </cols>
  <sheetData>
    <row r="1" spans="1:6" ht="24.75" customHeight="1">
      <c r="A1" s="25" t="s">
        <v>97</v>
      </c>
      <c r="B1" s="25" t="s">
        <v>98</v>
      </c>
      <c r="C1" s="25" t="s">
        <v>78</v>
      </c>
      <c r="D1" s="25" t="s">
        <v>99</v>
      </c>
      <c r="E1" s="25" t="s">
        <v>100</v>
      </c>
      <c r="F1" s="5" t="s">
        <v>101</v>
      </c>
    </row>
    <row r="2" spans="1:6">
      <c r="A2" s="26"/>
      <c r="B2" s="26"/>
      <c r="C2" s="26"/>
      <c r="D2" s="26" t="s">
        <v>102</v>
      </c>
      <c r="E2" s="26" t="s">
        <v>3</v>
      </c>
      <c r="F2" s="5"/>
    </row>
    <row r="3" spans="1:6">
      <c r="A3" s="4">
        <v>1</v>
      </c>
      <c r="B3" s="4">
        <v>200</v>
      </c>
      <c r="C3" s="27" t="s">
        <v>81</v>
      </c>
      <c r="D3" s="27">
        <v>24.88</v>
      </c>
      <c r="E3" s="4">
        <v>11630</v>
      </c>
      <c r="F3" s="3" t="str">
        <f>IF(SUM(D3:D6)&lt;B3,"ok","Not enough power for all pumps")</f>
        <v>ok</v>
      </c>
    </row>
    <row r="4" spans="1:6">
      <c r="A4" s="4"/>
      <c r="B4" s="4"/>
      <c r="C4" s="27" t="s">
        <v>83</v>
      </c>
      <c r="D4" s="27">
        <v>54.28</v>
      </c>
      <c r="E4" s="4"/>
      <c r="F4" s="3"/>
    </row>
    <row r="5" spans="1:6">
      <c r="A5" s="4"/>
      <c r="B5" s="4"/>
      <c r="C5" s="27" t="s">
        <v>85</v>
      </c>
      <c r="D5" s="27">
        <v>24.88</v>
      </c>
      <c r="E5" s="4"/>
      <c r="F5" s="3"/>
    </row>
    <row r="6" spans="1:6">
      <c r="A6" s="4"/>
      <c r="B6" s="4"/>
      <c r="C6" s="12" t="s">
        <v>89</v>
      </c>
      <c r="D6" s="12">
        <v>54.28</v>
      </c>
      <c r="E6" s="4"/>
      <c r="F6" s="4"/>
    </row>
    <row r="7" spans="1:6">
      <c r="A7" s="12">
        <v>2</v>
      </c>
      <c r="B7" s="12">
        <v>50</v>
      </c>
      <c r="C7" s="12" t="s">
        <v>90</v>
      </c>
      <c r="D7" s="12">
        <v>22.62</v>
      </c>
      <c r="E7" s="12">
        <v>9450</v>
      </c>
      <c r="F7" s="12" t="str">
        <f>IF(SUM(D7)&lt;B7,"ok","Not enough power for all pumps")</f>
        <v>ok</v>
      </c>
    </row>
    <row r="8" spans="1:6">
      <c r="A8" s="3">
        <v>3</v>
      </c>
      <c r="B8" s="3">
        <v>100</v>
      </c>
      <c r="C8" s="12" t="s">
        <v>86</v>
      </c>
      <c r="D8" s="12">
        <v>24.88</v>
      </c>
      <c r="E8" s="3">
        <v>10560</v>
      </c>
      <c r="F8" s="3" t="str">
        <f>IF(SUM(D8:D9)&lt;B8,"ok","Not enough power for all pumps")</f>
        <v>ok</v>
      </c>
    </row>
    <row r="9" spans="1:6">
      <c r="A9" s="3"/>
      <c r="B9" s="3"/>
      <c r="C9" s="12" t="s">
        <v>87</v>
      </c>
      <c r="D9" s="12">
        <v>54.28</v>
      </c>
      <c r="E9" s="3"/>
      <c r="F9" s="3"/>
    </row>
    <row r="10" spans="1:6">
      <c r="A10" s="12">
        <v>4</v>
      </c>
      <c r="B10" s="12">
        <v>50</v>
      </c>
      <c r="C10" s="12" t="s">
        <v>92</v>
      </c>
      <c r="D10" s="12">
        <v>24.88</v>
      </c>
      <c r="E10" s="12">
        <v>9450</v>
      </c>
      <c r="F10" s="12" t="str">
        <f>IF(SUM(D10)&lt;B10,"ok","Not enough power for all pumps")</f>
        <v>ok</v>
      </c>
    </row>
    <row r="11" spans="1:6">
      <c r="A11" s="3">
        <v>5</v>
      </c>
      <c r="B11" s="3">
        <v>50</v>
      </c>
      <c r="C11" s="12" t="s">
        <v>88</v>
      </c>
      <c r="D11" s="12">
        <v>24.88</v>
      </c>
      <c r="E11" s="3">
        <v>9450</v>
      </c>
      <c r="F11" s="3" t="str">
        <f>IF(SUM(D11:D12)&lt;B11,"ok","Not enough power for all pumps")</f>
        <v>ok</v>
      </c>
    </row>
    <row r="12" spans="1:6">
      <c r="A12" s="3"/>
      <c r="B12" s="3"/>
      <c r="C12" s="12" t="s">
        <v>103</v>
      </c>
      <c r="D12" s="12">
        <v>22.62</v>
      </c>
      <c r="E12" s="3"/>
      <c r="F12" s="3"/>
    </row>
    <row r="13" spans="1:6" ht="18.75">
      <c r="A13" s="2" t="s">
        <v>70</v>
      </c>
      <c r="B13" s="2"/>
      <c r="C13" s="2"/>
      <c r="D13" s="28"/>
      <c r="E13" s="29">
        <f>E3+E7+E8+E10+E11</f>
        <v>50540</v>
      </c>
    </row>
    <row r="20" spans="1:6">
      <c r="A20" s="30" t="s">
        <v>104</v>
      </c>
      <c r="B20" s="30"/>
      <c r="C20" s="31"/>
      <c r="D20" s="31"/>
      <c r="E20" s="31"/>
    </row>
    <row r="21" spans="1:6">
      <c r="A21" s="31" t="s">
        <v>105</v>
      </c>
      <c r="B21" s="30"/>
      <c r="C21" s="31"/>
      <c r="D21" s="31"/>
      <c r="E21" s="31"/>
    </row>
    <row r="22" spans="1:6">
      <c r="A22" s="31" t="s">
        <v>106</v>
      </c>
      <c r="B22" s="31"/>
      <c r="C22" s="31"/>
      <c r="D22" s="31"/>
      <c r="E22" s="31"/>
    </row>
    <row r="23" spans="1:6" ht="25.5" customHeight="1">
      <c r="A23" s="25" t="s">
        <v>97</v>
      </c>
      <c r="B23" s="25" t="s">
        <v>98</v>
      </c>
      <c r="C23" s="25" t="s">
        <v>78</v>
      </c>
      <c r="D23" s="25" t="s">
        <v>99</v>
      </c>
      <c r="E23" s="25" t="s">
        <v>100</v>
      </c>
      <c r="F23" s="5" t="s">
        <v>101</v>
      </c>
    </row>
    <row r="24" spans="1:6">
      <c r="A24" s="26"/>
      <c r="B24" s="26"/>
      <c r="C24" s="26"/>
      <c r="D24" s="26" t="s">
        <v>102</v>
      </c>
      <c r="E24" s="26" t="s">
        <v>3</v>
      </c>
      <c r="F24" s="5"/>
    </row>
    <row r="25" spans="1:6">
      <c r="A25" s="4">
        <v>1</v>
      </c>
      <c r="B25" s="4">
        <v>200</v>
      </c>
      <c r="C25" s="27" t="s">
        <v>81</v>
      </c>
      <c r="D25" s="27">
        <v>45.24</v>
      </c>
      <c r="E25" s="4">
        <v>11630</v>
      </c>
      <c r="F25" s="3" t="str">
        <f>IF(SUM(D25:D27)&lt;B25,"ok","Not enough power for all pumps")</f>
        <v>ok</v>
      </c>
    </row>
    <row r="26" spans="1:6">
      <c r="A26" s="4"/>
      <c r="B26" s="4"/>
      <c r="C26" s="27" t="s">
        <v>83</v>
      </c>
      <c r="D26" s="27">
        <v>45.24</v>
      </c>
      <c r="E26" s="4"/>
      <c r="F26" s="3"/>
    </row>
    <row r="27" spans="1:6">
      <c r="A27" s="4"/>
      <c r="B27" s="4"/>
      <c r="C27" s="27" t="s">
        <v>85</v>
      </c>
      <c r="D27" s="27">
        <v>45.24</v>
      </c>
      <c r="E27" s="4"/>
      <c r="F27" s="3"/>
    </row>
    <row r="28" spans="1:6">
      <c r="A28" s="27">
        <v>2</v>
      </c>
      <c r="B28" s="27">
        <v>200</v>
      </c>
      <c r="C28" s="27" t="s">
        <v>107</v>
      </c>
      <c r="D28" s="27">
        <v>31.67</v>
      </c>
      <c r="E28" s="27">
        <v>11630</v>
      </c>
      <c r="F28" s="12" t="str">
        <f>IF(SUM(D28)&lt;B28,"ok","Not enough power for all pumps")</f>
        <v>ok</v>
      </c>
    </row>
    <row r="29" spans="1:6" ht="18.75">
      <c r="A29" s="1" t="s">
        <v>70</v>
      </c>
      <c r="B29" s="1"/>
      <c r="C29" s="1"/>
      <c r="D29" s="32"/>
      <c r="E29" s="33">
        <f>SUM(E25:E28)</f>
        <v>23260</v>
      </c>
    </row>
  </sheetData>
  <mergeCells count="20">
    <mergeCell ref="A29:C29"/>
    <mergeCell ref="A13:C13"/>
    <mergeCell ref="F23:F24"/>
    <mergeCell ref="A25:A27"/>
    <mergeCell ref="B25:B27"/>
    <mergeCell ref="E25:E27"/>
    <mergeCell ref="F25:F27"/>
    <mergeCell ref="A8:A9"/>
    <mergeCell ref="B8:B9"/>
    <mergeCell ref="E8:E9"/>
    <mergeCell ref="F8:F9"/>
    <mergeCell ref="A11:A12"/>
    <mergeCell ref="B11:B12"/>
    <mergeCell ref="E11:E12"/>
    <mergeCell ref="F11:F12"/>
    <mergeCell ref="F1:F2"/>
    <mergeCell ref="A3:A6"/>
    <mergeCell ref="B3:B6"/>
    <mergeCell ref="E3:E6"/>
    <mergeCell ref="F3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42631C-162D-4E95-B55A-0F36CF7CE874}"/>
</file>

<file path=customXml/itemProps2.xml><?xml version="1.0" encoding="utf-8"?>
<ds:datastoreItem xmlns:ds="http://schemas.openxmlformats.org/officeDocument/2006/customXml" ds:itemID="{95106C3A-012E-45F2-9E76-C4BF2168DE36}"/>
</file>

<file path=customXml/itemProps3.xml><?xml version="1.0" encoding="utf-8"?>
<ds:datastoreItem xmlns:ds="http://schemas.openxmlformats.org/officeDocument/2006/customXml" ds:itemID="{2C34B189-07F4-4199-B739-5AF952F5ADE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Guangtao</dc:creator>
  <cp:lastModifiedBy>xxx</cp:lastModifiedBy>
  <cp:revision>0</cp:revision>
  <dcterms:created xsi:type="dcterms:W3CDTF">2012-07-09T21:01:10Z</dcterms:created>
  <dcterms:modified xsi:type="dcterms:W3CDTF">2012-07-09T21:01:11Z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