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540" windowWidth="18915" windowHeight="9885" tabRatio="739"/>
  </bookViews>
  <sheets>
    <sheet name="Summary" sheetId="2" r:id="rId1"/>
    <sheet name="PipeDesign" sheetId="1" r:id="rId2"/>
    <sheet name="TankDesign" sheetId="3" r:id="rId3"/>
    <sheet name="PumpDesign" sheetId="4" r:id="rId4"/>
    <sheet name="ValveDesign" sheetId="5" r:id="rId5"/>
    <sheet name="DieselGenerator" sheetId="6" r:id="rId6"/>
  </sheets>
  <calcPr calcId="144525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8" i="1"/>
  <c r="E18" i="1" s="1"/>
  <c r="D19" i="1"/>
  <c r="D20" i="1"/>
  <c r="D21" i="1"/>
  <c r="D22" i="1"/>
  <c r="D23" i="1"/>
  <c r="E23" i="1" s="1"/>
  <c r="D24" i="1"/>
  <c r="E24" i="1" s="1"/>
  <c r="D25" i="1"/>
  <c r="E25" i="1" s="1"/>
  <c r="D26" i="1"/>
  <c r="E26" i="1" s="1"/>
  <c r="D27" i="1"/>
  <c r="E27" i="1" s="1"/>
  <c r="D28" i="1"/>
  <c r="D29" i="1"/>
  <c r="D30" i="1"/>
  <c r="D31" i="1"/>
  <c r="E31" i="1" s="1"/>
  <c r="D32" i="1"/>
  <c r="E32" i="1" s="1"/>
  <c r="D33" i="1"/>
  <c r="E33" i="1" s="1"/>
  <c r="D34" i="1"/>
  <c r="D35" i="1"/>
  <c r="E35" i="1" s="1"/>
  <c r="D36" i="1"/>
  <c r="D37" i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D53" i="1"/>
  <c r="D54" i="1"/>
  <c r="D55" i="1"/>
  <c r="D56" i="1"/>
  <c r="E56" i="1" s="1"/>
  <c r="D57" i="1"/>
  <c r="E57" i="1" s="1"/>
  <c r="D58" i="1"/>
  <c r="E58" i="1" s="1"/>
  <c r="D59" i="1"/>
  <c r="E59" i="1" s="1"/>
  <c r="D60" i="1"/>
  <c r="D61" i="1"/>
  <c r="D62" i="1"/>
  <c r="D63" i="1"/>
  <c r="E63" i="1" s="1"/>
  <c r="D64" i="1"/>
  <c r="E64" i="1" s="1"/>
  <c r="D65" i="1"/>
  <c r="E65" i="1" s="1"/>
  <c r="D66" i="1"/>
  <c r="D67" i="1"/>
  <c r="E67" i="1" s="1"/>
  <c r="D68" i="1"/>
  <c r="D69" i="1"/>
  <c r="D70" i="1"/>
  <c r="E70" i="1" s="1"/>
  <c r="D71" i="1"/>
  <c r="D72" i="1"/>
  <c r="D73" i="1"/>
  <c r="E73" i="1" s="1"/>
  <c r="D74" i="1"/>
  <c r="E74" i="1" s="1"/>
  <c r="D75" i="1"/>
  <c r="E75" i="1" s="1"/>
  <c r="D76" i="1"/>
  <c r="D77" i="1"/>
  <c r="D78" i="1"/>
  <c r="D79" i="1"/>
  <c r="D80" i="1"/>
  <c r="D81" i="1"/>
  <c r="E81" i="1" s="1"/>
  <c r="D82" i="1"/>
  <c r="E82" i="1" s="1"/>
  <c r="D83" i="1"/>
  <c r="E83" i="1" s="1"/>
  <c r="D84" i="1"/>
  <c r="D85" i="1"/>
  <c r="D86" i="1"/>
  <c r="E86" i="1" s="1"/>
  <c r="D87" i="1"/>
  <c r="D88" i="1"/>
  <c r="E88" i="1" s="1"/>
  <c r="D89" i="1"/>
  <c r="E89" i="1" s="1"/>
  <c r="D90" i="1"/>
  <c r="E90" i="1" s="1"/>
  <c r="D91" i="1"/>
  <c r="E91" i="1" s="1"/>
  <c r="D92" i="1"/>
  <c r="D93" i="1"/>
  <c r="E93" i="1" s="1"/>
  <c r="D94" i="1"/>
  <c r="D95" i="1"/>
  <c r="D96" i="1"/>
  <c r="D97" i="1"/>
  <c r="D98" i="1"/>
  <c r="D99" i="1"/>
  <c r="E99" i="1" s="1"/>
  <c r="D100" i="1"/>
  <c r="D101" i="1"/>
  <c r="D102" i="1"/>
  <c r="D103" i="1"/>
  <c r="D104" i="1"/>
  <c r="E104" i="1" s="1"/>
  <c r="D105" i="1"/>
  <c r="E105" i="1" s="1"/>
  <c r="D106" i="1"/>
  <c r="E106" i="1" s="1"/>
  <c r="D107" i="1"/>
  <c r="E107" i="1" s="1"/>
  <c r="D108" i="1"/>
  <c r="D109" i="1"/>
  <c r="D110" i="1"/>
  <c r="E110" i="1" s="1"/>
  <c r="D111" i="1"/>
  <c r="D112" i="1"/>
  <c r="D113" i="1"/>
  <c r="E113" i="1" s="1"/>
  <c r="D114" i="1"/>
  <c r="E114" i="1" s="1"/>
  <c r="D115" i="1"/>
  <c r="E115" i="1" s="1"/>
  <c r="D116" i="1"/>
  <c r="D117" i="1"/>
  <c r="D118" i="1"/>
  <c r="D119" i="1"/>
  <c r="D120" i="1"/>
  <c r="E120" i="1" s="1"/>
  <c r="D121" i="1"/>
  <c r="E121" i="1" s="1"/>
  <c r="D122" i="1"/>
  <c r="E122" i="1" s="1"/>
  <c r="D123" i="1"/>
  <c r="E123" i="1" s="1"/>
  <c r="D124" i="1"/>
  <c r="D125" i="1"/>
  <c r="D126" i="1"/>
  <c r="D127" i="1"/>
  <c r="D128" i="1"/>
  <c r="E128" i="1" s="1"/>
  <c r="D129" i="1"/>
  <c r="D130" i="1"/>
  <c r="D131" i="1"/>
  <c r="E131" i="1" s="1"/>
  <c r="D132" i="1"/>
  <c r="D133" i="1"/>
  <c r="E133" i="1" s="1"/>
  <c r="D134" i="1"/>
  <c r="D135" i="1"/>
  <c r="D136" i="1"/>
  <c r="D137" i="1"/>
  <c r="E137" i="1" s="1"/>
  <c r="D138" i="1"/>
  <c r="E138" i="1" s="1"/>
  <c r="D139" i="1"/>
  <c r="E139" i="1" s="1"/>
  <c r="D140" i="1"/>
  <c r="D141" i="1"/>
  <c r="D142" i="1"/>
  <c r="D143" i="1"/>
  <c r="D144" i="1"/>
  <c r="E144" i="1" s="1"/>
  <c r="D145" i="1"/>
  <c r="E145" i="1" s="1"/>
  <c r="D146" i="1"/>
  <c r="E146" i="1" s="1"/>
  <c r="D147" i="1"/>
  <c r="E147" i="1" s="1"/>
  <c r="D148" i="1"/>
  <c r="D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G22" i="1" s="1"/>
  <c r="F23" i="1"/>
  <c r="F24" i="1"/>
  <c r="G24" i="1" s="1"/>
  <c r="F25" i="1"/>
  <c r="G25" i="1" s="1"/>
  <c r="F26" i="1"/>
  <c r="F27" i="1"/>
  <c r="G27" i="1" s="1"/>
  <c r="F28" i="1"/>
  <c r="F29" i="1"/>
  <c r="F30" i="1"/>
  <c r="F31" i="1"/>
  <c r="G31" i="1" s="1"/>
  <c r="F32" i="1"/>
  <c r="F33" i="1"/>
  <c r="G33" i="1" s="1"/>
  <c r="F34" i="1"/>
  <c r="F35" i="1"/>
  <c r="F36" i="1"/>
  <c r="G36" i="1" s="1"/>
  <c r="F37" i="1"/>
  <c r="F38" i="1"/>
  <c r="F39" i="1"/>
  <c r="F40" i="1"/>
  <c r="G40" i="1" s="1"/>
  <c r="F41" i="1"/>
  <c r="G41" i="1" s="1"/>
  <c r="F42" i="1"/>
  <c r="F43" i="1"/>
  <c r="F44" i="1"/>
  <c r="F45" i="1"/>
  <c r="G45" i="1" s="1"/>
  <c r="F46" i="1"/>
  <c r="F47" i="1"/>
  <c r="F48" i="1"/>
  <c r="F49" i="1"/>
  <c r="F50" i="1"/>
  <c r="F51" i="1"/>
  <c r="F52" i="1"/>
  <c r="G52" i="1" s="1"/>
  <c r="F53" i="1"/>
  <c r="F54" i="1"/>
  <c r="G54" i="1" s="1"/>
  <c r="F55" i="1"/>
  <c r="F56" i="1"/>
  <c r="G56" i="1" s="1"/>
  <c r="F57" i="1"/>
  <c r="G57" i="1" s="1"/>
  <c r="F58" i="1"/>
  <c r="F59" i="1"/>
  <c r="G59" i="1" s="1"/>
  <c r="F60" i="1"/>
  <c r="F61" i="1"/>
  <c r="F62" i="1"/>
  <c r="F63" i="1"/>
  <c r="G63" i="1" s="1"/>
  <c r="F64" i="1"/>
  <c r="F65" i="1"/>
  <c r="G65" i="1" s="1"/>
  <c r="F66" i="1"/>
  <c r="F67" i="1"/>
  <c r="F68" i="1"/>
  <c r="G68" i="1" s="1"/>
  <c r="F69" i="1"/>
  <c r="F70" i="1"/>
  <c r="F71" i="1"/>
  <c r="F72" i="1"/>
  <c r="G72" i="1" s="1"/>
  <c r="F73" i="1"/>
  <c r="G73" i="1" s="1"/>
  <c r="F74" i="1"/>
  <c r="F75" i="1"/>
  <c r="F76" i="1"/>
  <c r="F77" i="1"/>
  <c r="G77" i="1" s="1"/>
  <c r="F78" i="1"/>
  <c r="F79" i="1"/>
  <c r="F80" i="1"/>
  <c r="F81" i="1"/>
  <c r="F82" i="1"/>
  <c r="F83" i="1"/>
  <c r="F84" i="1"/>
  <c r="G84" i="1" s="1"/>
  <c r="F85" i="1"/>
  <c r="F86" i="1"/>
  <c r="G86" i="1" s="1"/>
  <c r="F87" i="1"/>
  <c r="F88" i="1"/>
  <c r="G88" i="1" s="1"/>
  <c r="F89" i="1"/>
  <c r="G89" i="1" s="1"/>
  <c r="F90" i="1"/>
  <c r="F91" i="1"/>
  <c r="G91" i="1" s="1"/>
  <c r="F92" i="1"/>
  <c r="F93" i="1"/>
  <c r="F94" i="1"/>
  <c r="F95" i="1"/>
  <c r="G95" i="1" s="1"/>
  <c r="F96" i="1"/>
  <c r="F97" i="1"/>
  <c r="G97" i="1" s="1"/>
  <c r="F98" i="1"/>
  <c r="F99" i="1"/>
  <c r="F100" i="1"/>
  <c r="G100" i="1" s="1"/>
  <c r="F101" i="1"/>
  <c r="F102" i="1"/>
  <c r="F103" i="1"/>
  <c r="F104" i="1"/>
  <c r="G104" i="1" s="1"/>
  <c r="F105" i="1"/>
  <c r="G105" i="1" s="1"/>
  <c r="F106" i="1"/>
  <c r="F107" i="1"/>
  <c r="F108" i="1"/>
  <c r="F109" i="1"/>
  <c r="G109" i="1" s="1"/>
  <c r="F110" i="1"/>
  <c r="F111" i="1"/>
  <c r="F112" i="1"/>
  <c r="F113" i="1"/>
  <c r="F114" i="1"/>
  <c r="F115" i="1"/>
  <c r="F116" i="1"/>
  <c r="G116" i="1" s="1"/>
  <c r="F117" i="1"/>
  <c r="F118" i="1"/>
  <c r="G118" i="1" s="1"/>
  <c r="F119" i="1"/>
  <c r="F120" i="1"/>
  <c r="G120" i="1" s="1"/>
  <c r="F121" i="1"/>
  <c r="G121" i="1" s="1"/>
  <c r="F122" i="1"/>
  <c r="F123" i="1"/>
  <c r="G123" i="1" s="1"/>
  <c r="F124" i="1"/>
  <c r="F125" i="1"/>
  <c r="F126" i="1"/>
  <c r="F127" i="1"/>
  <c r="G127" i="1" s="1"/>
  <c r="F128" i="1"/>
  <c r="F129" i="1"/>
  <c r="G129" i="1" s="1"/>
  <c r="F130" i="1"/>
  <c r="F131" i="1"/>
  <c r="F132" i="1"/>
  <c r="G132" i="1" s="1"/>
  <c r="F133" i="1"/>
  <c r="F134" i="1"/>
  <c r="F135" i="1"/>
  <c r="F136" i="1"/>
  <c r="G136" i="1" s="1"/>
  <c r="F137" i="1"/>
  <c r="G137" i="1" s="1"/>
  <c r="F138" i="1"/>
  <c r="F139" i="1"/>
  <c r="F140" i="1"/>
  <c r="F141" i="1"/>
  <c r="G141" i="1" s="1"/>
  <c r="F142" i="1"/>
  <c r="F143" i="1"/>
  <c r="F144" i="1"/>
  <c r="F145" i="1"/>
  <c r="F146" i="1"/>
  <c r="F147" i="1"/>
  <c r="F148" i="1"/>
  <c r="G148" i="1" s="1"/>
  <c r="F3" i="1"/>
  <c r="E34" i="1"/>
  <c r="E66" i="1"/>
  <c r="E97" i="1"/>
  <c r="E98" i="1"/>
  <c r="E129" i="1"/>
  <c r="E130" i="1"/>
  <c r="E22" i="1"/>
  <c r="G23" i="1"/>
  <c r="G26" i="1"/>
  <c r="E28" i="1"/>
  <c r="G28" i="1"/>
  <c r="E29" i="1"/>
  <c r="G29" i="1"/>
  <c r="E30" i="1"/>
  <c r="G30" i="1"/>
  <c r="G32" i="1"/>
  <c r="G34" i="1"/>
  <c r="G35" i="1"/>
  <c r="E36" i="1"/>
  <c r="E37" i="1"/>
  <c r="G37" i="1"/>
  <c r="G38" i="1"/>
  <c r="G39" i="1"/>
  <c r="G42" i="1"/>
  <c r="G43" i="1"/>
  <c r="E44" i="1"/>
  <c r="G44" i="1"/>
  <c r="G46" i="1"/>
  <c r="G47" i="1"/>
  <c r="G48" i="1"/>
  <c r="G49" i="1"/>
  <c r="G50" i="1"/>
  <c r="G51" i="1"/>
  <c r="E52" i="1"/>
  <c r="E53" i="1"/>
  <c r="G53" i="1"/>
  <c r="E54" i="1"/>
  <c r="E55" i="1"/>
  <c r="G55" i="1"/>
  <c r="G58" i="1"/>
  <c r="E60" i="1"/>
  <c r="G60" i="1"/>
  <c r="E61" i="1"/>
  <c r="G61" i="1"/>
  <c r="E62" i="1"/>
  <c r="G62" i="1"/>
  <c r="G64" i="1"/>
  <c r="G66" i="1"/>
  <c r="G67" i="1"/>
  <c r="E68" i="1"/>
  <c r="E69" i="1"/>
  <c r="G69" i="1"/>
  <c r="G70" i="1"/>
  <c r="E71" i="1"/>
  <c r="G71" i="1"/>
  <c r="E72" i="1"/>
  <c r="G74" i="1"/>
  <c r="G75" i="1"/>
  <c r="E76" i="1"/>
  <c r="G76" i="1"/>
  <c r="E77" i="1"/>
  <c r="E78" i="1"/>
  <c r="G78" i="1"/>
  <c r="E79" i="1"/>
  <c r="G79" i="1"/>
  <c r="E80" i="1"/>
  <c r="G80" i="1"/>
  <c r="G81" i="1"/>
  <c r="G82" i="1"/>
  <c r="G83" i="1"/>
  <c r="E84" i="1"/>
  <c r="E85" i="1"/>
  <c r="G85" i="1"/>
  <c r="E87" i="1"/>
  <c r="G87" i="1"/>
  <c r="G90" i="1"/>
  <c r="E92" i="1"/>
  <c r="G92" i="1"/>
  <c r="G93" i="1"/>
  <c r="E94" i="1"/>
  <c r="G94" i="1"/>
  <c r="E95" i="1"/>
  <c r="E96" i="1"/>
  <c r="G96" i="1"/>
  <c r="G98" i="1"/>
  <c r="G99" i="1"/>
  <c r="E100" i="1"/>
  <c r="E101" i="1"/>
  <c r="G101" i="1"/>
  <c r="E102" i="1"/>
  <c r="G102" i="1"/>
  <c r="E103" i="1"/>
  <c r="G103" i="1"/>
  <c r="G106" i="1"/>
  <c r="G107" i="1"/>
  <c r="E108" i="1"/>
  <c r="G108" i="1"/>
  <c r="E109" i="1"/>
  <c r="G110" i="1"/>
  <c r="E111" i="1"/>
  <c r="G111" i="1"/>
  <c r="E112" i="1"/>
  <c r="G112" i="1"/>
  <c r="G113" i="1"/>
  <c r="G114" i="1"/>
  <c r="G115" i="1"/>
  <c r="E116" i="1"/>
  <c r="E117" i="1"/>
  <c r="G117" i="1"/>
  <c r="E118" i="1"/>
  <c r="E119" i="1"/>
  <c r="G119" i="1"/>
  <c r="G122" i="1"/>
  <c r="E124" i="1"/>
  <c r="G124" i="1"/>
  <c r="E125" i="1"/>
  <c r="G125" i="1"/>
  <c r="E126" i="1"/>
  <c r="G126" i="1"/>
  <c r="E127" i="1"/>
  <c r="G128" i="1"/>
  <c r="G130" i="1"/>
  <c r="G131" i="1"/>
  <c r="E132" i="1"/>
  <c r="G133" i="1"/>
  <c r="E134" i="1"/>
  <c r="G134" i="1"/>
  <c r="E135" i="1"/>
  <c r="G135" i="1"/>
  <c r="E136" i="1"/>
  <c r="G138" i="1"/>
  <c r="G139" i="1"/>
  <c r="E140" i="1"/>
  <c r="G140" i="1"/>
  <c r="E141" i="1"/>
  <c r="E142" i="1"/>
  <c r="G142" i="1"/>
  <c r="E143" i="1"/>
  <c r="G143" i="1"/>
  <c r="G144" i="1"/>
  <c r="G145" i="1"/>
  <c r="G146" i="1"/>
  <c r="G147" i="1"/>
  <c r="E148" i="1"/>
  <c r="G18" i="1"/>
  <c r="B19" i="2"/>
  <c r="B11" i="2"/>
  <c r="C4" i="4"/>
  <c r="C5" i="4"/>
  <c r="C6" i="4"/>
  <c r="C7" i="4"/>
  <c r="C8" i="4"/>
  <c r="C9" i="4"/>
  <c r="C3" i="4"/>
  <c r="B5" i="2"/>
  <c r="B4" i="5"/>
  <c r="F9" i="6"/>
  <c r="F14" i="6"/>
  <c r="F12" i="6"/>
  <c r="F7" i="6"/>
  <c r="F3" i="6"/>
  <c r="E14" i="6"/>
  <c r="E12" i="6"/>
  <c r="E9" i="6"/>
  <c r="E7" i="6"/>
  <c r="E3" i="6"/>
  <c r="J5" i="6"/>
  <c r="C10" i="4" l="1"/>
  <c r="B6" i="2" s="1"/>
  <c r="F28" i="6"/>
  <c r="J4" i="6"/>
  <c r="J6" i="6"/>
  <c r="J7" i="6"/>
  <c r="J8" i="6"/>
  <c r="J9" i="6"/>
  <c r="J10" i="6"/>
  <c r="J3" i="6"/>
  <c r="G10" i="1"/>
  <c r="G14" i="1"/>
  <c r="G3" i="1"/>
  <c r="E4" i="1"/>
  <c r="G4" i="1"/>
  <c r="E5" i="1"/>
  <c r="G5" i="1"/>
  <c r="E6" i="1"/>
  <c r="G6" i="1"/>
  <c r="E7" i="1"/>
  <c r="G7" i="1"/>
  <c r="E8" i="1"/>
  <c r="G8" i="1"/>
  <c r="E9" i="1"/>
  <c r="G9" i="1"/>
  <c r="E10" i="1"/>
  <c r="E11" i="1"/>
  <c r="G11" i="1"/>
  <c r="E12" i="1"/>
  <c r="G12" i="1"/>
  <c r="E13" i="1"/>
  <c r="G13" i="1"/>
  <c r="E14" i="1"/>
  <c r="E15" i="1"/>
  <c r="G15" i="1"/>
  <c r="E16" i="1"/>
  <c r="G16" i="1"/>
  <c r="E19" i="1"/>
  <c r="G19" i="1"/>
  <c r="E20" i="1"/>
  <c r="G20" i="1"/>
  <c r="E21" i="1"/>
  <c r="G21" i="1"/>
  <c r="E3" i="1"/>
  <c r="I4" i="3"/>
  <c r="I5" i="3"/>
  <c r="I6" i="3"/>
  <c r="I7" i="3"/>
  <c r="I8" i="3"/>
  <c r="I3" i="3"/>
  <c r="C3" i="3" s="1"/>
  <c r="B8" i="2"/>
  <c r="F31" i="6"/>
  <c r="E32" i="6"/>
  <c r="G149" i="1" l="1"/>
  <c r="E149" i="1"/>
  <c r="B4" i="2" s="1"/>
  <c r="E16" i="6"/>
  <c r="B7" i="2" s="1"/>
  <c r="C4" i="3"/>
  <c r="B17" i="2"/>
  <c r="B20" i="2" s="1"/>
  <c r="B9" i="2" l="1"/>
  <c r="B12" i="2" s="1"/>
</calcChain>
</file>

<file path=xl/sharedStrings.xml><?xml version="1.0" encoding="utf-8"?>
<sst xmlns="http://schemas.openxmlformats.org/spreadsheetml/2006/main" count="279" uniqueCount="223">
  <si>
    <t>Pipe ID</t>
  </si>
  <si>
    <t>Pipe Diameter</t>
  </si>
  <si>
    <t>Pipe Length</t>
  </si>
  <si>
    <t>Pipe Cost/m</t>
  </si>
  <si>
    <t>Pipe Cost</t>
  </si>
  <si>
    <t>mm</t>
  </si>
  <si>
    <t>m</t>
  </si>
  <si>
    <t>$</t>
  </si>
  <si>
    <t>TOTAL</t>
  </si>
  <si>
    <t>Tank ID</t>
  </si>
  <si>
    <t>Added Volume</t>
  </si>
  <si>
    <r>
      <t>m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</si>
  <si>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Tank Cost</t>
  </si>
  <si>
    <t>Pump ID</t>
  </si>
  <si>
    <t>Pump Curve</t>
  </si>
  <si>
    <t>Pump Cost</t>
  </si>
  <si>
    <t>Valve ID</t>
  </si>
  <si>
    <t>Valve Cost</t>
  </si>
  <si>
    <t>Note: insert 0 (zero) if the valve N15 is not inserted</t>
  </si>
  <si>
    <t>N15</t>
  </si>
  <si>
    <t>GHG/m</t>
  </si>
  <si>
    <t>$/m/year</t>
  </si>
  <si>
    <t>$/year</t>
  </si>
  <si>
    <t>kgCO2-e/year</t>
  </si>
  <si>
    <t>GHG</t>
  </si>
  <si>
    <t>kgCO2-e/m/year</t>
  </si>
  <si>
    <t>Max Power</t>
  </si>
  <si>
    <t>Dies. Gen. Cost</t>
  </si>
  <si>
    <t>Max Pump Power</t>
  </si>
  <si>
    <t>kW</t>
  </si>
  <si>
    <t>EXAMPLE:</t>
  </si>
  <si>
    <t>PU1</t>
  </si>
  <si>
    <t>PU2</t>
  </si>
  <si>
    <t>PU3</t>
  </si>
  <si>
    <t>Diesel Generator No</t>
  </si>
  <si>
    <t>Check Max Power</t>
  </si>
  <si>
    <t>PU8</t>
  </si>
  <si>
    <t xml:space="preserve"> In this example, only PU1, PU2, PU3 and PU8 are linked to a diesel generator and they will be operating during the 2 hours of power outage. </t>
  </si>
  <si>
    <t>All other pumps will be switched off for those 2 hours.</t>
  </si>
  <si>
    <t>Valve cost</t>
  </si>
  <si>
    <t>Operational cost</t>
  </si>
  <si>
    <t>Minimizing Costs</t>
  </si>
  <si>
    <t>Capital Costs</t>
  </si>
  <si>
    <t>Total Annual capital costs</t>
  </si>
  <si>
    <t>Annual Pumping cost</t>
  </si>
  <si>
    <t>TOTAL Annual costs</t>
  </si>
  <si>
    <t>Minimizing GHG emissions</t>
  </si>
  <si>
    <t>Capital GHG</t>
  </si>
  <si>
    <t>Annual Pumping GHG</t>
  </si>
  <si>
    <t>Annual Pipe costs</t>
  </si>
  <si>
    <t>Annual Tank costs</t>
  </si>
  <si>
    <t>Annual Pump costs</t>
  </si>
  <si>
    <t>Annual  Pipe GHG</t>
  </si>
  <si>
    <t>Minimizing Water Age</t>
  </si>
  <si>
    <r>
      <t>WA</t>
    </r>
    <r>
      <rPr>
        <b/>
        <vertAlign val="subscript"/>
        <sz val="14"/>
        <color theme="1"/>
        <rFont val="Calibri"/>
        <family val="2"/>
        <scheme val="minor"/>
      </rPr>
      <t>net</t>
    </r>
    <r>
      <rPr>
        <b/>
        <sz val="14"/>
        <color theme="1"/>
        <rFont val="Calibri"/>
        <family val="2"/>
        <scheme val="minor"/>
      </rPr>
      <t xml:space="preserve"> value</t>
    </r>
  </si>
  <si>
    <t>Note: This sheet refers to both new pipes and parallel pipes. Add additional rows into the table as required (as for all other sheets).</t>
  </si>
  <si>
    <t>Diesel Generator costs</t>
  </si>
  <si>
    <t>TOTAL Annual GHG</t>
  </si>
  <si>
    <t>Operational GHG</t>
  </si>
  <si>
    <t>Diameter</t>
  </si>
  <si>
    <t>(mm)</t>
  </si>
  <si>
    <t>Annual Cost</t>
  </si>
  <si>
    <t xml:space="preserve"> ($/m/yr)</t>
  </si>
  <si>
    <t>Annual Cost new pipe</t>
  </si>
  <si>
    <t>($/m/yr)</t>
  </si>
  <si>
    <t xml:space="preserve">Annual Cost parall pipe </t>
  </si>
  <si>
    <t>(kg-CO2-e/m/yr</t>
  </si>
  <si>
    <t>Annualised EE</t>
  </si>
  <si>
    <t>Volume</t>
  </si>
  <si>
    <t>1000$/yr</t>
  </si>
  <si>
    <t>Pump model</t>
  </si>
  <si>
    <t>(kw)</t>
  </si>
  <si>
    <t>($/yr)</t>
  </si>
  <si>
    <t>Maximum Power</t>
  </si>
  <si>
    <t>8a</t>
  </si>
  <si>
    <t>10a</t>
  </si>
  <si>
    <t>11a</t>
  </si>
  <si>
    <t>8b</t>
  </si>
  <si>
    <t>9b</t>
  </si>
  <si>
    <t>10b</t>
  </si>
  <si>
    <t xml:space="preserve"> ($/yr)</t>
  </si>
  <si>
    <t>Power</t>
  </si>
  <si>
    <t>nPuG1p1</t>
  </si>
  <si>
    <t>nPuG2p1</t>
  </si>
  <si>
    <t>nPuG3p1</t>
  </si>
  <si>
    <t>nPuG3p2</t>
  </si>
  <si>
    <t>nPuG4p1</t>
  </si>
  <si>
    <t>nPuG5p1</t>
  </si>
  <si>
    <t>nPuG5p2</t>
  </si>
  <si>
    <t>PU4</t>
  </si>
  <si>
    <t>PU6</t>
  </si>
  <si>
    <t>T2</t>
  </si>
  <si>
    <t>P100</t>
  </si>
  <si>
    <t>P1000</t>
  </si>
  <si>
    <t>P1016</t>
  </si>
  <si>
    <t>P1024</t>
  </si>
  <si>
    <t>P1025</t>
  </si>
  <si>
    <t>P1026</t>
  </si>
  <si>
    <t>P1028</t>
  </si>
  <si>
    <t>P1029</t>
  </si>
  <si>
    <t>P1030</t>
  </si>
  <si>
    <t>P1032</t>
  </si>
  <si>
    <t>P104</t>
  </si>
  <si>
    <t>P1044</t>
  </si>
  <si>
    <t>P117</t>
  </si>
  <si>
    <t>P118</t>
  </si>
  <si>
    <t>P12</t>
  </si>
  <si>
    <t>P120</t>
  </si>
  <si>
    <t>P123</t>
  </si>
  <si>
    <t>P126</t>
  </si>
  <si>
    <t>P138</t>
  </si>
  <si>
    <t>P139</t>
  </si>
  <si>
    <t>P144</t>
  </si>
  <si>
    <t>P154</t>
  </si>
  <si>
    <t>P155</t>
  </si>
  <si>
    <t>P158</t>
  </si>
  <si>
    <t>P162</t>
  </si>
  <si>
    <t>P166</t>
  </si>
  <si>
    <t>P184</t>
  </si>
  <si>
    <t>P195</t>
  </si>
  <si>
    <t>P215</t>
  </si>
  <si>
    <t>P22</t>
  </si>
  <si>
    <t>P228</t>
  </si>
  <si>
    <t>P23</t>
  </si>
  <si>
    <t>P230</t>
  </si>
  <si>
    <t>P231</t>
  </si>
  <si>
    <t>P235</t>
  </si>
  <si>
    <t>P237</t>
  </si>
  <si>
    <t>P238</t>
  </si>
  <si>
    <t>P245</t>
  </si>
  <si>
    <t>P246</t>
  </si>
  <si>
    <t>P248</t>
  </si>
  <si>
    <t>P25</t>
  </si>
  <si>
    <t>P251</t>
  </si>
  <si>
    <t>P255</t>
  </si>
  <si>
    <t>P256</t>
  </si>
  <si>
    <t>P258</t>
  </si>
  <si>
    <t>P26</t>
  </si>
  <si>
    <t>P266</t>
  </si>
  <si>
    <t>P27</t>
  </si>
  <si>
    <t>P287</t>
  </si>
  <si>
    <t>P291</t>
  </si>
  <si>
    <t>P293</t>
  </si>
  <si>
    <t>P295</t>
  </si>
  <si>
    <t>P297</t>
  </si>
  <si>
    <t>P299</t>
  </si>
  <si>
    <t>P301</t>
  </si>
  <si>
    <t>P302</t>
  </si>
  <si>
    <t>P308</t>
  </si>
  <si>
    <t>P34</t>
  </si>
  <si>
    <t>P340</t>
  </si>
  <si>
    <t>P341</t>
  </si>
  <si>
    <t>P344</t>
  </si>
  <si>
    <t>P349</t>
  </si>
  <si>
    <t>P372</t>
  </si>
  <si>
    <t>P374</t>
  </si>
  <si>
    <t>P375</t>
  </si>
  <si>
    <t>P376</t>
  </si>
  <si>
    <t>P380</t>
  </si>
  <si>
    <t>P381</t>
  </si>
  <si>
    <t>P384</t>
  </si>
  <si>
    <t>P385</t>
  </si>
  <si>
    <t>P386</t>
  </si>
  <si>
    <t>P397</t>
  </si>
  <si>
    <t>P398</t>
  </si>
  <si>
    <t>P399</t>
  </si>
  <si>
    <t>P402</t>
  </si>
  <si>
    <t>P403</t>
  </si>
  <si>
    <t>P409</t>
  </si>
  <si>
    <t>P42</t>
  </si>
  <si>
    <t>P44</t>
  </si>
  <si>
    <t>P445</t>
  </si>
  <si>
    <t>P465</t>
  </si>
  <si>
    <t>P467</t>
  </si>
  <si>
    <t>P468</t>
  </si>
  <si>
    <t>P527</t>
  </si>
  <si>
    <t>P53</t>
  </si>
  <si>
    <t>P57</t>
  </si>
  <si>
    <t>P596</t>
  </si>
  <si>
    <t>P609</t>
  </si>
  <si>
    <t>P633</t>
  </si>
  <si>
    <t>P69</t>
  </si>
  <si>
    <t>P752</t>
  </si>
  <si>
    <t>P756</t>
  </si>
  <si>
    <t>P760</t>
  </si>
  <si>
    <t>P761</t>
  </si>
  <si>
    <t>P787</t>
  </si>
  <si>
    <t>P788</t>
  </si>
  <si>
    <t>P791</t>
  </si>
  <si>
    <t>P796</t>
  </si>
  <si>
    <t>P811</t>
  </si>
  <si>
    <t>P813</t>
  </si>
  <si>
    <t>P815</t>
  </si>
  <si>
    <t>P819</t>
  </si>
  <si>
    <t>P841</t>
  </si>
  <si>
    <t>P842</t>
  </si>
  <si>
    <t>P844</t>
  </si>
  <si>
    <t>P853</t>
  </si>
  <si>
    <t>P880</t>
  </si>
  <si>
    <t>P89</t>
  </si>
  <si>
    <t>P892</t>
  </si>
  <si>
    <t>P9</t>
  </si>
  <si>
    <t>P90</t>
  </si>
  <si>
    <t>P915</t>
  </si>
  <si>
    <t>P933</t>
  </si>
  <si>
    <t>P934</t>
  </si>
  <si>
    <t>P935</t>
  </si>
  <si>
    <t>P947</t>
  </si>
  <si>
    <t>P948</t>
  </si>
  <si>
    <t>P96</t>
  </si>
  <si>
    <t>P966</t>
  </si>
  <si>
    <t>P973</t>
  </si>
  <si>
    <t>P98</t>
  </si>
  <si>
    <t>P984</t>
  </si>
  <si>
    <t>P988</t>
  </si>
  <si>
    <t>P99</t>
  </si>
  <si>
    <t>P991</t>
  </si>
  <si>
    <t>P994</t>
  </si>
  <si>
    <t>P995</t>
  </si>
  <si>
    <t>P996</t>
  </si>
  <si>
    <t>P997</t>
  </si>
  <si>
    <t>P998</t>
  </si>
  <si>
    <t>P999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</si>
</sst>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7" formatCode="0.000E+00"/>
    <numFmt numFmtId="172" formatCode="#,##0.0"/>
  </numFmts>
  <fonts count="1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3" fillId="0" borderId="2" xfId="0" applyFont="1" applyBorder="1" applyAlignment="1">
      <alignment horizontal="left" vertical="center"/>
    </xf>
    <xf numFmtId="0" fontId="1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0" borderId="1" xfId="0" applyBorder="1" applyAlignment="1"/>
    <xf numFmtId="0" fontId="6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Continuous" vertical="center"/>
    </xf>
    <xf numFmtId="3" fontId="0" fillId="0" borderId="1" xfId="0" applyNumberFormat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 wrapText="1"/>
    </xf>
    <xf numFmtId="1" fontId="10" fillId="0" borderId="6" xfId="0" applyNumberFormat="1" applyFont="1" applyBorder="1" applyAlignment="1">
      <alignment horizontal="center" vertical="center" wrapText="1"/>
    </xf>
    <xf numFmtId="164" fontId="10" fillId="0" borderId="5" xfId="0" applyNumberFormat="1" applyFont="1" applyBorder="1" applyAlignment="1">
      <alignment horizontal="center" vertical="center" wrapText="1"/>
    </xf>
    <xf numFmtId="1" fontId="10" fillId="0" borderId="5" xfId="0" applyNumberFormat="1" applyFont="1" applyBorder="1" applyAlignment="1">
      <alignment horizontal="center" vertical="center" wrapText="1"/>
    </xf>
    <xf numFmtId="164" fontId="10" fillId="0" borderId="7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 wrapText="1"/>
    </xf>
    <xf numFmtId="1" fontId="3" fillId="3" borderId="1" xfId="0" applyNumberFormat="1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2" fontId="12" fillId="0" borderId="6" xfId="0" applyNumberFormat="1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3" fontId="12" fillId="0" borderId="6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3" fontId="12" fillId="0" borderId="5" xfId="0" applyNumberFormat="1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3" fontId="12" fillId="0" borderId="7" xfId="0" applyNumberFormat="1" applyFont="1" applyBorder="1" applyAlignment="1">
      <alignment horizontal="center" vertical="center"/>
    </xf>
    <xf numFmtId="0" fontId="13" fillId="0" borderId="8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3" fontId="13" fillId="3" borderId="7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11" fontId="0" fillId="0" borderId="0" xfId="0" applyNumberFormat="1"/>
    <xf numFmtId="0" fontId="0" fillId="0" borderId="1" xfId="0" applyBorder="1" applyAlignment="1">
      <alignment horizontal="right" vertical="center"/>
    </xf>
    <xf numFmtId="172" fontId="3" fillId="3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tabSelected="1" workbookViewId="0">
      <selection activeCell="G9" sqref="G9"/>
    </sheetView>
  </sheetViews>
  <sheetFormatPr defaultRowHeight="15" x14ac:dyDescent="0.25"/>
  <cols>
    <col min="1" max="1" width="23.7109375" customWidth="1"/>
    <col min="2" max="2" width="15" customWidth="1"/>
    <col min="3" max="3" width="13.140625" customWidth="1"/>
  </cols>
  <sheetData>
    <row r="2" spans="1:8" ht="18.75" x14ac:dyDescent="0.25">
      <c r="A2" s="31" t="s">
        <v>41</v>
      </c>
      <c r="B2" s="31"/>
      <c r="C2" s="31"/>
    </row>
    <row r="3" spans="1:8" x14ac:dyDescent="0.25">
      <c r="A3" s="32" t="s">
        <v>42</v>
      </c>
      <c r="B3" s="32"/>
      <c r="C3" s="32"/>
    </row>
    <row r="4" spans="1:8" x14ac:dyDescent="0.25">
      <c r="A4" s="14" t="s">
        <v>49</v>
      </c>
      <c r="B4" s="24">
        <f>+PipeDesign!E149</f>
        <v>233431.48939999993</v>
      </c>
      <c r="C4" s="1" t="s">
        <v>22</v>
      </c>
      <c r="E4" s="69"/>
      <c r="F4" s="69"/>
      <c r="H4" s="69"/>
    </row>
    <row r="5" spans="1:8" x14ac:dyDescent="0.25">
      <c r="A5" s="14" t="s">
        <v>50</v>
      </c>
      <c r="B5" s="22">
        <f>+TankDesign!C4</f>
        <v>14020</v>
      </c>
      <c r="C5" s="1" t="s">
        <v>22</v>
      </c>
    </row>
    <row r="6" spans="1:8" x14ac:dyDescent="0.25">
      <c r="A6" s="14" t="s">
        <v>51</v>
      </c>
      <c r="B6" s="22">
        <f>+PumpDesign!C10</f>
        <v>26122</v>
      </c>
      <c r="C6" s="1" t="s">
        <v>22</v>
      </c>
    </row>
    <row r="7" spans="1:8" x14ac:dyDescent="0.25">
      <c r="A7" s="14" t="s">
        <v>56</v>
      </c>
      <c r="B7" s="1">
        <f>DieselGenerator!E16</f>
        <v>52720</v>
      </c>
      <c r="C7" s="1" t="s">
        <v>22</v>
      </c>
    </row>
    <row r="8" spans="1:8" x14ac:dyDescent="0.25">
      <c r="A8" s="14" t="s">
        <v>39</v>
      </c>
      <c r="B8" s="1">
        <f>ValveDesign!B4</f>
        <v>323</v>
      </c>
      <c r="C8" s="1" t="s">
        <v>22</v>
      </c>
    </row>
    <row r="9" spans="1:8" x14ac:dyDescent="0.25">
      <c r="A9" s="16" t="s">
        <v>43</v>
      </c>
      <c r="B9" s="1">
        <f>SUM(B4:B8)</f>
        <v>326616.48939999996</v>
      </c>
      <c r="C9" s="1" t="s">
        <v>22</v>
      </c>
    </row>
    <row r="10" spans="1:8" x14ac:dyDescent="0.25">
      <c r="A10" s="32" t="s">
        <v>40</v>
      </c>
      <c r="B10" s="32"/>
      <c r="C10" s="32"/>
    </row>
    <row r="11" spans="1:8" x14ac:dyDescent="0.25">
      <c r="A11" s="14" t="s">
        <v>44</v>
      </c>
      <c r="B11" s="28">
        <f>665.21*7*52/1.3</f>
        <v>186258.8</v>
      </c>
      <c r="C11" s="1" t="s">
        <v>22</v>
      </c>
      <c r="E11" s="69"/>
    </row>
    <row r="12" spans="1:8" ht="18.75" x14ac:dyDescent="0.25">
      <c r="A12" s="15" t="s">
        <v>45</v>
      </c>
      <c r="B12" s="68">
        <f>B9+B11</f>
        <v>512875.28939999995</v>
      </c>
      <c r="C12" s="2" t="s">
        <v>22</v>
      </c>
    </row>
    <row r="15" spans="1:8" ht="18.75" x14ac:dyDescent="0.25">
      <c r="A15" s="31" t="s">
        <v>46</v>
      </c>
      <c r="B15" s="31"/>
      <c r="C15" s="31"/>
    </row>
    <row r="16" spans="1:8" x14ac:dyDescent="0.25">
      <c r="A16" s="32" t="s">
        <v>47</v>
      </c>
      <c r="B16" s="32"/>
      <c r="C16" s="32"/>
    </row>
    <row r="17" spans="1:8" x14ac:dyDescent="0.25">
      <c r="A17" s="14" t="s">
        <v>52</v>
      </c>
      <c r="B17" s="1">
        <f>PipeDesign!G149</f>
        <v>258200.12440000003</v>
      </c>
      <c r="C17" s="1" t="s">
        <v>23</v>
      </c>
      <c r="E17" s="69"/>
      <c r="F17" s="69"/>
      <c r="H17" s="69"/>
    </row>
    <row r="18" spans="1:8" x14ac:dyDescent="0.25">
      <c r="A18" s="32" t="s">
        <v>58</v>
      </c>
      <c r="B18" s="32"/>
      <c r="C18" s="32"/>
    </row>
    <row r="19" spans="1:8" x14ac:dyDescent="0.25">
      <c r="A19" s="14" t="s">
        <v>48</v>
      </c>
      <c r="B19" s="1">
        <f>5606.51*52*7*1.04/1.3</f>
        <v>1632615.7120000001</v>
      </c>
      <c r="C19" s="1" t="s">
        <v>23</v>
      </c>
      <c r="E19" s="69"/>
    </row>
    <row r="20" spans="1:8" ht="18.75" x14ac:dyDescent="0.25">
      <c r="A20" s="15" t="s">
        <v>57</v>
      </c>
      <c r="B20" s="2">
        <f>B17+B19</f>
        <v>1890815.8364000001</v>
      </c>
      <c r="C20" s="1" t="s">
        <v>23</v>
      </c>
    </row>
    <row r="23" spans="1:8" ht="18.75" x14ac:dyDescent="0.25">
      <c r="A23" s="31" t="s">
        <v>53</v>
      </c>
      <c r="B23" s="31"/>
      <c r="C23" s="13"/>
    </row>
    <row r="24" spans="1:8" ht="20.25" x14ac:dyDescent="0.25">
      <c r="A24" s="2" t="s">
        <v>54</v>
      </c>
      <c r="B24" s="1">
        <v>7.0346939999999997E-2</v>
      </c>
      <c r="C24" s="19"/>
    </row>
  </sheetData>
  <mergeCells count="7">
    <mergeCell ref="A23:B23"/>
    <mergeCell ref="A2:C2"/>
    <mergeCell ref="A3:C3"/>
    <mergeCell ref="A10:C10"/>
    <mergeCell ref="A15:C15"/>
    <mergeCell ref="A16:C16"/>
    <mergeCell ref="A18:C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2"/>
  <sheetViews>
    <sheetView topLeftCell="K1" workbookViewId="0">
      <selection activeCell="R32" sqref="R32"/>
    </sheetView>
  </sheetViews>
  <sheetFormatPr defaultRowHeight="15" x14ac:dyDescent="0.25"/>
  <cols>
    <col min="1" max="1" width="10.5703125" customWidth="1"/>
    <col min="2" max="2" width="17.85546875" customWidth="1"/>
    <col min="3" max="3" width="14.5703125" customWidth="1"/>
    <col min="4" max="4" width="15.7109375" customWidth="1"/>
    <col min="5" max="5" width="13.140625" customWidth="1"/>
    <col min="6" max="6" width="17.5703125" customWidth="1"/>
    <col min="7" max="7" width="15" customWidth="1"/>
    <col min="10" max="10" width="12" bestFit="1" customWidth="1"/>
    <col min="11" max="11" width="17.5703125" bestFit="1" customWidth="1"/>
    <col min="12" max="12" width="18.7109375" bestFit="1" customWidth="1"/>
    <col min="14" max="14" width="12" bestFit="1" customWidth="1"/>
    <col min="15" max="15" width="17.28515625" bestFit="1" customWidth="1"/>
  </cols>
  <sheetData>
    <row r="1" spans="1:15" ht="37.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  <c r="G1" s="3" t="s">
        <v>24</v>
      </c>
      <c r="J1" s="3" t="s">
        <v>59</v>
      </c>
      <c r="K1" s="26" t="s">
        <v>63</v>
      </c>
      <c r="L1" s="26" t="s">
        <v>65</v>
      </c>
      <c r="N1" s="3" t="s">
        <v>59</v>
      </c>
      <c r="O1" s="3" t="s">
        <v>67</v>
      </c>
    </row>
    <row r="2" spans="1:15" x14ac:dyDescent="0.25">
      <c r="A2" s="4"/>
      <c r="B2" s="4" t="s">
        <v>5</v>
      </c>
      <c r="C2" s="4" t="s">
        <v>6</v>
      </c>
      <c r="D2" s="4" t="s">
        <v>21</v>
      </c>
      <c r="E2" s="4" t="s">
        <v>22</v>
      </c>
      <c r="F2" s="4" t="s">
        <v>25</v>
      </c>
      <c r="G2" s="4" t="s">
        <v>23</v>
      </c>
      <c r="J2" s="4" t="s">
        <v>60</v>
      </c>
      <c r="K2" s="4" t="s">
        <v>62</v>
      </c>
      <c r="L2" s="4" t="s">
        <v>64</v>
      </c>
      <c r="N2" s="4" t="s">
        <v>60</v>
      </c>
      <c r="O2" s="4" t="s">
        <v>66</v>
      </c>
    </row>
    <row r="3" spans="1:15" x14ac:dyDescent="0.25">
      <c r="A3" s="72">
        <v>1</v>
      </c>
      <c r="B3" s="72">
        <v>203</v>
      </c>
      <c r="C3" s="72">
        <v>328.73999999999899</v>
      </c>
      <c r="D3" s="1">
        <f t="shared" ref="D3:D67" si="0">+IF(A3&lt;&gt;"",IF(T(A3)="",VLOOKUP(B3,$J$3:$L$14,2,FALSE),VLOOKUP(B3,$J$3:$L$14,3,FALSE)),"")</f>
        <v>12.1</v>
      </c>
      <c r="E3" s="24">
        <f>+IF(A3&lt;&gt;"",D3*C3,"")</f>
        <v>3977.7539999999876</v>
      </c>
      <c r="F3" s="1">
        <f>+IF(B3&lt;&gt;"",VLOOKUP(B3,$N$3:$O$14,2,FALSE),"")</f>
        <v>13.94</v>
      </c>
      <c r="G3" s="24">
        <f>+IF(A3&lt;&gt;"",F3*C3,"")</f>
        <v>4582.635599999986</v>
      </c>
      <c r="J3" s="1">
        <v>102</v>
      </c>
      <c r="K3" s="28">
        <v>8.31</v>
      </c>
      <c r="L3" s="28">
        <v>9.9700000000000006</v>
      </c>
      <c r="N3" s="1">
        <v>102</v>
      </c>
      <c r="O3" s="28">
        <v>5.9</v>
      </c>
    </row>
    <row r="4" spans="1:15" x14ac:dyDescent="0.25">
      <c r="A4" s="72">
        <v>2</v>
      </c>
      <c r="B4" s="72">
        <v>102</v>
      </c>
      <c r="C4" s="72">
        <v>328.98</v>
      </c>
      <c r="D4" s="1">
        <f t="shared" si="0"/>
        <v>8.31</v>
      </c>
      <c r="E4" s="24">
        <f t="shared" ref="E4:E21" si="1">+IF(A4&lt;&gt;"",D4*C4,"")</f>
        <v>2733.8238000000001</v>
      </c>
      <c r="F4" s="1">
        <f t="shared" ref="F4:F68" si="2">+IF(B4&lt;&gt;"",VLOOKUP(B4,$N$3:$O$14,2,FALSE),"")</f>
        <v>5.9</v>
      </c>
      <c r="G4" s="24">
        <f t="shared" ref="G4:G21" si="3">+IF(A4&lt;&gt;"",F4*C4,"")</f>
        <v>1940.9820000000002</v>
      </c>
      <c r="J4" s="1">
        <v>152</v>
      </c>
      <c r="K4" s="28">
        <v>10.1</v>
      </c>
      <c r="L4" s="28">
        <v>12.1</v>
      </c>
      <c r="N4" s="1">
        <v>152</v>
      </c>
      <c r="O4" s="28">
        <v>9.7100000000000009</v>
      </c>
    </row>
    <row r="5" spans="1:15" x14ac:dyDescent="0.25">
      <c r="A5" s="72">
        <v>3</v>
      </c>
      <c r="B5" s="72">
        <v>203</v>
      </c>
      <c r="C5" s="72">
        <v>113.05</v>
      </c>
      <c r="D5" s="1">
        <f t="shared" si="0"/>
        <v>12.1</v>
      </c>
      <c r="E5" s="24">
        <f t="shared" si="1"/>
        <v>1367.905</v>
      </c>
      <c r="F5" s="1">
        <f t="shared" si="2"/>
        <v>13.94</v>
      </c>
      <c r="G5" s="24">
        <f t="shared" si="3"/>
        <v>1575.9169999999999</v>
      </c>
      <c r="J5" s="1">
        <v>203</v>
      </c>
      <c r="K5" s="28">
        <v>12.1</v>
      </c>
      <c r="L5" s="28">
        <v>14.49</v>
      </c>
      <c r="N5" s="1">
        <v>203</v>
      </c>
      <c r="O5" s="28">
        <v>13.94</v>
      </c>
    </row>
    <row r="6" spans="1:15" x14ac:dyDescent="0.25">
      <c r="A6" s="72">
        <v>4</v>
      </c>
      <c r="B6" s="72">
        <v>102</v>
      </c>
      <c r="C6" s="72">
        <v>310.39999999999998</v>
      </c>
      <c r="D6" s="1">
        <f t="shared" si="0"/>
        <v>8.31</v>
      </c>
      <c r="E6" s="24">
        <f t="shared" si="1"/>
        <v>2579.424</v>
      </c>
      <c r="F6" s="1">
        <f t="shared" si="2"/>
        <v>5.9</v>
      </c>
      <c r="G6" s="24">
        <f t="shared" si="3"/>
        <v>1831.36</v>
      </c>
      <c r="J6" s="1">
        <v>254</v>
      </c>
      <c r="K6" s="28">
        <v>12.96</v>
      </c>
      <c r="L6" s="28">
        <v>15.55</v>
      </c>
      <c r="N6" s="1">
        <v>254</v>
      </c>
      <c r="O6" s="28">
        <v>18.43</v>
      </c>
    </row>
    <row r="7" spans="1:15" x14ac:dyDescent="0.25">
      <c r="A7" s="72">
        <v>5</v>
      </c>
      <c r="B7" s="72">
        <v>102</v>
      </c>
      <c r="C7" s="72">
        <v>231.1</v>
      </c>
      <c r="D7" s="1">
        <f t="shared" si="0"/>
        <v>8.31</v>
      </c>
      <c r="E7" s="24">
        <f t="shared" si="1"/>
        <v>1920.441</v>
      </c>
      <c r="F7" s="1">
        <f t="shared" si="2"/>
        <v>5.9</v>
      </c>
      <c r="G7" s="24">
        <f t="shared" si="3"/>
        <v>1363.49</v>
      </c>
      <c r="J7" s="1">
        <v>305</v>
      </c>
      <c r="K7" s="28">
        <v>15.22</v>
      </c>
      <c r="L7" s="28">
        <v>18.28</v>
      </c>
      <c r="N7" s="1">
        <v>305</v>
      </c>
      <c r="O7" s="28">
        <v>23.16</v>
      </c>
    </row>
    <row r="8" spans="1:15" x14ac:dyDescent="0.25">
      <c r="A8" s="72">
        <v>6</v>
      </c>
      <c r="B8" s="72">
        <v>203</v>
      </c>
      <c r="C8" s="72">
        <v>218.92999999999901</v>
      </c>
      <c r="D8" s="1">
        <f t="shared" si="0"/>
        <v>12.1</v>
      </c>
      <c r="E8" s="24">
        <f t="shared" si="1"/>
        <v>2649.0529999999881</v>
      </c>
      <c r="F8" s="1">
        <f t="shared" si="2"/>
        <v>13.94</v>
      </c>
      <c r="G8" s="24">
        <f t="shared" si="3"/>
        <v>3051.8841999999863</v>
      </c>
      <c r="J8" s="1">
        <v>356</v>
      </c>
      <c r="K8" s="28">
        <v>16.62</v>
      </c>
      <c r="L8" s="28">
        <v>19.940000000000001</v>
      </c>
      <c r="N8" s="1">
        <v>356</v>
      </c>
      <c r="O8" s="28">
        <v>28.09</v>
      </c>
    </row>
    <row r="9" spans="1:15" x14ac:dyDescent="0.25">
      <c r="A9" s="72">
        <v>7</v>
      </c>
      <c r="B9" s="72">
        <v>203</v>
      </c>
      <c r="C9" s="72">
        <v>259.37</v>
      </c>
      <c r="D9" s="1">
        <f t="shared" si="0"/>
        <v>12.1</v>
      </c>
      <c r="E9" s="24">
        <f t="shared" si="1"/>
        <v>3138.377</v>
      </c>
      <c r="F9" s="1">
        <f t="shared" si="2"/>
        <v>13.94</v>
      </c>
      <c r="G9" s="24">
        <f t="shared" si="3"/>
        <v>3615.6178</v>
      </c>
      <c r="J9" s="1">
        <v>406</v>
      </c>
      <c r="K9" s="28">
        <v>19.41</v>
      </c>
      <c r="L9" s="28">
        <v>23.26</v>
      </c>
      <c r="N9" s="1">
        <v>406</v>
      </c>
      <c r="O9" s="28">
        <v>33.090000000000003</v>
      </c>
    </row>
    <row r="10" spans="1:15" x14ac:dyDescent="0.25">
      <c r="A10" s="72">
        <v>8</v>
      </c>
      <c r="B10" s="72">
        <v>152</v>
      </c>
      <c r="C10" s="72">
        <v>470.52</v>
      </c>
      <c r="D10" s="1">
        <f t="shared" si="0"/>
        <v>10.1</v>
      </c>
      <c r="E10" s="24">
        <f t="shared" si="1"/>
        <v>4752.2519999999995</v>
      </c>
      <c r="F10" s="1">
        <f t="shared" si="2"/>
        <v>9.7100000000000009</v>
      </c>
      <c r="G10" s="24">
        <f t="shared" si="3"/>
        <v>4568.7492000000002</v>
      </c>
      <c r="J10" s="1">
        <v>457</v>
      </c>
      <c r="K10" s="28">
        <v>22.2</v>
      </c>
      <c r="L10" s="28">
        <v>26.65</v>
      </c>
      <c r="N10" s="1">
        <v>457</v>
      </c>
      <c r="O10" s="28">
        <v>38.35</v>
      </c>
    </row>
    <row r="11" spans="1:15" x14ac:dyDescent="0.25">
      <c r="A11" s="72">
        <v>9</v>
      </c>
      <c r="B11" s="72">
        <v>152</v>
      </c>
      <c r="C11" s="72">
        <v>244.52</v>
      </c>
      <c r="D11" s="1">
        <f t="shared" si="0"/>
        <v>10.1</v>
      </c>
      <c r="E11" s="24">
        <f t="shared" si="1"/>
        <v>2469.652</v>
      </c>
      <c r="F11" s="1">
        <f t="shared" si="2"/>
        <v>9.7100000000000009</v>
      </c>
      <c r="G11" s="24">
        <f t="shared" si="3"/>
        <v>2374.2892000000002</v>
      </c>
      <c r="J11" s="1">
        <v>508</v>
      </c>
      <c r="K11" s="28">
        <v>24.66</v>
      </c>
      <c r="L11" s="28">
        <v>29.58</v>
      </c>
      <c r="N11" s="1">
        <v>508</v>
      </c>
      <c r="O11" s="28">
        <v>43.76</v>
      </c>
    </row>
    <row r="12" spans="1:15" x14ac:dyDescent="0.25">
      <c r="A12" s="72">
        <v>10</v>
      </c>
      <c r="B12" s="72">
        <v>102</v>
      </c>
      <c r="C12" s="72">
        <v>393.42</v>
      </c>
      <c r="D12" s="1">
        <f t="shared" si="0"/>
        <v>8.31</v>
      </c>
      <c r="E12" s="24">
        <f t="shared" si="1"/>
        <v>3269.3202000000001</v>
      </c>
      <c r="F12" s="1">
        <f t="shared" si="2"/>
        <v>5.9</v>
      </c>
      <c r="G12" s="24">
        <f t="shared" si="3"/>
        <v>2321.1780000000003</v>
      </c>
      <c r="J12" s="1">
        <v>610</v>
      </c>
      <c r="K12" s="28">
        <v>35.69</v>
      </c>
      <c r="L12" s="28">
        <v>42.8</v>
      </c>
      <c r="N12" s="1">
        <v>610</v>
      </c>
      <c r="O12" s="28">
        <v>54.99</v>
      </c>
    </row>
    <row r="13" spans="1:15" x14ac:dyDescent="0.25">
      <c r="A13" s="72">
        <v>11</v>
      </c>
      <c r="B13" s="72">
        <v>152</v>
      </c>
      <c r="C13" s="72">
        <v>314.33</v>
      </c>
      <c r="D13" s="1">
        <f t="shared" si="0"/>
        <v>10.1</v>
      </c>
      <c r="E13" s="24">
        <f t="shared" si="1"/>
        <v>3174.7329999999997</v>
      </c>
      <c r="F13" s="1">
        <f t="shared" si="2"/>
        <v>9.7100000000000009</v>
      </c>
      <c r="G13" s="24">
        <f t="shared" si="3"/>
        <v>3052.1442999999999</v>
      </c>
      <c r="J13" s="1">
        <v>711</v>
      </c>
      <c r="K13" s="28">
        <v>40.08</v>
      </c>
      <c r="L13" s="28">
        <v>48.12</v>
      </c>
      <c r="N13" s="1">
        <v>711</v>
      </c>
      <c r="O13" s="28">
        <v>66.569999999999993</v>
      </c>
    </row>
    <row r="14" spans="1:15" x14ac:dyDescent="0.25">
      <c r="A14" s="72">
        <v>12</v>
      </c>
      <c r="B14" s="72">
        <v>305</v>
      </c>
      <c r="C14" s="72">
        <v>240.65</v>
      </c>
      <c r="D14" s="1">
        <f t="shared" si="0"/>
        <v>15.22</v>
      </c>
      <c r="E14" s="24">
        <f t="shared" si="1"/>
        <v>3662.6930000000002</v>
      </c>
      <c r="F14" s="1">
        <f t="shared" si="2"/>
        <v>23.16</v>
      </c>
      <c r="G14" s="24">
        <f t="shared" si="3"/>
        <v>5573.4539999999997</v>
      </c>
      <c r="J14" s="1">
        <v>762</v>
      </c>
      <c r="K14" s="28">
        <v>42.6</v>
      </c>
      <c r="L14" s="28">
        <v>51.11</v>
      </c>
      <c r="N14" s="1">
        <v>762</v>
      </c>
      <c r="O14" s="28">
        <v>72.58</v>
      </c>
    </row>
    <row r="15" spans="1:15" x14ac:dyDescent="0.25">
      <c r="A15" s="72">
        <v>13</v>
      </c>
      <c r="B15" s="72">
        <v>152</v>
      </c>
      <c r="C15" s="72">
        <v>293.73</v>
      </c>
      <c r="D15" s="1">
        <f t="shared" si="0"/>
        <v>10.1</v>
      </c>
      <c r="E15" s="24">
        <f t="shared" si="1"/>
        <v>2966.6730000000002</v>
      </c>
      <c r="F15" s="1">
        <f t="shared" si="2"/>
        <v>9.7100000000000009</v>
      </c>
      <c r="G15" s="24">
        <f t="shared" si="3"/>
        <v>2852.1183000000005</v>
      </c>
    </row>
    <row r="16" spans="1:15" x14ac:dyDescent="0.25">
      <c r="A16" s="72">
        <v>14</v>
      </c>
      <c r="B16" s="72">
        <v>152</v>
      </c>
      <c r="C16" s="72">
        <v>221.76</v>
      </c>
      <c r="D16" s="1">
        <f t="shared" si="0"/>
        <v>10.1</v>
      </c>
      <c r="E16" s="24">
        <f t="shared" si="1"/>
        <v>2239.7759999999998</v>
      </c>
      <c r="F16" s="1">
        <f t="shared" si="2"/>
        <v>9.7100000000000009</v>
      </c>
      <c r="G16" s="24">
        <f t="shared" si="3"/>
        <v>2153.2896000000001</v>
      </c>
    </row>
    <row r="17" spans="1:7" x14ac:dyDescent="0.25">
      <c r="A17" s="72"/>
      <c r="B17" s="72"/>
      <c r="C17" s="72"/>
      <c r="D17" s="1"/>
      <c r="E17" s="24"/>
      <c r="F17" s="1"/>
      <c r="G17" s="24"/>
    </row>
    <row r="18" spans="1:7" x14ac:dyDescent="0.25">
      <c r="A18" s="70" t="s">
        <v>92</v>
      </c>
      <c r="B18" s="72">
        <v>508</v>
      </c>
      <c r="C18" s="72">
        <v>107.88</v>
      </c>
      <c r="D18" s="1">
        <f t="shared" si="0"/>
        <v>29.58</v>
      </c>
      <c r="E18" s="24">
        <f t="shared" ref="E18" si="4">+IF(A18&lt;&gt;"",D18*C18,"")</f>
        <v>3191.0903999999996</v>
      </c>
      <c r="F18" s="1">
        <f t="shared" si="2"/>
        <v>43.76</v>
      </c>
      <c r="G18" s="24">
        <f t="shared" ref="G18" si="5">+IF(A18&lt;&gt;"",F18*C18,"")</f>
        <v>4720.8287999999993</v>
      </c>
    </row>
    <row r="19" spans="1:7" x14ac:dyDescent="0.25">
      <c r="A19" s="70" t="s">
        <v>93</v>
      </c>
      <c r="B19" s="72">
        <v>305</v>
      </c>
      <c r="C19" s="72">
        <v>109.269999999999</v>
      </c>
      <c r="D19" s="1">
        <f t="shared" si="0"/>
        <v>18.28</v>
      </c>
      <c r="E19" s="24">
        <f t="shared" si="1"/>
        <v>1997.4555999999818</v>
      </c>
      <c r="F19" s="1">
        <f t="shared" si="2"/>
        <v>23.16</v>
      </c>
      <c r="G19" s="24">
        <f t="shared" si="3"/>
        <v>2530.693199999977</v>
      </c>
    </row>
    <row r="20" spans="1:7" x14ac:dyDescent="0.25">
      <c r="A20" s="70" t="s">
        <v>94</v>
      </c>
      <c r="B20" s="72">
        <v>305</v>
      </c>
      <c r="C20" s="72">
        <v>164.77</v>
      </c>
      <c r="D20" s="1">
        <f t="shared" si="0"/>
        <v>18.28</v>
      </c>
      <c r="E20" s="24">
        <f t="shared" si="1"/>
        <v>3011.9956000000002</v>
      </c>
      <c r="F20" s="1">
        <f t="shared" si="2"/>
        <v>23.16</v>
      </c>
      <c r="G20" s="24">
        <f t="shared" si="3"/>
        <v>3816.0732000000003</v>
      </c>
    </row>
    <row r="21" spans="1:7" x14ac:dyDescent="0.25">
      <c r="A21" s="70" t="s">
        <v>95</v>
      </c>
      <c r="B21" s="72">
        <v>102</v>
      </c>
      <c r="C21" s="72">
        <v>375.62</v>
      </c>
      <c r="D21" s="1">
        <f t="shared" si="0"/>
        <v>9.9700000000000006</v>
      </c>
      <c r="E21" s="24">
        <f t="shared" si="1"/>
        <v>3744.9314000000004</v>
      </c>
      <c r="F21" s="1">
        <f t="shared" si="2"/>
        <v>5.9</v>
      </c>
      <c r="G21" s="24">
        <f t="shared" si="3"/>
        <v>2216.1580000000004</v>
      </c>
    </row>
    <row r="22" spans="1:7" x14ac:dyDescent="0.25">
      <c r="A22" s="70" t="s">
        <v>96</v>
      </c>
      <c r="B22" s="72">
        <v>305</v>
      </c>
      <c r="C22" s="72">
        <v>39.18</v>
      </c>
      <c r="D22" s="1">
        <f t="shared" si="0"/>
        <v>18.28</v>
      </c>
      <c r="E22" s="24">
        <f t="shared" ref="E22:E85" si="6">+IF(A22&lt;&gt;"",D22*C22,"")</f>
        <v>716.21040000000005</v>
      </c>
      <c r="F22" s="1">
        <f t="shared" si="2"/>
        <v>23.16</v>
      </c>
      <c r="G22" s="24">
        <f t="shared" ref="G22:G85" si="7">+IF(A22&lt;&gt;"",F22*C22,"")</f>
        <v>907.40880000000004</v>
      </c>
    </row>
    <row r="23" spans="1:7" x14ac:dyDescent="0.25">
      <c r="A23" s="70" t="s">
        <v>97</v>
      </c>
      <c r="B23" s="72">
        <v>203</v>
      </c>
      <c r="C23" s="72">
        <v>45.61</v>
      </c>
      <c r="D23" s="1">
        <f t="shared" si="0"/>
        <v>14.49</v>
      </c>
      <c r="E23" s="24">
        <f t="shared" si="6"/>
        <v>660.88890000000004</v>
      </c>
      <c r="F23" s="1">
        <f t="shared" si="2"/>
        <v>13.94</v>
      </c>
      <c r="G23" s="24">
        <f t="shared" si="7"/>
        <v>635.80340000000001</v>
      </c>
    </row>
    <row r="24" spans="1:7" x14ac:dyDescent="0.25">
      <c r="A24" s="70" t="s">
        <v>98</v>
      </c>
      <c r="B24" s="72">
        <v>406</v>
      </c>
      <c r="C24" s="72">
        <v>9.57</v>
      </c>
      <c r="D24" s="1">
        <f t="shared" si="0"/>
        <v>23.26</v>
      </c>
      <c r="E24" s="24">
        <f t="shared" si="6"/>
        <v>222.59820000000002</v>
      </c>
      <c r="F24" s="1">
        <f t="shared" si="2"/>
        <v>33.090000000000003</v>
      </c>
      <c r="G24" s="24">
        <f t="shared" si="7"/>
        <v>316.67130000000003</v>
      </c>
    </row>
    <row r="25" spans="1:7" x14ac:dyDescent="0.25">
      <c r="A25" s="73" t="s">
        <v>99</v>
      </c>
      <c r="B25" s="72">
        <v>203</v>
      </c>
      <c r="C25" s="72">
        <v>122.62</v>
      </c>
      <c r="D25" s="1">
        <f t="shared" si="0"/>
        <v>14.49</v>
      </c>
      <c r="E25" s="24">
        <f t="shared" si="6"/>
        <v>1776.7638000000002</v>
      </c>
      <c r="F25" s="1">
        <f t="shared" si="2"/>
        <v>13.94</v>
      </c>
      <c r="G25" s="24">
        <f t="shared" si="7"/>
        <v>1709.3227999999999</v>
      </c>
    </row>
    <row r="26" spans="1:7" x14ac:dyDescent="0.25">
      <c r="A26" s="73" t="s">
        <v>100</v>
      </c>
      <c r="B26" s="72">
        <v>356</v>
      </c>
      <c r="C26" s="72">
        <v>95.25</v>
      </c>
      <c r="D26" s="1">
        <f t="shared" si="0"/>
        <v>19.940000000000001</v>
      </c>
      <c r="E26" s="24">
        <f t="shared" si="6"/>
        <v>1899.2850000000001</v>
      </c>
      <c r="F26" s="1">
        <f t="shared" si="2"/>
        <v>28.09</v>
      </c>
      <c r="G26" s="24">
        <f t="shared" si="7"/>
        <v>2675.5724999999998</v>
      </c>
    </row>
    <row r="27" spans="1:7" x14ac:dyDescent="0.25">
      <c r="A27" s="73" t="s">
        <v>101</v>
      </c>
      <c r="B27" s="72">
        <v>203</v>
      </c>
      <c r="C27" s="72">
        <v>143.29</v>
      </c>
      <c r="D27" s="1">
        <f t="shared" si="0"/>
        <v>14.49</v>
      </c>
      <c r="E27" s="24">
        <f t="shared" si="6"/>
        <v>2076.2721000000001</v>
      </c>
      <c r="F27" s="1">
        <f t="shared" si="2"/>
        <v>13.94</v>
      </c>
      <c r="G27" s="24">
        <f t="shared" si="7"/>
        <v>1997.4625999999998</v>
      </c>
    </row>
    <row r="28" spans="1:7" x14ac:dyDescent="0.25">
      <c r="A28" s="73" t="s">
        <v>102</v>
      </c>
      <c r="B28" s="72">
        <v>203</v>
      </c>
      <c r="C28" s="72">
        <v>33.11</v>
      </c>
      <c r="D28" s="1">
        <f t="shared" si="0"/>
        <v>14.49</v>
      </c>
      <c r="E28" s="24">
        <f t="shared" si="6"/>
        <v>479.76389999999998</v>
      </c>
      <c r="F28" s="1">
        <f t="shared" si="2"/>
        <v>13.94</v>
      </c>
      <c r="G28" s="24">
        <f t="shared" si="7"/>
        <v>461.55339999999995</v>
      </c>
    </row>
    <row r="29" spans="1:7" x14ac:dyDescent="0.25">
      <c r="A29" s="73" t="s">
        <v>103</v>
      </c>
      <c r="B29" s="72">
        <v>102</v>
      </c>
      <c r="C29" s="72">
        <v>65.8</v>
      </c>
      <c r="D29" s="1">
        <f t="shared" si="0"/>
        <v>9.9700000000000006</v>
      </c>
      <c r="E29" s="24">
        <f t="shared" si="6"/>
        <v>656.02600000000007</v>
      </c>
      <c r="F29" s="1">
        <f t="shared" si="2"/>
        <v>5.9</v>
      </c>
      <c r="G29" s="24">
        <f t="shared" si="7"/>
        <v>388.22</v>
      </c>
    </row>
    <row r="30" spans="1:7" x14ac:dyDescent="0.25">
      <c r="A30" s="73" t="s">
        <v>104</v>
      </c>
      <c r="B30" s="72">
        <v>254</v>
      </c>
      <c r="C30" s="72">
        <v>104</v>
      </c>
      <c r="D30" s="1">
        <f t="shared" si="0"/>
        <v>15.55</v>
      </c>
      <c r="E30" s="24">
        <f t="shared" si="6"/>
        <v>1617.2</v>
      </c>
      <c r="F30" s="1">
        <f t="shared" si="2"/>
        <v>18.43</v>
      </c>
      <c r="G30" s="24">
        <f t="shared" si="7"/>
        <v>1916.72</v>
      </c>
    </row>
    <row r="31" spans="1:7" x14ac:dyDescent="0.25">
      <c r="A31" s="73" t="s">
        <v>105</v>
      </c>
      <c r="B31" s="72">
        <v>203</v>
      </c>
      <c r="C31" s="72">
        <v>115.91</v>
      </c>
      <c r="D31" s="1">
        <f t="shared" si="0"/>
        <v>14.49</v>
      </c>
      <c r="E31" s="24">
        <f t="shared" si="6"/>
        <v>1679.5359000000001</v>
      </c>
      <c r="F31" s="1">
        <f t="shared" si="2"/>
        <v>13.94</v>
      </c>
      <c r="G31" s="24">
        <f t="shared" si="7"/>
        <v>1615.7854</v>
      </c>
    </row>
    <row r="32" spans="1:7" x14ac:dyDescent="0.25">
      <c r="A32" s="73" t="s">
        <v>106</v>
      </c>
      <c r="B32" s="72">
        <v>305</v>
      </c>
      <c r="C32" s="72">
        <v>85.24</v>
      </c>
      <c r="D32" s="1">
        <f t="shared" si="0"/>
        <v>18.28</v>
      </c>
      <c r="E32" s="24">
        <f t="shared" si="6"/>
        <v>1558.1872000000001</v>
      </c>
      <c r="F32" s="1">
        <f t="shared" si="2"/>
        <v>23.16</v>
      </c>
      <c r="G32" s="24">
        <f t="shared" si="7"/>
        <v>1974.1583999999998</v>
      </c>
    </row>
    <row r="33" spans="1:7" x14ac:dyDescent="0.25">
      <c r="A33" s="73" t="s">
        <v>107</v>
      </c>
      <c r="B33" s="72">
        <v>254</v>
      </c>
      <c r="C33" s="72">
        <v>91.4</v>
      </c>
      <c r="D33" s="1">
        <f t="shared" si="0"/>
        <v>15.55</v>
      </c>
      <c r="E33" s="24">
        <f t="shared" si="6"/>
        <v>1421.2700000000002</v>
      </c>
      <c r="F33" s="1">
        <f t="shared" si="2"/>
        <v>18.43</v>
      </c>
      <c r="G33" s="24">
        <f t="shared" si="7"/>
        <v>1684.5020000000002</v>
      </c>
    </row>
    <row r="34" spans="1:7" x14ac:dyDescent="0.25">
      <c r="A34" s="73" t="s">
        <v>108</v>
      </c>
      <c r="B34" s="72">
        <v>152</v>
      </c>
      <c r="C34" s="72">
        <v>51.21</v>
      </c>
      <c r="D34" s="1">
        <f t="shared" si="0"/>
        <v>12.1</v>
      </c>
      <c r="E34" s="24">
        <f t="shared" si="6"/>
        <v>619.64099999999996</v>
      </c>
      <c r="F34" s="1">
        <f t="shared" si="2"/>
        <v>9.7100000000000009</v>
      </c>
      <c r="G34" s="24">
        <f t="shared" si="7"/>
        <v>497.24910000000006</v>
      </c>
    </row>
    <row r="35" spans="1:7" x14ac:dyDescent="0.25">
      <c r="A35" s="73" t="s">
        <v>109</v>
      </c>
      <c r="B35" s="72">
        <v>356</v>
      </c>
      <c r="C35" s="72">
        <v>109.6</v>
      </c>
      <c r="D35" s="1">
        <f t="shared" si="0"/>
        <v>19.940000000000001</v>
      </c>
      <c r="E35" s="24">
        <f t="shared" si="6"/>
        <v>2185.424</v>
      </c>
      <c r="F35" s="1">
        <f t="shared" si="2"/>
        <v>28.09</v>
      </c>
      <c r="G35" s="24">
        <f t="shared" si="7"/>
        <v>3078.6639999999998</v>
      </c>
    </row>
    <row r="36" spans="1:7" x14ac:dyDescent="0.25">
      <c r="A36" s="73" t="s">
        <v>110</v>
      </c>
      <c r="B36" s="72">
        <v>152</v>
      </c>
      <c r="C36" s="72">
        <v>19.28</v>
      </c>
      <c r="D36" s="1">
        <f t="shared" si="0"/>
        <v>12.1</v>
      </c>
      <c r="E36" s="24">
        <f t="shared" si="6"/>
        <v>233.28800000000001</v>
      </c>
      <c r="F36" s="1">
        <f t="shared" si="2"/>
        <v>9.7100000000000009</v>
      </c>
      <c r="G36" s="24">
        <f t="shared" si="7"/>
        <v>187.20880000000002</v>
      </c>
    </row>
    <row r="37" spans="1:7" x14ac:dyDescent="0.25">
      <c r="A37" s="73" t="s">
        <v>111</v>
      </c>
      <c r="B37" s="72">
        <v>152</v>
      </c>
      <c r="C37" s="72">
        <v>73.66</v>
      </c>
      <c r="D37" s="1">
        <f t="shared" si="0"/>
        <v>12.1</v>
      </c>
      <c r="E37" s="24">
        <f t="shared" si="6"/>
        <v>891.28599999999994</v>
      </c>
      <c r="F37" s="1">
        <f t="shared" si="2"/>
        <v>9.7100000000000009</v>
      </c>
      <c r="G37" s="24">
        <f t="shared" si="7"/>
        <v>715.23860000000002</v>
      </c>
    </row>
    <row r="38" spans="1:7" x14ac:dyDescent="0.25">
      <c r="A38" s="73" t="s">
        <v>112</v>
      </c>
      <c r="B38" s="72">
        <v>356</v>
      </c>
      <c r="C38" s="72">
        <v>130.79</v>
      </c>
      <c r="D38" s="1">
        <f t="shared" si="0"/>
        <v>19.940000000000001</v>
      </c>
      <c r="E38" s="24">
        <f t="shared" si="6"/>
        <v>2607.9526000000001</v>
      </c>
      <c r="F38" s="1">
        <f t="shared" si="2"/>
        <v>28.09</v>
      </c>
      <c r="G38" s="24">
        <f t="shared" si="7"/>
        <v>3673.8910999999998</v>
      </c>
    </row>
    <row r="39" spans="1:7" x14ac:dyDescent="0.25">
      <c r="A39" s="73" t="s">
        <v>113</v>
      </c>
      <c r="B39" s="72">
        <v>203</v>
      </c>
      <c r="C39" s="72">
        <v>170.64</v>
      </c>
      <c r="D39" s="1">
        <f t="shared" si="0"/>
        <v>14.49</v>
      </c>
      <c r="E39" s="24">
        <f t="shared" si="6"/>
        <v>2472.5735999999997</v>
      </c>
      <c r="F39" s="1">
        <f t="shared" si="2"/>
        <v>13.94</v>
      </c>
      <c r="G39" s="24">
        <f t="shared" si="7"/>
        <v>2378.7215999999999</v>
      </c>
    </row>
    <row r="40" spans="1:7" x14ac:dyDescent="0.25">
      <c r="A40" s="73" t="s">
        <v>114</v>
      </c>
      <c r="B40" s="72">
        <v>152</v>
      </c>
      <c r="C40" s="72">
        <v>59.379999999999903</v>
      </c>
      <c r="D40" s="1">
        <f t="shared" si="0"/>
        <v>12.1</v>
      </c>
      <c r="E40" s="24">
        <f t="shared" si="6"/>
        <v>718.4979999999988</v>
      </c>
      <c r="F40" s="1">
        <f t="shared" si="2"/>
        <v>9.7100000000000009</v>
      </c>
      <c r="G40" s="24">
        <f t="shared" si="7"/>
        <v>576.57979999999907</v>
      </c>
    </row>
    <row r="41" spans="1:7" x14ac:dyDescent="0.25">
      <c r="A41" s="73" t="s">
        <v>115</v>
      </c>
      <c r="B41" s="72">
        <v>254</v>
      </c>
      <c r="C41" s="72">
        <v>69.88</v>
      </c>
      <c r="D41" s="1">
        <f t="shared" si="0"/>
        <v>15.55</v>
      </c>
      <c r="E41" s="24">
        <f t="shared" si="6"/>
        <v>1086.634</v>
      </c>
      <c r="F41" s="1">
        <f t="shared" si="2"/>
        <v>18.43</v>
      </c>
      <c r="G41" s="24">
        <f t="shared" si="7"/>
        <v>1287.8883999999998</v>
      </c>
    </row>
    <row r="42" spans="1:7" x14ac:dyDescent="0.25">
      <c r="A42" s="73" t="s">
        <v>116</v>
      </c>
      <c r="B42" s="72">
        <v>152</v>
      </c>
      <c r="C42" s="72">
        <v>190.66999999999899</v>
      </c>
      <c r="D42" s="1">
        <f t="shared" si="0"/>
        <v>12.1</v>
      </c>
      <c r="E42" s="24">
        <f t="shared" si="6"/>
        <v>2307.1069999999877</v>
      </c>
      <c r="F42" s="1">
        <f t="shared" si="2"/>
        <v>9.7100000000000009</v>
      </c>
      <c r="G42" s="24">
        <f t="shared" si="7"/>
        <v>1851.4056999999905</v>
      </c>
    </row>
    <row r="43" spans="1:7" x14ac:dyDescent="0.25">
      <c r="A43" s="73" t="s">
        <v>117</v>
      </c>
      <c r="B43" s="72">
        <v>254</v>
      </c>
      <c r="C43" s="72">
        <v>235</v>
      </c>
      <c r="D43" s="1">
        <f t="shared" si="0"/>
        <v>15.55</v>
      </c>
      <c r="E43" s="24">
        <f t="shared" si="6"/>
        <v>3654.25</v>
      </c>
      <c r="F43" s="1">
        <f t="shared" si="2"/>
        <v>18.43</v>
      </c>
      <c r="G43" s="24">
        <f t="shared" si="7"/>
        <v>4331.05</v>
      </c>
    </row>
    <row r="44" spans="1:7" x14ac:dyDescent="0.25">
      <c r="A44" s="73" t="s">
        <v>118</v>
      </c>
      <c r="B44" s="72">
        <v>102</v>
      </c>
      <c r="C44" s="72">
        <v>59.379999999999903</v>
      </c>
      <c r="D44" s="1">
        <f t="shared" si="0"/>
        <v>9.9700000000000006</v>
      </c>
      <c r="E44" s="24">
        <f t="shared" si="6"/>
        <v>592.01859999999908</v>
      </c>
      <c r="F44" s="1">
        <f t="shared" si="2"/>
        <v>5.9</v>
      </c>
      <c r="G44" s="24">
        <f t="shared" si="7"/>
        <v>350.34199999999947</v>
      </c>
    </row>
    <row r="45" spans="1:7" x14ac:dyDescent="0.25">
      <c r="A45" s="73" t="s">
        <v>119</v>
      </c>
      <c r="B45" s="72">
        <v>305</v>
      </c>
      <c r="C45" s="72">
        <v>144.33000000000001</v>
      </c>
      <c r="D45" s="1">
        <f t="shared" si="0"/>
        <v>18.28</v>
      </c>
      <c r="E45" s="24">
        <f t="shared" si="6"/>
        <v>2638.3524000000002</v>
      </c>
      <c r="F45" s="1">
        <f t="shared" si="2"/>
        <v>23.16</v>
      </c>
      <c r="G45" s="24">
        <f t="shared" si="7"/>
        <v>3342.6828000000005</v>
      </c>
    </row>
    <row r="46" spans="1:7" x14ac:dyDescent="0.25">
      <c r="A46" s="73" t="s">
        <v>120</v>
      </c>
      <c r="B46" s="72">
        <v>305</v>
      </c>
      <c r="C46" s="72">
        <v>140.76</v>
      </c>
      <c r="D46" s="1">
        <f t="shared" si="0"/>
        <v>18.28</v>
      </c>
      <c r="E46" s="24">
        <f t="shared" si="6"/>
        <v>2573.0927999999999</v>
      </c>
      <c r="F46" s="1">
        <f t="shared" si="2"/>
        <v>23.16</v>
      </c>
      <c r="G46" s="24">
        <f t="shared" si="7"/>
        <v>3260.0015999999996</v>
      </c>
    </row>
    <row r="47" spans="1:7" x14ac:dyDescent="0.25">
      <c r="A47" s="73" t="s">
        <v>121</v>
      </c>
      <c r="B47" s="72">
        <v>508</v>
      </c>
      <c r="C47" s="72">
        <v>567.29999999999995</v>
      </c>
      <c r="D47" s="1">
        <f t="shared" si="0"/>
        <v>29.58</v>
      </c>
      <c r="E47" s="24">
        <f t="shared" si="6"/>
        <v>16780.733999999997</v>
      </c>
      <c r="F47" s="1">
        <f t="shared" si="2"/>
        <v>43.76</v>
      </c>
      <c r="G47" s="24">
        <f t="shared" si="7"/>
        <v>24825.047999999995</v>
      </c>
    </row>
    <row r="48" spans="1:7" x14ac:dyDescent="0.25">
      <c r="A48" s="73" t="s">
        <v>122</v>
      </c>
      <c r="B48" s="72">
        <v>254</v>
      </c>
      <c r="C48" s="72">
        <v>42.72</v>
      </c>
      <c r="D48" s="1">
        <f t="shared" si="0"/>
        <v>15.55</v>
      </c>
      <c r="E48" s="24">
        <f t="shared" si="6"/>
        <v>664.29600000000005</v>
      </c>
      <c r="F48" s="1">
        <f t="shared" si="2"/>
        <v>18.43</v>
      </c>
      <c r="G48" s="24">
        <f t="shared" si="7"/>
        <v>787.32959999999991</v>
      </c>
    </row>
    <row r="49" spans="1:7" x14ac:dyDescent="0.25">
      <c r="A49" s="73" t="s">
        <v>123</v>
      </c>
      <c r="B49" s="72">
        <v>356</v>
      </c>
      <c r="C49" s="72">
        <v>316.91000000000003</v>
      </c>
      <c r="D49" s="1">
        <f t="shared" si="0"/>
        <v>19.940000000000001</v>
      </c>
      <c r="E49" s="24">
        <f t="shared" si="6"/>
        <v>6319.1854000000012</v>
      </c>
      <c r="F49" s="1">
        <f t="shared" si="2"/>
        <v>28.09</v>
      </c>
      <c r="G49" s="24">
        <f t="shared" si="7"/>
        <v>8902.0019000000011</v>
      </c>
    </row>
    <row r="50" spans="1:7" x14ac:dyDescent="0.25">
      <c r="A50" s="73" t="s">
        <v>124</v>
      </c>
      <c r="B50" s="72">
        <v>203</v>
      </c>
      <c r="C50" s="72">
        <v>114.61</v>
      </c>
      <c r="D50" s="1">
        <f t="shared" si="0"/>
        <v>14.49</v>
      </c>
      <c r="E50" s="24">
        <f t="shared" si="6"/>
        <v>1660.6989000000001</v>
      </c>
      <c r="F50" s="1">
        <f t="shared" si="2"/>
        <v>13.94</v>
      </c>
      <c r="G50" s="24">
        <f t="shared" si="7"/>
        <v>1597.6633999999999</v>
      </c>
    </row>
    <row r="51" spans="1:7" x14ac:dyDescent="0.25">
      <c r="A51" s="73" t="s">
        <v>125</v>
      </c>
      <c r="B51" s="72">
        <v>508</v>
      </c>
      <c r="C51" s="72">
        <v>12.21</v>
      </c>
      <c r="D51" s="1">
        <f t="shared" si="0"/>
        <v>29.58</v>
      </c>
      <c r="E51" s="24">
        <f t="shared" si="6"/>
        <v>361.17180000000002</v>
      </c>
      <c r="F51" s="1">
        <f t="shared" si="2"/>
        <v>43.76</v>
      </c>
      <c r="G51" s="24">
        <f t="shared" si="7"/>
        <v>534.30960000000005</v>
      </c>
    </row>
    <row r="52" spans="1:7" x14ac:dyDescent="0.25">
      <c r="A52" s="73" t="s">
        <v>126</v>
      </c>
      <c r="B52" s="72">
        <v>406</v>
      </c>
      <c r="C52" s="72">
        <v>92.739999999999895</v>
      </c>
      <c r="D52" s="1">
        <f t="shared" si="0"/>
        <v>23.26</v>
      </c>
      <c r="E52" s="24">
        <f t="shared" si="6"/>
        <v>2157.1323999999977</v>
      </c>
      <c r="F52" s="1">
        <f t="shared" si="2"/>
        <v>33.090000000000003</v>
      </c>
      <c r="G52" s="24">
        <f t="shared" si="7"/>
        <v>3068.7665999999967</v>
      </c>
    </row>
    <row r="53" spans="1:7" x14ac:dyDescent="0.25">
      <c r="A53" s="73" t="s">
        <v>127</v>
      </c>
      <c r="B53" s="72">
        <v>203</v>
      </c>
      <c r="C53" s="72">
        <v>12.01</v>
      </c>
      <c r="D53" s="1">
        <f t="shared" si="0"/>
        <v>14.49</v>
      </c>
      <c r="E53" s="24">
        <f t="shared" si="6"/>
        <v>174.0249</v>
      </c>
      <c r="F53" s="1">
        <f t="shared" si="2"/>
        <v>13.94</v>
      </c>
      <c r="G53" s="24">
        <f t="shared" si="7"/>
        <v>167.4194</v>
      </c>
    </row>
    <row r="54" spans="1:7" x14ac:dyDescent="0.25">
      <c r="A54" s="73" t="s">
        <v>128</v>
      </c>
      <c r="B54" s="72">
        <v>356</v>
      </c>
      <c r="C54" s="72">
        <v>12.5899999999999</v>
      </c>
      <c r="D54" s="1">
        <f t="shared" si="0"/>
        <v>19.940000000000001</v>
      </c>
      <c r="E54" s="24">
        <f t="shared" si="6"/>
        <v>251.04459999999804</v>
      </c>
      <c r="F54" s="1">
        <f t="shared" si="2"/>
        <v>28.09</v>
      </c>
      <c r="G54" s="24">
        <f t="shared" si="7"/>
        <v>353.65309999999721</v>
      </c>
    </row>
    <row r="55" spans="1:7" x14ac:dyDescent="0.25">
      <c r="A55" s="73" t="s">
        <v>129</v>
      </c>
      <c r="B55" s="72">
        <v>356</v>
      </c>
      <c r="C55" s="72">
        <v>18.649999999999999</v>
      </c>
      <c r="D55" s="1">
        <f t="shared" si="0"/>
        <v>19.940000000000001</v>
      </c>
      <c r="E55" s="24">
        <f t="shared" si="6"/>
        <v>371.88099999999997</v>
      </c>
      <c r="F55" s="1">
        <f t="shared" si="2"/>
        <v>28.09</v>
      </c>
      <c r="G55" s="24">
        <f t="shared" si="7"/>
        <v>523.87849999999992</v>
      </c>
    </row>
    <row r="56" spans="1:7" x14ac:dyDescent="0.25">
      <c r="A56" s="73" t="s">
        <v>130</v>
      </c>
      <c r="B56" s="72">
        <v>152</v>
      </c>
      <c r="C56" s="72">
        <v>56.94</v>
      </c>
      <c r="D56" s="1">
        <f t="shared" si="0"/>
        <v>12.1</v>
      </c>
      <c r="E56" s="24">
        <f t="shared" si="6"/>
        <v>688.97399999999993</v>
      </c>
      <c r="F56" s="1">
        <f t="shared" si="2"/>
        <v>9.7100000000000009</v>
      </c>
      <c r="G56" s="24">
        <f t="shared" si="7"/>
        <v>552.88740000000007</v>
      </c>
    </row>
    <row r="57" spans="1:7" x14ac:dyDescent="0.25">
      <c r="A57" s="73" t="s">
        <v>131</v>
      </c>
      <c r="B57" s="72">
        <v>610</v>
      </c>
      <c r="C57" s="72">
        <v>6.96</v>
      </c>
      <c r="D57" s="1">
        <f t="shared" si="0"/>
        <v>42.8</v>
      </c>
      <c r="E57" s="24">
        <f t="shared" si="6"/>
        <v>297.88799999999998</v>
      </c>
      <c r="F57" s="1">
        <f t="shared" si="2"/>
        <v>54.99</v>
      </c>
      <c r="G57" s="24">
        <f t="shared" si="7"/>
        <v>382.73040000000003</v>
      </c>
    </row>
    <row r="58" spans="1:7" x14ac:dyDescent="0.25">
      <c r="A58" s="73" t="s">
        <v>132</v>
      </c>
      <c r="B58" s="72">
        <v>254</v>
      </c>
      <c r="C58" s="72">
        <v>4.3</v>
      </c>
      <c r="D58" s="1">
        <f t="shared" si="0"/>
        <v>15.55</v>
      </c>
      <c r="E58" s="24">
        <f t="shared" si="6"/>
        <v>66.864999999999995</v>
      </c>
      <c r="F58" s="1">
        <f t="shared" si="2"/>
        <v>18.43</v>
      </c>
      <c r="G58" s="24">
        <f t="shared" si="7"/>
        <v>79.248999999999995</v>
      </c>
    </row>
    <row r="59" spans="1:7" x14ac:dyDescent="0.25">
      <c r="A59" s="73" t="s">
        <v>133</v>
      </c>
      <c r="B59" s="72">
        <v>152</v>
      </c>
      <c r="C59" s="72">
        <v>11.49</v>
      </c>
      <c r="D59" s="1">
        <f t="shared" si="0"/>
        <v>12.1</v>
      </c>
      <c r="E59" s="24">
        <f t="shared" si="6"/>
        <v>139.029</v>
      </c>
      <c r="F59" s="1">
        <f t="shared" si="2"/>
        <v>9.7100000000000009</v>
      </c>
      <c r="G59" s="24">
        <f t="shared" si="7"/>
        <v>111.56790000000001</v>
      </c>
    </row>
    <row r="60" spans="1:7" x14ac:dyDescent="0.25">
      <c r="A60" s="73" t="s">
        <v>134</v>
      </c>
      <c r="B60" s="72">
        <v>254</v>
      </c>
      <c r="C60" s="72">
        <v>76.14</v>
      </c>
      <c r="D60" s="1">
        <f t="shared" si="0"/>
        <v>15.55</v>
      </c>
      <c r="E60" s="24">
        <f t="shared" si="6"/>
        <v>1183.9770000000001</v>
      </c>
      <c r="F60" s="1">
        <f t="shared" si="2"/>
        <v>18.43</v>
      </c>
      <c r="G60" s="24">
        <f t="shared" si="7"/>
        <v>1403.2601999999999</v>
      </c>
    </row>
    <row r="61" spans="1:7" x14ac:dyDescent="0.25">
      <c r="A61" s="73" t="s">
        <v>135</v>
      </c>
      <c r="B61" s="72">
        <v>305</v>
      </c>
      <c r="C61" s="72">
        <v>55.17</v>
      </c>
      <c r="D61" s="1">
        <f t="shared" si="0"/>
        <v>18.28</v>
      </c>
      <c r="E61" s="24">
        <f t="shared" si="6"/>
        <v>1008.5076000000001</v>
      </c>
      <c r="F61" s="1">
        <f t="shared" si="2"/>
        <v>23.16</v>
      </c>
      <c r="G61" s="24">
        <f t="shared" si="7"/>
        <v>1277.7372</v>
      </c>
    </row>
    <row r="62" spans="1:7" x14ac:dyDescent="0.25">
      <c r="A62" s="73" t="s">
        <v>136</v>
      </c>
      <c r="B62" s="72">
        <v>254</v>
      </c>
      <c r="C62" s="72">
        <v>79.53</v>
      </c>
      <c r="D62" s="1">
        <f t="shared" si="0"/>
        <v>15.55</v>
      </c>
      <c r="E62" s="24">
        <f t="shared" si="6"/>
        <v>1236.6915000000001</v>
      </c>
      <c r="F62" s="1">
        <f t="shared" si="2"/>
        <v>18.43</v>
      </c>
      <c r="G62" s="24">
        <f t="shared" si="7"/>
        <v>1465.7379000000001</v>
      </c>
    </row>
    <row r="63" spans="1:7" x14ac:dyDescent="0.25">
      <c r="A63" s="73" t="s">
        <v>137</v>
      </c>
      <c r="B63" s="72">
        <v>254</v>
      </c>
      <c r="C63" s="72">
        <v>22.94</v>
      </c>
      <c r="D63" s="1">
        <f t="shared" si="0"/>
        <v>15.55</v>
      </c>
      <c r="E63" s="24">
        <f t="shared" si="6"/>
        <v>356.71700000000004</v>
      </c>
      <c r="F63" s="1">
        <f t="shared" si="2"/>
        <v>18.43</v>
      </c>
      <c r="G63" s="24">
        <f t="shared" si="7"/>
        <v>422.7842</v>
      </c>
    </row>
    <row r="64" spans="1:7" x14ac:dyDescent="0.25">
      <c r="A64" s="73" t="s">
        <v>138</v>
      </c>
      <c r="B64" s="72">
        <v>305</v>
      </c>
      <c r="C64" s="72">
        <v>55.29</v>
      </c>
      <c r="D64" s="1">
        <f t="shared" si="0"/>
        <v>18.28</v>
      </c>
      <c r="E64" s="24">
        <f t="shared" si="6"/>
        <v>1010.7012000000001</v>
      </c>
      <c r="F64" s="1">
        <f t="shared" si="2"/>
        <v>23.16</v>
      </c>
      <c r="G64" s="24">
        <f t="shared" si="7"/>
        <v>1280.5164</v>
      </c>
    </row>
    <row r="65" spans="1:7" x14ac:dyDescent="0.25">
      <c r="A65" s="73" t="s">
        <v>139</v>
      </c>
      <c r="B65" s="72">
        <v>203</v>
      </c>
      <c r="C65" s="72">
        <v>163.63</v>
      </c>
      <c r="D65" s="1">
        <f t="shared" si="0"/>
        <v>14.49</v>
      </c>
      <c r="E65" s="24">
        <f t="shared" si="6"/>
        <v>2370.9987000000001</v>
      </c>
      <c r="F65" s="1">
        <f t="shared" si="2"/>
        <v>13.94</v>
      </c>
      <c r="G65" s="24">
        <f t="shared" si="7"/>
        <v>2281.0021999999999</v>
      </c>
    </row>
    <row r="66" spans="1:7" x14ac:dyDescent="0.25">
      <c r="A66" s="73" t="s">
        <v>140</v>
      </c>
      <c r="B66" s="72">
        <v>203</v>
      </c>
      <c r="C66" s="72">
        <v>45.12</v>
      </c>
      <c r="D66" s="1">
        <f t="shared" si="0"/>
        <v>14.49</v>
      </c>
      <c r="E66" s="24">
        <f t="shared" si="6"/>
        <v>653.78879999999992</v>
      </c>
      <c r="F66" s="1">
        <f t="shared" si="2"/>
        <v>13.94</v>
      </c>
      <c r="G66" s="24">
        <f t="shared" si="7"/>
        <v>628.97279999999989</v>
      </c>
    </row>
    <row r="67" spans="1:7" x14ac:dyDescent="0.25">
      <c r="A67" s="73" t="s">
        <v>141</v>
      </c>
      <c r="B67" s="72">
        <v>254</v>
      </c>
      <c r="C67" s="72">
        <v>132.94</v>
      </c>
      <c r="D67" s="1">
        <f t="shared" si="0"/>
        <v>15.55</v>
      </c>
      <c r="E67" s="24">
        <f t="shared" si="6"/>
        <v>2067.2170000000001</v>
      </c>
      <c r="F67" s="1">
        <f t="shared" si="2"/>
        <v>18.43</v>
      </c>
      <c r="G67" s="24">
        <f t="shared" si="7"/>
        <v>2450.0841999999998</v>
      </c>
    </row>
    <row r="68" spans="1:7" x14ac:dyDescent="0.25">
      <c r="A68" s="73" t="s">
        <v>142</v>
      </c>
      <c r="B68" s="72">
        <v>152</v>
      </c>
      <c r="C68" s="72">
        <v>125.2</v>
      </c>
      <c r="D68" s="1">
        <f t="shared" ref="D68:D131" si="8">+IF(A68&lt;&gt;"",IF(T(A68)="",VLOOKUP(B68,$J$3:$L$14,2,FALSE),VLOOKUP(B68,$J$3:$L$14,3,FALSE)),"")</f>
        <v>12.1</v>
      </c>
      <c r="E68" s="24">
        <f t="shared" si="6"/>
        <v>1514.92</v>
      </c>
      <c r="F68" s="1">
        <f t="shared" si="2"/>
        <v>9.7100000000000009</v>
      </c>
      <c r="G68" s="24">
        <f t="shared" si="7"/>
        <v>1215.6920000000002</v>
      </c>
    </row>
    <row r="69" spans="1:7" x14ac:dyDescent="0.25">
      <c r="A69" s="73" t="s">
        <v>143</v>
      </c>
      <c r="B69" s="72">
        <v>102</v>
      </c>
      <c r="C69" s="72">
        <v>133.22999999999999</v>
      </c>
      <c r="D69" s="1">
        <f t="shared" si="8"/>
        <v>9.9700000000000006</v>
      </c>
      <c r="E69" s="24">
        <f t="shared" si="6"/>
        <v>1328.3031000000001</v>
      </c>
      <c r="F69" s="1">
        <f t="shared" ref="F69:F132" si="9">+IF(B69&lt;&gt;"",VLOOKUP(B69,$N$3:$O$14,2,FALSE),"")</f>
        <v>5.9</v>
      </c>
      <c r="G69" s="24">
        <f t="shared" si="7"/>
        <v>786.05700000000002</v>
      </c>
    </row>
    <row r="70" spans="1:7" x14ac:dyDescent="0.25">
      <c r="A70" s="73" t="s">
        <v>144</v>
      </c>
      <c r="B70" s="72">
        <v>254</v>
      </c>
      <c r="C70" s="72">
        <v>42.53</v>
      </c>
      <c r="D70" s="1">
        <f t="shared" si="8"/>
        <v>15.55</v>
      </c>
      <c r="E70" s="24">
        <f t="shared" si="6"/>
        <v>661.3415</v>
      </c>
      <c r="F70" s="1">
        <f t="shared" si="9"/>
        <v>18.43</v>
      </c>
      <c r="G70" s="24">
        <f t="shared" si="7"/>
        <v>783.8279</v>
      </c>
    </row>
    <row r="71" spans="1:7" x14ac:dyDescent="0.25">
      <c r="A71" s="73" t="s">
        <v>145</v>
      </c>
      <c r="B71" s="72">
        <v>305</v>
      </c>
      <c r="C71" s="72">
        <v>61.51</v>
      </c>
      <c r="D71" s="1">
        <f t="shared" si="8"/>
        <v>18.28</v>
      </c>
      <c r="E71" s="24">
        <f t="shared" si="6"/>
        <v>1124.4028000000001</v>
      </c>
      <c r="F71" s="1">
        <f t="shared" si="9"/>
        <v>23.16</v>
      </c>
      <c r="G71" s="24">
        <f t="shared" si="7"/>
        <v>1424.5716</v>
      </c>
    </row>
    <row r="72" spans="1:7" x14ac:dyDescent="0.25">
      <c r="A72" s="73" t="s">
        <v>146</v>
      </c>
      <c r="B72" s="72">
        <v>203</v>
      </c>
      <c r="C72" s="72">
        <v>45.31</v>
      </c>
      <c r="D72" s="1">
        <f t="shared" si="8"/>
        <v>14.49</v>
      </c>
      <c r="E72" s="24">
        <f t="shared" si="6"/>
        <v>656.54190000000006</v>
      </c>
      <c r="F72" s="1">
        <f t="shared" si="9"/>
        <v>13.94</v>
      </c>
      <c r="G72" s="24">
        <f t="shared" si="7"/>
        <v>631.62139999999999</v>
      </c>
    </row>
    <row r="73" spans="1:7" x14ac:dyDescent="0.25">
      <c r="A73" s="73" t="s">
        <v>147</v>
      </c>
      <c r="B73" s="72">
        <v>152</v>
      </c>
      <c r="C73" s="72">
        <v>178.28</v>
      </c>
      <c r="D73" s="1">
        <f t="shared" si="8"/>
        <v>12.1</v>
      </c>
      <c r="E73" s="24">
        <f t="shared" si="6"/>
        <v>2157.1880000000001</v>
      </c>
      <c r="F73" s="1">
        <f t="shared" si="9"/>
        <v>9.7100000000000009</v>
      </c>
      <c r="G73" s="24">
        <f t="shared" si="7"/>
        <v>1731.0988000000002</v>
      </c>
    </row>
    <row r="74" spans="1:7" x14ac:dyDescent="0.25">
      <c r="A74" s="73" t="s">
        <v>148</v>
      </c>
      <c r="B74" s="72">
        <v>152</v>
      </c>
      <c r="C74" s="72">
        <v>334.57</v>
      </c>
      <c r="D74" s="1">
        <f t="shared" si="8"/>
        <v>12.1</v>
      </c>
      <c r="E74" s="24">
        <f t="shared" si="6"/>
        <v>4048.297</v>
      </c>
      <c r="F74" s="1">
        <f t="shared" si="9"/>
        <v>9.7100000000000009</v>
      </c>
      <c r="G74" s="24">
        <f t="shared" si="7"/>
        <v>3248.6747</v>
      </c>
    </row>
    <row r="75" spans="1:7" x14ac:dyDescent="0.25">
      <c r="A75" s="73" t="s">
        <v>149</v>
      </c>
      <c r="B75" s="72">
        <v>305</v>
      </c>
      <c r="C75" s="72">
        <v>98</v>
      </c>
      <c r="D75" s="1">
        <f t="shared" si="8"/>
        <v>18.28</v>
      </c>
      <c r="E75" s="24">
        <f t="shared" si="6"/>
        <v>1791.44</v>
      </c>
      <c r="F75" s="1">
        <f t="shared" si="9"/>
        <v>23.16</v>
      </c>
      <c r="G75" s="24">
        <f t="shared" si="7"/>
        <v>2269.6799999999998</v>
      </c>
    </row>
    <row r="76" spans="1:7" x14ac:dyDescent="0.25">
      <c r="A76" s="73" t="s">
        <v>150</v>
      </c>
      <c r="B76" s="72">
        <v>152</v>
      </c>
      <c r="C76" s="72">
        <v>96.21</v>
      </c>
      <c r="D76" s="1">
        <f t="shared" si="8"/>
        <v>12.1</v>
      </c>
      <c r="E76" s="24">
        <f t="shared" si="6"/>
        <v>1164.1409999999998</v>
      </c>
      <c r="F76" s="1">
        <f t="shared" si="9"/>
        <v>9.7100000000000009</v>
      </c>
      <c r="G76" s="24">
        <f t="shared" si="7"/>
        <v>934.19910000000004</v>
      </c>
    </row>
    <row r="77" spans="1:7" x14ac:dyDescent="0.25">
      <c r="A77" s="73" t="s">
        <v>151</v>
      </c>
      <c r="B77" s="72">
        <v>152</v>
      </c>
      <c r="C77" s="72">
        <v>189.74</v>
      </c>
      <c r="D77" s="1">
        <f t="shared" si="8"/>
        <v>12.1</v>
      </c>
      <c r="E77" s="24">
        <f t="shared" si="6"/>
        <v>2295.8540000000003</v>
      </c>
      <c r="F77" s="1">
        <f t="shared" si="9"/>
        <v>9.7100000000000009</v>
      </c>
      <c r="G77" s="24">
        <f t="shared" si="7"/>
        <v>1842.3754000000004</v>
      </c>
    </row>
    <row r="78" spans="1:7" x14ac:dyDescent="0.25">
      <c r="A78" s="73" t="s">
        <v>152</v>
      </c>
      <c r="B78" s="72">
        <v>254</v>
      </c>
      <c r="C78" s="72">
        <v>45.259999999999899</v>
      </c>
      <c r="D78" s="1">
        <f t="shared" si="8"/>
        <v>15.55</v>
      </c>
      <c r="E78" s="24">
        <f t="shared" si="6"/>
        <v>703.79299999999841</v>
      </c>
      <c r="F78" s="1">
        <f t="shared" si="9"/>
        <v>18.43</v>
      </c>
      <c r="G78" s="24">
        <f t="shared" si="7"/>
        <v>834.14179999999817</v>
      </c>
    </row>
    <row r="79" spans="1:7" x14ac:dyDescent="0.25">
      <c r="A79" s="73" t="s">
        <v>153</v>
      </c>
      <c r="B79" s="72">
        <v>254</v>
      </c>
      <c r="C79" s="72">
        <v>39.119999999999997</v>
      </c>
      <c r="D79" s="1">
        <f t="shared" si="8"/>
        <v>15.55</v>
      </c>
      <c r="E79" s="24">
        <f t="shared" si="6"/>
        <v>608.31600000000003</v>
      </c>
      <c r="F79" s="1">
        <f t="shared" si="9"/>
        <v>18.43</v>
      </c>
      <c r="G79" s="24">
        <f t="shared" si="7"/>
        <v>720.98159999999996</v>
      </c>
    </row>
    <row r="80" spans="1:7" x14ac:dyDescent="0.25">
      <c r="A80" s="73" t="s">
        <v>154</v>
      </c>
      <c r="B80" s="72">
        <v>102</v>
      </c>
      <c r="C80" s="72">
        <v>6.42</v>
      </c>
      <c r="D80" s="1">
        <f t="shared" si="8"/>
        <v>9.9700000000000006</v>
      </c>
      <c r="E80" s="24">
        <f t="shared" si="6"/>
        <v>64.007400000000004</v>
      </c>
      <c r="F80" s="1">
        <f t="shared" si="9"/>
        <v>5.9</v>
      </c>
      <c r="G80" s="24">
        <f t="shared" si="7"/>
        <v>37.878</v>
      </c>
    </row>
    <row r="81" spans="1:7" x14ac:dyDescent="0.25">
      <c r="A81" s="73" t="s">
        <v>155</v>
      </c>
      <c r="B81" s="72">
        <v>152</v>
      </c>
      <c r="C81" s="72">
        <v>15.83</v>
      </c>
      <c r="D81" s="1">
        <f t="shared" si="8"/>
        <v>12.1</v>
      </c>
      <c r="E81" s="24">
        <f t="shared" si="6"/>
        <v>191.54300000000001</v>
      </c>
      <c r="F81" s="1">
        <f t="shared" si="9"/>
        <v>9.7100000000000009</v>
      </c>
      <c r="G81" s="24">
        <f t="shared" si="7"/>
        <v>153.70930000000001</v>
      </c>
    </row>
    <row r="82" spans="1:7" x14ac:dyDescent="0.25">
      <c r="A82" s="73" t="s">
        <v>156</v>
      </c>
      <c r="B82" s="72">
        <v>356</v>
      </c>
      <c r="C82" s="72">
        <v>7.79</v>
      </c>
      <c r="D82" s="1">
        <f t="shared" si="8"/>
        <v>19.940000000000001</v>
      </c>
      <c r="E82" s="24">
        <f t="shared" si="6"/>
        <v>155.33260000000001</v>
      </c>
      <c r="F82" s="1">
        <f t="shared" si="9"/>
        <v>28.09</v>
      </c>
      <c r="G82" s="24">
        <f t="shared" si="7"/>
        <v>218.8211</v>
      </c>
    </row>
    <row r="83" spans="1:7" x14ac:dyDescent="0.25">
      <c r="A83" s="73" t="s">
        <v>157</v>
      </c>
      <c r="B83" s="72">
        <v>152</v>
      </c>
      <c r="C83" s="72">
        <v>6.64</v>
      </c>
      <c r="D83" s="1">
        <f t="shared" si="8"/>
        <v>12.1</v>
      </c>
      <c r="E83" s="24">
        <f t="shared" si="6"/>
        <v>80.343999999999994</v>
      </c>
      <c r="F83" s="1">
        <f t="shared" si="9"/>
        <v>9.7100000000000009</v>
      </c>
      <c r="G83" s="24">
        <f t="shared" si="7"/>
        <v>64.474400000000003</v>
      </c>
    </row>
    <row r="84" spans="1:7" x14ac:dyDescent="0.25">
      <c r="A84" s="73" t="s">
        <v>158</v>
      </c>
      <c r="B84" s="72">
        <v>254</v>
      </c>
      <c r="C84" s="72">
        <v>4.79</v>
      </c>
      <c r="D84" s="1">
        <f t="shared" si="8"/>
        <v>15.55</v>
      </c>
      <c r="E84" s="24">
        <f t="shared" si="6"/>
        <v>74.484499999999997</v>
      </c>
      <c r="F84" s="1">
        <f t="shared" si="9"/>
        <v>18.43</v>
      </c>
      <c r="G84" s="24">
        <f t="shared" si="7"/>
        <v>88.279700000000005</v>
      </c>
    </row>
    <row r="85" spans="1:7" x14ac:dyDescent="0.25">
      <c r="A85" s="73" t="s">
        <v>159</v>
      </c>
      <c r="B85" s="72">
        <v>203</v>
      </c>
      <c r="C85" s="72">
        <v>5.53</v>
      </c>
      <c r="D85" s="1">
        <f t="shared" si="8"/>
        <v>14.49</v>
      </c>
      <c r="E85" s="24">
        <f t="shared" si="6"/>
        <v>80.1297</v>
      </c>
      <c r="F85" s="1">
        <f t="shared" si="9"/>
        <v>13.94</v>
      </c>
      <c r="G85" s="24">
        <f t="shared" si="7"/>
        <v>77.088200000000001</v>
      </c>
    </row>
    <row r="86" spans="1:7" x14ac:dyDescent="0.25">
      <c r="A86" s="73" t="s">
        <v>160</v>
      </c>
      <c r="B86" s="72">
        <v>254</v>
      </c>
      <c r="C86" s="72">
        <v>26.14</v>
      </c>
      <c r="D86" s="1">
        <f t="shared" si="8"/>
        <v>15.55</v>
      </c>
      <c r="E86" s="24">
        <f t="shared" ref="E86:E148" si="10">+IF(A86&lt;&gt;"",D86*C86,"")</f>
        <v>406.47700000000003</v>
      </c>
      <c r="F86" s="1">
        <f t="shared" si="9"/>
        <v>18.43</v>
      </c>
      <c r="G86" s="24">
        <f t="shared" ref="G86:G148" si="11">+IF(A86&lt;&gt;"",F86*C86,"")</f>
        <v>481.7602</v>
      </c>
    </row>
    <row r="87" spans="1:7" x14ac:dyDescent="0.25">
      <c r="A87" s="73" t="s">
        <v>161</v>
      </c>
      <c r="B87" s="72">
        <v>406</v>
      </c>
      <c r="C87" s="72">
        <v>106.53</v>
      </c>
      <c r="D87" s="1">
        <f t="shared" si="8"/>
        <v>23.26</v>
      </c>
      <c r="E87" s="24">
        <f t="shared" si="10"/>
        <v>2477.8878</v>
      </c>
      <c r="F87" s="1">
        <f t="shared" si="9"/>
        <v>33.090000000000003</v>
      </c>
      <c r="G87" s="24">
        <f t="shared" si="11"/>
        <v>3525.0777000000003</v>
      </c>
    </row>
    <row r="88" spans="1:7" x14ac:dyDescent="0.25">
      <c r="A88" s="73" t="s">
        <v>162</v>
      </c>
      <c r="B88" s="72">
        <v>457</v>
      </c>
      <c r="C88" s="72">
        <v>8.1199999999999992</v>
      </c>
      <c r="D88" s="1">
        <f t="shared" si="8"/>
        <v>26.65</v>
      </c>
      <c r="E88" s="24">
        <f t="shared" si="10"/>
        <v>216.39799999999997</v>
      </c>
      <c r="F88" s="1">
        <f t="shared" si="9"/>
        <v>38.35</v>
      </c>
      <c r="G88" s="24">
        <f t="shared" si="11"/>
        <v>311.40199999999999</v>
      </c>
    </row>
    <row r="89" spans="1:7" x14ac:dyDescent="0.25">
      <c r="A89" s="73" t="s">
        <v>163</v>
      </c>
      <c r="B89" s="72">
        <v>305</v>
      </c>
      <c r="C89" s="72">
        <v>13.16</v>
      </c>
      <c r="D89" s="1">
        <f t="shared" si="8"/>
        <v>18.28</v>
      </c>
      <c r="E89" s="24">
        <f t="shared" si="10"/>
        <v>240.56480000000002</v>
      </c>
      <c r="F89" s="1">
        <f t="shared" si="9"/>
        <v>23.16</v>
      </c>
      <c r="G89" s="24">
        <f t="shared" si="11"/>
        <v>304.78559999999999</v>
      </c>
    </row>
    <row r="90" spans="1:7" x14ac:dyDescent="0.25">
      <c r="A90" s="73" t="s">
        <v>164</v>
      </c>
      <c r="B90" s="72">
        <v>305</v>
      </c>
      <c r="C90" s="72">
        <v>6.75</v>
      </c>
      <c r="D90" s="1">
        <f t="shared" si="8"/>
        <v>18.28</v>
      </c>
      <c r="E90" s="24">
        <f t="shared" si="10"/>
        <v>123.39000000000001</v>
      </c>
      <c r="F90" s="1">
        <f t="shared" si="9"/>
        <v>23.16</v>
      </c>
      <c r="G90" s="24">
        <f t="shared" si="11"/>
        <v>156.33000000000001</v>
      </c>
    </row>
    <row r="91" spans="1:7" x14ac:dyDescent="0.25">
      <c r="A91" s="73" t="s">
        <v>165</v>
      </c>
      <c r="B91" s="72">
        <v>508</v>
      </c>
      <c r="C91" s="72">
        <v>9.7100000000000009</v>
      </c>
      <c r="D91" s="1">
        <f t="shared" si="8"/>
        <v>29.58</v>
      </c>
      <c r="E91" s="24">
        <f t="shared" si="10"/>
        <v>287.22180000000003</v>
      </c>
      <c r="F91" s="1">
        <f t="shared" si="9"/>
        <v>43.76</v>
      </c>
      <c r="G91" s="24">
        <f t="shared" si="11"/>
        <v>424.90960000000001</v>
      </c>
    </row>
    <row r="92" spans="1:7" x14ac:dyDescent="0.25">
      <c r="A92" s="73" t="s">
        <v>166</v>
      </c>
      <c r="B92" s="72">
        <v>356</v>
      </c>
      <c r="C92" s="72">
        <v>6.12</v>
      </c>
      <c r="D92" s="1">
        <f t="shared" si="8"/>
        <v>19.940000000000001</v>
      </c>
      <c r="E92" s="24">
        <f t="shared" si="10"/>
        <v>122.03280000000001</v>
      </c>
      <c r="F92" s="1">
        <f t="shared" si="9"/>
        <v>28.09</v>
      </c>
      <c r="G92" s="24">
        <f t="shared" si="11"/>
        <v>171.91079999999999</v>
      </c>
    </row>
    <row r="93" spans="1:7" x14ac:dyDescent="0.25">
      <c r="A93" s="73" t="s">
        <v>167</v>
      </c>
      <c r="B93" s="72">
        <v>406</v>
      </c>
      <c r="C93" s="72">
        <v>6.86</v>
      </c>
      <c r="D93" s="1">
        <f t="shared" si="8"/>
        <v>23.26</v>
      </c>
      <c r="E93" s="24">
        <f t="shared" si="10"/>
        <v>159.56360000000001</v>
      </c>
      <c r="F93" s="1">
        <f t="shared" si="9"/>
        <v>33.090000000000003</v>
      </c>
      <c r="G93" s="24">
        <f t="shared" si="11"/>
        <v>226.99740000000003</v>
      </c>
    </row>
    <row r="94" spans="1:7" x14ac:dyDescent="0.25">
      <c r="A94" s="73" t="s">
        <v>168</v>
      </c>
      <c r="B94" s="72">
        <v>305</v>
      </c>
      <c r="C94" s="72">
        <v>26.38</v>
      </c>
      <c r="D94" s="1">
        <f t="shared" si="8"/>
        <v>18.28</v>
      </c>
      <c r="E94" s="24">
        <f t="shared" si="10"/>
        <v>482.22640000000001</v>
      </c>
      <c r="F94" s="1">
        <f t="shared" si="9"/>
        <v>23.16</v>
      </c>
      <c r="G94" s="24">
        <f t="shared" si="11"/>
        <v>610.96079999999995</v>
      </c>
    </row>
    <row r="95" spans="1:7" x14ac:dyDescent="0.25">
      <c r="A95" s="73" t="s">
        <v>169</v>
      </c>
      <c r="B95" s="72">
        <v>356</v>
      </c>
      <c r="C95" s="72">
        <v>32.93</v>
      </c>
      <c r="D95" s="1">
        <f t="shared" si="8"/>
        <v>19.940000000000001</v>
      </c>
      <c r="E95" s="24">
        <f t="shared" si="10"/>
        <v>656.62420000000009</v>
      </c>
      <c r="F95" s="1">
        <f t="shared" si="9"/>
        <v>28.09</v>
      </c>
      <c r="G95" s="24">
        <f t="shared" si="11"/>
        <v>925.00369999999998</v>
      </c>
    </row>
    <row r="96" spans="1:7" x14ac:dyDescent="0.25">
      <c r="A96" s="73" t="s">
        <v>170</v>
      </c>
      <c r="B96" s="72">
        <v>102</v>
      </c>
      <c r="C96" s="72">
        <v>247.65</v>
      </c>
      <c r="D96" s="1">
        <f t="shared" si="8"/>
        <v>9.9700000000000006</v>
      </c>
      <c r="E96" s="24">
        <f t="shared" si="10"/>
        <v>2469.0705000000003</v>
      </c>
      <c r="F96" s="1">
        <f t="shared" si="9"/>
        <v>5.9</v>
      </c>
      <c r="G96" s="24">
        <f t="shared" si="11"/>
        <v>1461.1350000000002</v>
      </c>
    </row>
    <row r="97" spans="1:7" x14ac:dyDescent="0.25">
      <c r="A97" s="73" t="s">
        <v>171</v>
      </c>
      <c r="B97" s="72">
        <v>203</v>
      </c>
      <c r="C97" s="72">
        <v>7.8</v>
      </c>
      <c r="D97" s="1">
        <f t="shared" si="8"/>
        <v>14.49</v>
      </c>
      <c r="E97" s="24">
        <f t="shared" si="10"/>
        <v>113.02200000000001</v>
      </c>
      <c r="F97" s="1">
        <f t="shared" si="9"/>
        <v>13.94</v>
      </c>
      <c r="G97" s="24">
        <f t="shared" si="11"/>
        <v>108.732</v>
      </c>
    </row>
    <row r="98" spans="1:7" x14ac:dyDescent="0.25">
      <c r="A98" s="73" t="s">
        <v>172</v>
      </c>
      <c r="B98" s="72">
        <v>102</v>
      </c>
      <c r="C98" s="72">
        <v>18.2</v>
      </c>
      <c r="D98" s="1">
        <f t="shared" si="8"/>
        <v>9.9700000000000006</v>
      </c>
      <c r="E98" s="24">
        <f t="shared" si="10"/>
        <v>181.45400000000001</v>
      </c>
      <c r="F98" s="1">
        <f t="shared" si="9"/>
        <v>5.9</v>
      </c>
      <c r="G98" s="24">
        <f t="shared" si="11"/>
        <v>107.38</v>
      </c>
    </row>
    <row r="99" spans="1:7" x14ac:dyDescent="0.25">
      <c r="A99" s="73" t="s">
        <v>173</v>
      </c>
      <c r="B99" s="72">
        <v>356</v>
      </c>
      <c r="C99" s="72">
        <v>15.17</v>
      </c>
      <c r="D99" s="1">
        <f t="shared" si="8"/>
        <v>19.940000000000001</v>
      </c>
      <c r="E99" s="24">
        <f t="shared" si="10"/>
        <v>302.4898</v>
      </c>
      <c r="F99" s="1">
        <f t="shared" si="9"/>
        <v>28.09</v>
      </c>
      <c r="G99" s="24">
        <f t="shared" si="11"/>
        <v>426.12529999999998</v>
      </c>
    </row>
    <row r="100" spans="1:7" x14ac:dyDescent="0.25">
      <c r="A100" s="73" t="s">
        <v>174</v>
      </c>
      <c r="B100" s="72">
        <v>356</v>
      </c>
      <c r="C100" s="72">
        <v>31.29</v>
      </c>
      <c r="D100" s="1">
        <f t="shared" si="8"/>
        <v>19.940000000000001</v>
      </c>
      <c r="E100" s="24">
        <f t="shared" si="10"/>
        <v>623.92259999999999</v>
      </c>
      <c r="F100" s="1">
        <f t="shared" si="9"/>
        <v>28.09</v>
      </c>
      <c r="G100" s="24">
        <f t="shared" si="11"/>
        <v>878.93610000000001</v>
      </c>
    </row>
    <row r="101" spans="1:7" x14ac:dyDescent="0.25">
      <c r="A101" s="73" t="s">
        <v>175</v>
      </c>
      <c r="B101" s="72">
        <v>254</v>
      </c>
      <c r="C101" s="72">
        <v>149.04</v>
      </c>
      <c r="D101" s="1">
        <f t="shared" si="8"/>
        <v>15.55</v>
      </c>
      <c r="E101" s="24">
        <f t="shared" si="10"/>
        <v>2317.5720000000001</v>
      </c>
      <c r="F101" s="1">
        <f t="shared" si="9"/>
        <v>18.43</v>
      </c>
      <c r="G101" s="24">
        <f t="shared" si="11"/>
        <v>2746.8071999999997</v>
      </c>
    </row>
    <row r="102" spans="1:7" x14ac:dyDescent="0.25">
      <c r="A102" s="73" t="s">
        <v>176</v>
      </c>
      <c r="B102" s="72">
        <v>508</v>
      </c>
      <c r="C102" s="72">
        <v>10.32</v>
      </c>
      <c r="D102" s="1">
        <f t="shared" si="8"/>
        <v>29.58</v>
      </c>
      <c r="E102" s="24">
        <f t="shared" si="10"/>
        <v>305.26560000000001</v>
      </c>
      <c r="F102" s="1">
        <f t="shared" si="9"/>
        <v>43.76</v>
      </c>
      <c r="G102" s="24">
        <f t="shared" si="11"/>
        <v>451.60320000000002</v>
      </c>
    </row>
    <row r="103" spans="1:7" x14ac:dyDescent="0.25">
      <c r="A103" s="73" t="s">
        <v>177</v>
      </c>
      <c r="B103" s="72">
        <v>203</v>
      </c>
      <c r="C103" s="72">
        <v>288.77</v>
      </c>
      <c r="D103" s="1">
        <f t="shared" si="8"/>
        <v>14.49</v>
      </c>
      <c r="E103" s="24">
        <f t="shared" si="10"/>
        <v>4184.2772999999997</v>
      </c>
      <c r="F103" s="1">
        <f t="shared" si="9"/>
        <v>13.94</v>
      </c>
      <c r="G103" s="24">
        <f t="shared" si="11"/>
        <v>4025.4537999999998</v>
      </c>
    </row>
    <row r="104" spans="1:7" x14ac:dyDescent="0.25">
      <c r="A104" s="73" t="s">
        <v>178</v>
      </c>
      <c r="B104" s="72">
        <v>152</v>
      </c>
      <c r="C104" s="72">
        <v>76.39</v>
      </c>
      <c r="D104" s="1">
        <f t="shared" si="8"/>
        <v>12.1</v>
      </c>
      <c r="E104" s="24">
        <f t="shared" si="10"/>
        <v>924.31899999999996</v>
      </c>
      <c r="F104" s="1">
        <f t="shared" si="9"/>
        <v>9.7100000000000009</v>
      </c>
      <c r="G104" s="24">
        <f t="shared" si="11"/>
        <v>741.7469000000001</v>
      </c>
    </row>
    <row r="105" spans="1:7" x14ac:dyDescent="0.25">
      <c r="A105" s="73" t="s">
        <v>179</v>
      </c>
      <c r="B105" s="72">
        <v>356</v>
      </c>
      <c r="C105" s="72">
        <v>86.07</v>
      </c>
      <c r="D105" s="1">
        <f t="shared" si="8"/>
        <v>19.940000000000001</v>
      </c>
      <c r="E105" s="24">
        <f t="shared" si="10"/>
        <v>1716.2357999999999</v>
      </c>
      <c r="F105" s="1">
        <f t="shared" si="9"/>
        <v>28.09</v>
      </c>
      <c r="G105" s="24">
        <f t="shared" si="11"/>
        <v>2417.7062999999998</v>
      </c>
    </row>
    <row r="106" spans="1:7" x14ac:dyDescent="0.25">
      <c r="A106" s="73" t="s">
        <v>180</v>
      </c>
      <c r="B106" s="72">
        <v>102</v>
      </c>
      <c r="C106" s="72">
        <v>173.88</v>
      </c>
      <c r="D106" s="1">
        <f t="shared" si="8"/>
        <v>9.9700000000000006</v>
      </c>
      <c r="E106" s="24">
        <f t="shared" si="10"/>
        <v>1733.5836000000002</v>
      </c>
      <c r="F106" s="1">
        <f t="shared" si="9"/>
        <v>5.9</v>
      </c>
      <c r="G106" s="24">
        <f t="shared" si="11"/>
        <v>1025.8920000000001</v>
      </c>
    </row>
    <row r="107" spans="1:7" x14ac:dyDescent="0.25">
      <c r="A107" s="73" t="s">
        <v>181</v>
      </c>
      <c r="B107" s="72">
        <v>203</v>
      </c>
      <c r="C107" s="72">
        <v>103.63</v>
      </c>
      <c r="D107" s="1">
        <f t="shared" si="8"/>
        <v>14.49</v>
      </c>
      <c r="E107" s="24">
        <f t="shared" si="10"/>
        <v>1501.5987</v>
      </c>
      <c r="F107" s="1">
        <f t="shared" si="9"/>
        <v>13.94</v>
      </c>
      <c r="G107" s="24">
        <f t="shared" si="11"/>
        <v>1444.6021999999998</v>
      </c>
    </row>
    <row r="108" spans="1:7" x14ac:dyDescent="0.25">
      <c r="A108" s="73" t="s">
        <v>182</v>
      </c>
      <c r="B108" s="72">
        <v>356</v>
      </c>
      <c r="C108" s="72">
        <v>70.36</v>
      </c>
      <c r="D108" s="1">
        <f t="shared" si="8"/>
        <v>19.940000000000001</v>
      </c>
      <c r="E108" s="24">
        <f t="shared" si="10"/>
        <v>1402.9784</v>
      </c>
      <c r="F108" s="1">
        <f t="shared" si="9"/>
        <v>28.09</v>
      </c>
      <c r="G108" s="24">
        <f t="shared" si="11"/>
        <v>1976.4123999999999</v>
      </c>
    </row>
    <row r="109" spans="1:7" x14ac:dyDescent="0.25">
      <c r="A109" s="73" t="s">
        <v>183</v>
      </c>
      <c r="B109" s="72">
        <v>254</v>
      </c>
      <c r="C109" s="72">
        <v>41.66</v>
      </c>
      <c r="D109" s="1">
        <f t="shared" si="8"/>
        <v>15.55</v>
      </c>
      <c r="E109" s="24">
        <f t="shared" si="10"/>
        <v>647.81299999999999</v>
      </c>
      <c r="F109" s="1">
        <f t="shared" si="9"/>
        <v>18.43</v>
      </c>
      <c r="G109" s="24">
        <f t="shared" si="11"/>
        <v>767.79379999999992</v>
      </c>
    </row>
    <row r="110" spans="1:7" x14ac:dyDescent="0.25">
      <c r="A110" s="73" t="s">
        <v>184</v>
      </c>
      <c r="B110" s="72">
        <v>254</v>
      </c>
      <c r="C110" s="72">
        <v>88.54</v>
      </c>
      <c r="D110" s="1">
        <f t="shared" si="8"/>
        <v>15.55</v>
      </c>
      <c r="E110" s="24">
        <f t="shared" si="10"/>
        <v>1376.7970000000003</v>
      </c>
      <c r="F110" s="1">
        <f t="shared" si="9"/>
        <v>18.43</v>
      </c>
      <c r="G110" s="24">
        <f t="shared" si="11"/>
        <v>1631.7922000000001</v>
      </c>
    </row>
    <row r="111" spans="1:7" x14ac:dyDescent="0.25">
      <c r="A111" s="73" t="s">
        <v>185</v>
      </c>
      <c r="B111" s="72">
        <v>203</v>
      </c>
      <c r="C111" s="72">
        <v>171.27</v>
      </c>
      <c r="D111" s="1">
        <f t="shared" si="8"/>
        <v>14.49</v>
      </c>
      <c r="E111" s="24">
        <f t="shared" si="10"/>
        <v>2481.7023000000004</v>
      </c>
      <c r="F111" s="1">
        <f t="shared" si="9"/>
        <v>13.94</v>
      </c>
      <c r="G111" s="24">
        <f t="shared" si="11"/>
        <v>2387.5038</v>
      </c>
    </row>
    <row r="112" spans="1:7" x14ac:dyDescent="0.25">
      <c r="A112" s="73" t="s">
        <v>186</v>
      </c>
      <c r="B112" s="72">
        <v>203</v>
      </c>
      <c r="C112" s="72">
        <v>127.08</v>
      </c>
      <c r="D112" s="1">
        <f t="shared" si="8"/>
        <v>14.49</v>
      </c>
      <c r="E112" s="24">
        <f t="shared" si="10"/>
        <v>1841.3892000000001</v>
      </c>
      <c r="F112" s="1">
        <f t="shared" si="9"/>
        <v>13.94</v>
      </c>
      <c r="G112" s="24">
        <f t="shared" si="11"/>
        <v>1771.4951999999998</v>
      </c>
    </row>
    <row r="113" spans="1:7" x14ac:dyDescent="0.25">
      <c r="A113" s="73" t="s">
        <v>187</v>
      </c>
      <c r="B113" s="72">
        <v>203</v>
      </c>
      <c r="C113" s="72">
        <v>107.85</v>
      </c>
      <c r="D113" s="1">
        <f t="shared" si="8"/>
        <v>14.49</v>
      </c>
      <c r="E113" s="24">
        <f t="shared" si="10"/>
        <v>1562.7465</v>
      </c>
      <c r="F113" s="1">
        <f t="shared" si="9"/>
        <v>13.94</v>
      </c>
      <c r="G113" s="24">
        <f t="shared" si="11"/>
        <v>1503.4289999999999</v>
      </c>
    </row>
    <row r="114" spans="1:7" x14ac:dyDescent="0.25">
      <c r="A114" s="73" t="s">
        <v>188</v>
      </c>
      <c r="B114" s="72">
        <v>254</v>
      </c>
      <c r="C114" s="72">
        <v>82.499999999999901</v>
      </c>
      <c r="D114" s="1">
        <f t="shared" si="8"/>
        <v>15.55</v>
      </c>
      <c r="E114" s="24">
        <f t="shared" si="10"/>
        <v>1282.8749999999984</v>
      </c>
      <c r="F114" s="1">
        <f t="shared" si="9"/>
        <v>18.43</v>
      </c>
      <c r="G114" s="24">
        <f t="shared" si="11"/>
        <v>1520.4749999999981</v>
      </c>
    </row>
    <row r="115" spans="1:7" x14ac:dyDescent="0.25">
      <c r="A115" s="73" t="s">
        <v>189</v>
      </c>
      <c r="B115" s="72">
        <v>152</v>
      </c>
      <c r="C115" s="72">
        <v>22.42</v>
      </c>
      <c r="D115" s="1">
        <f t="shared" si="8"/>
        <v>12.1</v>
      </c>
      <c r="E115" s="24">
        <f t="shared" si="10"/>
        <v>271.28200000000004</v>
      </c>
      <c r="F115" s="1">
        <f t="shared" si="9"/>
        <v>9.7100000000000009</v>
      </c>
      <c r="G115" s="24">
        <f t="shared" si="11"/>
        <v>217.69820000000004</v>
      </c>
    </row>
    <row r="116" spans="1:7" x14ac:dyDescent="0.25">
      <c r="A116" s="73" t="s">
        <v>190</v>
      </c>
      <c r="B116" s="72">
        <v>152</v>
      </c>
      <c r="C116" s="72">
        <v>50.17</v>
      </c>
      <c r="D116" s="1">
        <f t="shared" si="8"/>
        <v>12.1</v>
      </c>
      <c r="E116" s="24">
        <f t="shared" si="10"/>
        <v>607.05700000000002</v>
      </c>
      <c r="F116" s="1">
        <f t="shared" si="9"/>
        <v>9.7100000000000009</v>
      </c>
      <c r="G116" s="24">
        <f t="shared" si="11"/>
        <v>487.15070000000009</v>
      </c>
    </row>
    <row r="117" spans="1:7" x14ac:dyDescent="0.25">
      <c r="A117" s="73" t="s">
        <v>191</v>
      </c>
      <c r="B117" s="72">
        <v>102</v>
      </c>
      <c r="C117" s="72">
        <v>30.85</v>
      </c>
      <c r="D117" s="1">
        <f t="shared" si="8"/>
        <v>9.9700000000000006</v>
      </c>
      <c r="E117" s="24">
        <f t="shared" si="10"/>
        <v>307.57450000000006</v>
      </c>
      <c r="F117" s="1">
        <f t="shared" si="9"/>
        <v>5.9</v>
      </c>
      <c r="G117" s="24">
        <f t="shared" si="11"/>
        <v>182.01500000000001</v>
      </c>
    </row>
    <row r="118" spans="1:7" x14ac:dyDescent="0.25">
      <c r="A118" s="73" t="s">
        <v>192</v>
      </c>
      <c r="B118" s="72">
        <v>356</v>
      </c>
      <c r="C118" s="72">
        <v>50.52</v>
      </c>
      <c r="D118" s="1">
        <f t="shared" si="8"/>
        <v>19.940000000000001</v>
      </c>
      <c r="E118" s="24">
        <f t="shared" si="10"/>
        <v>1007.3688000000001</v>
      </c>
      <c r="F118" s="1">
        <f t="shared" si="9"/>
        <v>28.09</v>
      </c>
      <c r="G118" s="24">
        <f t="shared" si="11"/>
        <v>1419.1068</v>
      </c>
    </row>
    <row r="119" spans="1:7" x14ac:dyDescent="0.25">
      <c r="A119" s="73" t="s">
        <v>193</v>
      </c>
      <c r="B119" s="72">
        <v>203</v>
      </c>
      <c r="C119" s="72">
        <v>8.02</v>
      </c>
      <c r="D119" s="1">
        <f t="shared" si="8"/>
        <v>14.49</v>
      </c>
      <c r="E119" s="24">
        <f t="shared" si="10"/>
        <v>116.2098</v>
      </c>
      <c r="F119" s="1">
        <f t="shared" si="9"/>
        <v>13.94</v>
      </c>
      <c r="G119" s="24">
        <f t="shared" si="11"/>
        <v>111.79879999999999</v>
      </c>
    </row>
    <row r="120" spans="1:7" x14ac:dyDescent="0.25">
      <c r="A120" s="73" t="s">
        <v>194</v>
      </c>
      <c r="B120" s="72">
        <v>254</v>
      </c>
      <c r="C120" s="72">
        <v>347.83</v>
      </c>
      <c r="D120" s="1">
        <f t="shared" si="8"/>
        <v>15.55</v>
      </c>
      <c r="E120" s="24">
        <f t="shared" si="10"/>
        <v>5408.7565000000004</v>
      </c>
      <c r="F120" s="1">
        <f t="shared" si="9"/>
        <v>18.43</v>
      </c>
      <c r="G120" s="24">
        <f t="shared" si="11"/>
        <v>6410.5068999999994</v>
      </c>
    </row>
    <row r="121" spans="1:7" x14ac:dyDescent="0.25">
      <c r="A121" s="73" t="s">
        <v>195</v>
      </c>
      <c r="B121" s="72">
        <v>203</v>
      </c>
      <c r="C121" s="72">
        <v>64.41</v>
      </c>
      <c r="D121" s="1">
        <f t="shared" si="8"/>
        <v>14.49</v>
      </c>
      <c r="E121" s="24">
        <f t="shared" si="10"/>
        <v>933.30089999999996</v>
      </c>
      <c r="F121" s="1">
        <f t="shared" si="9"/>
        <v>13.94</v>
      </c>
      <c r="G121" s="24">
        <f t="shared" si="11"/>
        <v>897.8753999999999</v>
      </c>
    </row>
    <row r="122" spans="1:7" x14ac:dyDescent="0.25">
      <c r="A122" s="73" t="s">
        <v>196</v>
      </c>
      <c r="B122" s="72">
        <v>254</v>
      </c>
      <c r="C122" s="72">
        <v>12.49</v>
      </c>
      <c r="D122" s="1">
        <f t="shared" si="8"/>
        <v>15.55</v>
      </c>
      <c r="E122" s="24">
        <f t="shared" si="10"/>
        <v>194.21950000000001</v>
      </c>
      <c r="F122" s="1">
        <f t="shared" si="9"/>
        <v>18.43</v>
      </c>
      <c r="G122" s="24">
        <f t="shared" si="11"/>
        <v>230.19069999999999</v>
      </c>
    </row>
    <row r="123" spans="1:7" x14ac:dyDescent="0.25">
      <c r="A123" s="73" t="s">
        <v>197</v>
      </c>
      <c r="B123" s="72">
        <v>203</v>
      </c>
      <c r="C123" s="72">
        <v>295.68</v>
      </c>
      <c r="D123" s="1">
        <f t="shared" si="8"/>
        <v>14.49</v>
      </c>
      <c r="E123" s="24">
        <f t="shared" si="10"/>
        <v>4284.4031999999997</v>
      </c>
      <c r="F123" s="1">
        <f t="shared" si="9"/>
        <v>13.94</v>
      </c>
      <c r="G123" s="24">
        <f t="shared" si="11"/>
        <v>4121.7791999999999</v>
      </c>
    </row>
    <row r="124" spans="1:7" x14ac:dyDescent="0.25">
      <c r="A124" s="73" t="s">
        <v>198</v>
      </c>
      <c r="B124" s="72">
        <v>102</v>
      </c>
      <c r="C124" s="72">
        <v>112.84</v>
      </c>
      <c r="D124" s="1">
        <f t="shared" si="8"/>
        <v>9.9700000000000006</v>
      </c>
      <c r="E124" s="24">
        <f t="shared" si="10"/>
        <v>1125.0148000000002</v>
      </c>
      <c r="F124" s="1">
        <f t="shared" si="9"/>
        <v>5.9</v>
      </c>
      <c r="G124" s="24">
        <f t="shared" si="11"/>
        <v>665.75600000000009</v>
      </c>
    </row>
    <row r="125" spans="1:7" x14ac:dyDescent="0.25">
      <c r="A125" s="73" t="s">
        <v>199</v>
      </c>
      <c r="B125" s="72">
        <v>254</v>
      </c>
      <c r="C125" s="72">
        <v>104.3</v>
      </c>
      <c r="D125" s="1">
        <f t="shared" si="8"/>
        <v>15.55</v>
      </c>
      <c r="E125" s="24">
        <f t="shared" si="10"/>
        <v>1621.865</v>
      </c>
      <c r="F125" s="1">
        <f t="shared" si="9"/>
        <v>18.43</v>
      </c>
      <c r="G125" s="24">
        <f t="shared" si="11"/>
        <v>1922.249</v>
      </c>
    </row>
    <row r="126" spans="1:7" x14ac:dyDescent="0.25">
      <c r="A126" s="73" t="s">
        <v>200</v>
      </c>
      <c r="B126" s="72">
        <v>152</v>
      </c>
      <c r="C126" s="72">
        <v>30.39</v>
      </c>
      <c r="D126" s="1">
        <f t="shared" si="8"/>
        <v>12.1</v>
      </c>
      <c r="E126" s="24">
        <f t="shared" si="10"/>
        <v>367.71899999999999</v>
      </c>
      <c r="F126" s="1">
        <f t="shared" si="9"/>
        <v>9.7100000000000009</v>
      </c>
      <c r="G126" s="24">
        <f t="shared" si="11"/>
        <v>295.08690000000001</v>
      </c>
    </row>
    <row r="127" spans="1:7" x14ac:dyDescent="0.25">
      <c r="A127" s="73" t="s">
        <v>201</v>
      </c>
      <c r="B127" s="72">
        <v>305</v>
      </c>
      <c r="C127" s="72">
        <v>49.95</v>
      </c>
      <c r="D127" s="1">
        <f t="shared" si="8"/>
        <v>18.28</v>
      </c>
      <c r="E127" s="24">
        <f t="shared" si="10"/>
        <v>913.08600000000013</v>
      </c>
      <c r="F127" s="1">
        <f t="shared" si="9"/>
        <v>23.16</v>
      </c>
      <c r="G127" s="24">
        <f t="shared" si="11"/>
        <v>1156.8420000000001</v>
      </c>
    </row>
    <row r="128" spans="1:7" x14ac:dyDescent="0.25">
      <c r="A128" s="73" t="s">
        <v>202</v>
      </c>
      <c r="B128" s="72">
        <v>152</v>
      </c>
      <c r="C128" s="72">
        <v>98.94</v>
      </c>
      <c r="D128" s="1">
        <f t="shared" si="8"/>
        <v>12.1</v>
      </c>
      <c r="E128" s="24">
        <f t="shared" si="10"/>
        <v>1197.174</v>
      </c>
      <c r="F128" s="1">
        <f t="shared" si="9"/>
        <v>9.7100000000000009</v>
      </c>
      <c r="G128" s="24">
        <f t="shared" si="11"/>
        <v>960.70740000000001</v>
      </c>
    </row>
    <row r="129" spans="1:7" x14ac:dyDescent="0.25">
      <c r="A129" s="73" t="s">
        <v>203</v>
      </c>
      <c r="B129" s="72">
        <v>152</v>
      </c>
      <c r="C129" s="72">
        <v>10.58</v>
      </c>
      <c r="D129" s="1">
        <f t="shared" si="8"/>
        <v>12.1</v>
      </c>
      <c r="E129" s="24">
        <f t="shared" si="10"/>
        <v>128.018</v>
      </c>
      <c r="F129" s="1">
        <f t="shared" si="9"/>
        <v>9.7100000000000009</v>
      </c>
      <c r="G129" s="24">
        <f t="shared" si="11"/>
        <v>102.73180000000001</v>
      </c>
    </row>
    <row r="130" spans="1:7" x14ac:dyDescent="0.25">
      <c r="A130" s="73" t="s">
        <v>204</v>
      </c>
      <c r="B130" s="72">
        <v>254</v>
      </c>
      <c r="C130" s="72">
        <v>130.54</v>
      </c>
      <c r="D130" s="1">
        <f t="shared" si="8"/>
        <v>15.55</v>
      </c>
      <c r="E130" s="24">
        <f t="shared" si="10"/>
        <v>2029.8969999999999</v>
      </c>
      <c r="F130" s="1">
        <f t="shared" si="9"/>
        <v>18.43</v>
      </c>
      <c r="G130" s="24">
        <f t="shared" si="11"/>
        <v>2405.8521999999998</v>
      </c>
    </row>
    <row r="131" spans="1:7" x14ac:dyDescent="0.25">
      <c r="A131" s="73" t="s">
        <v>205</v>
      </c>
      <c r="B131" s="72">
        <v>305</v>
      </c>
      <c r="C131" s="72">
        <v>18.46</v>
      </c>
      <c r="D131" s="1">
        <f t="shared" si="8"/>
        <v>18.28</v>
      </c>
      <c r="E131" s="24">
        <f t="shared" si="10"/>
        <v>337.44880000000006</v>
      </c>
      <c r="F131" s="1">
        <f t="shared" si="9"/>
        <v>23.16</v>
      </c>
      <c r="G131" s="24">
        <f t="shared" si="11"/>
        <v>427.53360000000004</v>
      </c>
    </row>
    <row r="132" spans="1:7" x14ac:dyDescent="0.25">
      <c r="A132" s="73" t="s">
        <v>206</v>
      </c>
      <c r="B132" s="72">
        <v>152</v>
      </c>
      <c r="C132" s="72">
        <v>152.13</v>
      </c>
      <c r="D132" s="1">
        <f t="shared" ref="D132:D148" si="12">+IF(A132&lt;&gt;"",IF(T(A132)="",VLOOKUP(B132,$J$3:$L$14,2,FALSE),VLOOKUP(B132,$J$3:$L$14,3,FALSE)),"")</f>
        <v>12.1</v>
      </c>
      <c r="E132" s="24">
        <f t="shared" si="10"/>
        <v>1840.7729999999999</v>
      </c>
      <c r="F132" s="1">
        <f t="shared" si="9"/>
        <v>9.7100000000000009</v>
      </c>
      <c r="G132" s="24">
        <f t="shared" si="11"/>
        <v>1477.1823000000002</v>
      </c>
    </row>
    <row r="133" spans="1:7" x14ac:dyDescent="0.25">
      <c r="A133" s="73" t="s">
        <v>207</v>
      </c>
      <c r="B133" s="72">
        <v>203</v>
      </c>
      <c r="C133" s="72">
        <v>122.43</v>
      </c>
      <c r="D133" s="1">
        <f t="shared" si="12"/>
        <v>14.49</v>
      </c>
      <c r="E133" s="24">
        <f t="shared" si="10"/>
        <v>1774.0107</v>
      </c>
      <c r="F133" s="1">
        <f t="shared" ref="F133:F148" si="13">+IF(B133&lt;&gt;"",VLOOKUP(B133,$N$3:$O$14,2,FALSE),"")</f>
        <v>13.94</v>
      </c>
      <c r="G133" s="24">
        <f t="shared" si="11"/>
        <v>1706.6741999999999</v>
      </c>
    </row>
    <row r="134" spans="1:7" x14ac:dyDescent="0.25">
      <c r="A134" s="73" t="s">
        <v>208</v>
      </c>
      <c r="B134" s="72">
        <v>203</v>
      </c>
      <c r="C134" s="72">
        <v>74.709999999999994</v>
      </c>
      <c r="D134" s="1">
        <f t="shared" si="12"/>
        <v>14.49</v>
      </c>
      <c r="E134" s="24">
        <f t="shared" si="10"/>
        <v>1082.5479</v>
      </c>
      <c r="F134" s="1">
        <f t="shared" si="13"/>
        <v>13.94</v>
      </c>
      <c r="G134" s="24">
        <f t="shared" si="11"/>
        <v>1041.4573999999998</v>
      </c>
    </row>
    <row r="135" spans="1:7" x14ac:dyDescent="0.25">
      <c r="A135" s="73" t="s">
        <v>209</v>
      </c>
      <c r="B135" s="72">
        <v>102</v>
      </c>
      <c r="C135" s="72">
        <v>53.72</v>
      </c>
      <c r="D135" s="1">
        <f t="shared" si="12"/>
        <v>9.9700000000000006</v>
      </c>
      <c r="E135" s="24">
        <f t="shared" si="10"/>
        <v>535.58839999999998</v>
      </c>
      <c r="F135" s="1">
        <f t="shared" si="13"/>
        <v>5.9</v>
      </c>
      <c r="G135" s="24">
        <f t="shared" si="11"/>
        <v>316.94800000000004</v>
      </c>
    </row>
    <row r="136" spans="1:7" x14ac:dyDescent="0.25">
      <c r="A136" s="73" t="s">
        <v>210</v>
      </c>
      <c r="B136" s="72">
        <v>254</v>
      </c>
      <c r="C136" s="72">
        <v>31.32</v>
      </c>
      <c r="D136" s="1">
        <f t="shared" si="12"/>
        <v>15.55</v>
      </c>
      <c r="E136" s="24">
        <f t="shared" si="10"/>
        <v>487.02600000000001</v>
      </c>
      <c r="F136" s="1">
        <f t="shared" si="13"/>
        <v>18.43</v>
      </c>
      <c r="G136" s="24">
        <f t="shared" si="11"/>
        <v>577.22760000000005</v>
      </c>
    </row>
    <row r="137" spans="1:7" x14ac:dyDescent="0.25">
      <c r="A137" s="73" t="s">
        <v>211</v>
      </c>
      <c r="B137" s="72">
        <v>203</v>
      </c>
      <c r="C137" s="72">
        <v>164.68</v>
      </c>
      <c r="D137" s="1">
        <f t="shared" si="12"/>
        <v>14.49</v>
      </c>
      <c r="E137" s="24">
        <f t="shared" si="10"/>
        <v>2386.2132000000001</v>
      </c>
      <c r="F137" s="1">
        <f t="shared" si="13"/>
        <v>13.94</v>
      </c>
      <c r="G137" s="24">
        <f t="shared" si="11"/>
        <v>2295.6392000000001</v>
      </c>
    </row>
    <row r="138" spans="1:7" x14ac:dyDescent="0.25">
      <c r="A138" s="73" t="s">
        <v>212</v>
      </c>
      <c r="B138" s="72">
        <v>203</v>
      </c>
      <c r="C138" s="72">
        <v>174.53</v>
      </c>
      <c r="D138" s="1">
        <f t="shared" si="12"/>
        <v>14.49</v>
      </c>
      <c r="E138" s="24">
        <f t="shared" si="10"/>
        <v>2528.9396999999999</v>
      </c>
      <c r="F138" s="1">
        <f t="shared" si="13"/>
        <v>13.94</v>
      </c>
      <c r="G138" s="24">
        <f t="shared" si="11"/>
        <v>2432.9481999999998</v>
      </c>
    </row>
    <row r="139" spans="1:7" x14ac:dyDescent="0.25">
      <c r="A139" s="73" t="s">
        <v>213</v>
      </c>
      <c r="B139" s="72">
        <v>305</v>
      </c>
      <c r="C139" s="72">
        <v>16.03</v>
      </c>
      <c r="D139" s="1">
        <f t="shared" si="12"/>
        <v>18.28</v>
      </c>
      <c r="E139" s="24">
        <f t="shared" si="10"/>
        <v>293.02840000000003</v>
      </c>
      <c r="F139" s="1">
        <f t="shared" si="13"/>
        <v>23.16</v>
      </c>
      <c r="G139" s="24">
        <f t="shared" si="11"/>
        <v>371.25480000000005</v>
      </c>
    </row>
    <row r="140" spans="1:7" x14ac:dyDescent="0.25">
      <c r="A140" s="73" t="s">
        <v>214</v>
      </c>
      <c r="B140" s="72">
        <v>152</v>
      </c>
      <c r="C140" s="72">
        <v>9.74</v>
      </c>
      <c r="D140" s="1">
        <f t="shared" si="12"/>
        <v>12.1</v>
      </c>
      <c r="E140" s="24">
        <f t="shared" si="10"/>
        <v>117.854</v>
      </c>
      <c r="F140" s="1">
        <f t="shared" si="13"/>
        <v>9.7100000000000009</v>
      </c>
      <c r="G140" s="24">
        <f t="shared" si="11"/>
        <v>94.575400000000016</v>
      </c>
    </row>
    <row r="141" spans="1:7" x14ac:dyDescent="0.25">
      <c r="A141" s="73" t="s">
        <v>215</v>
      </c>
      <c r="B141" s="72">
        <v>356</v>
      </c>
      <c r="C141" s="72">
        <v>452.37</v>
      </c>
      <c r="D141" s="1">
        <f t="shared" si="12"/>
        <v>19.940000000000001</v>
      </c>
      <c r="E141" s="24">
        <f t="shared" si="10"/>
        <v>9020.2578000000012</v>
      </c>
      <c r="F141" s="1">
        <f t="shared" si="13"/>
        <v>28.09</v>
      </c>
      <c r="G141" s="24">
        <f t="shared" si="11"/>
        <v>12707.0733</v>
      </c>
    </row>
    <row r="142" spans="1:7" x14ac:dyDescent="0.25">
      <c r="A142" s="73" t="s">
        <v>216</v>
      </c>
      <c r="B142" s="72">
        <v>203</v>
      </c>
      <c r="C142" s="72">
        <v>20.25</v>
      </c>
      <c r="D142" s="1">
        <f t="shared" si="12"/>
        <v>14.49</v>
      </c>
      <c r="E142" s="24">
        <f t="shared" si="10"/>
        <v>293.42250000000001</v>
      </c>
      <c r="F142" s="1">
        <f t="shared" si="13"/>
        <v>13.94</v>
      </c>
      <c r="G142" s="24">
        <f t="shared" si="11"/>
        <v>282.28499999999997</v>
      </c>
    </row>
    <row r="143" spans="1:7" x14ac:dyDescent="0.25">
      <c r="A143" s="73" t="s">
        <v>217</v>
      </c>
      <c r="B143" s="72">
        <v>203</v>
      </c>
      <c r="C143" s="72">
        <v>115.39</v>
      </c>
      <c r="D143" s="1">
        <f t="shared" si="12"/>
        <v>14.49</v>
      </c>
      <c r="E143" s="24">
        <f t="shared" si="10"/>
        <v>1672.0011</v>
      </c>
      <c r="F143" s="1">
        <f t="shared" si="13"/>
        <v>13.94</v>
      </c>
      <c r="G143" s="24">
        <f t="shared" si="11"/>
        <v>1608.5365999999999</v>
      </c>
    </row>
    <row r="144" spans="1:7" x14ac:dyDescent="0.25">
      <c r="A144" s="73" t="s">
        <v>218</v>
      </c>
      <c r="B144" s="72">
        <v>203</v>
      </c>
      <c r="C144" s="72">
        <v>228.98999999999899</v>
      </c>
      <c r="D144" s="1">
        <f t="shared" si="12"/>
        <v>14.49</v>
      </c>
      <c r="E144" s="24">
        <f t="shared" si="10"/>
        <v>3318.0650999999853</v>
      </c>
      <c r="F144" s="1">
        <f t="shared" si="13"/>
        <v>13.94</v>
      </c>
      <c r="G144" s="24">
        <f t="shared" si="11"/>
        <v>3192.1205999999856</v>
      </c>
    </row>
    <row r="145" spans="1:7" x14ac:dyDescent="0.25">
      <c r="A145" s="73" t="s">
        <v>219</v>
      </c>
      <c r="B145" s="72">
        <v>610</v>
      </c>
      <c r="C145" s="72">
        <v>10.220000000000001</v>
      </c>
      <c r="D145" s="1">
        <f t="shared" si="12"/>
        <v>42.8</v>
      </c>
      <c r="E145" s="24">
        <f t="shared" si="10"/>
        <v>437.416</v>
      </c>
      <c r="F145" s="1">
        <f t="shared" si="13"/>
        <v>54.99</v>
      </c>
      <c r="G145" s="24">
        <f t="shared" si="11"/>
        <v>561.9978000000001</v>
      </c>
    </row>
    <row r="146" spans="1:7" x14ac:dyDescent="0.25">
      <c r="A146" s="73" t="s">
        <v>220</v>
      </c>
      <c r="B146" s="72">
        <v>203</v>
      </c>
      <c r="C146" s="72">
        <v>154.87</v>
      </c>
      <c r="D146" s="1">
        <f t="shared" si="12"/>
        <v>14.49</v>
      </c>
      <c r="E146" s="24">
        <f t="shared" si="10"/>
        <v>2244.0663</v>
      </c>
      <c r="F146" s="1">
        <f t="shared" si="13"/>
        <v>13.94</v>
      </c>
      <c r="G146" s="24">
        <f t="shared" si="11"/>
        <v>2158.8878</v>
      </c>
    </row>
    <row r="147" spans="1:7" x14ac:dyDescent="0.25">
      <c r="A147" s="73" t="s">
        <v>221</v>
      </c>
      <c r="B147" s="72">
        <v>406</v>
      </c>
      <c r="C147" s="72">
        <v>107.98</v>
      </c>
      <c r="D147" s="1">
        <f t="shared" si="12"/>
        <v>23.26</v>
      </c>
      <c r="E147" s="24">
        <f t="shared" si="10"/>
        <v>2511.6148000000003</v>
      </c>
      <c r="F147" s="1">
        <f t="shared" si="13"/>
        <v>33.090000000000003</v>
      </c>
      <c r="G147" s="24">
        <f t="shared" si="11"/>
        <v>3573.0582000000004</v>
      </c>
    </row>
    <row r="148" spans="1:7" x14ac:dyDescent="0.25">
      <c r="A148" s="73" t="s">
        <v>222</v>
      </c>
      <c r="B148" s="72">
        <v>203</v>
      </c>
      <c r="C148" s="72">
        <v>81.67</v>
      </c>
      <c r="D148" s="1">
        <f t="shared" si="12"/>
        <v>14.49</v>
      </c>
      <c r="E148" s="24">
        <f t="shared" si="10"/>
        <v>1183.3983000000001</v>
      </c>
      <c r="F148" s="1">
        <f t="shared" si="13"/>
        <v>13.94</v>
      </c>
      <c r="G148" s="24">
        <f t="shared" si="11"/>
        <v>1138.4798000000001</v>
      </c>
    </row>
    <row r="149" spans="1:7" ht="18.75" x14ac:dyDescent="0.25">
      <c r="A149" s="33" t="s">
        <v>8</v>
      </c>
      <c r="B149" s="34"/>
      <c r="C149" s="34"/>
      <c r="D149" s="35"/>
      <c r="E149" s="71">
        <f>+SUM(E3:E148)</f>
        <v>233431.48939999993</v>
      </c>
      <c r="F149" s="17"/>
      <c r="G149" s="71">
        <f>+SUM(G3:G148)</f>
        <v>258200.12440000003</v>
      </c>
    </row>
    <row r="152" spans="1:7" x14ac:dyDescent="0.25">
      <c r="A152" s="5" t="s">
        <v>55</v>
      </c>
    </row>
  </sheetData>
  <mergeCells count="1">
    <mergeCell ref="A149:D14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G18" sqref="G18"/>
    </sheetView>
  </sheetViews>
  <sheetFormatPr defaultRowHeight="15" x14ac:dyDescent="0.25"/>
  <cols>
    <col min="1" max="1" width="12.42578125" customWidth="1"/>
    <col min="2" max="2" width="18.42578125" customWidth="1"/>
    <col min="3" max="3" width="13" customWidth="1"/>
    <col min="8" max="8" width="10" bestFit="1" customWidth="1"/>
    <col min="9" max="9" width="15" bestFit="1" customWidth="1"/>
  </cols>
  <sheetData>
    <row r="1" spans="1:10" ht="18.75" x14ac:dyDescent="0.25">
      <c r="A1" s="3" t="s">
        <v>9</v>
      </c>
      <c r="B1" s="3" t="s">
        <v>10</v>
      </c>
      <c r="C1" s="3" t="s">
        <v>12</v>
      </c>
      <c r="H1" s="3" t="s">
        <v>68</v>
      </c>
      <c r="I1" s="21" t="s">
        <v>61</v>
      </c>
      <c r="J1" s="21"/>
    </row>
    <row r="2" spans="1:10" ht="17.25" x14ac:dyDescent="0.25">
      <c r="A2" s="4"/>
      <c r="B2" s="4" t="s">
        <v>11</v>
      </c>
      <c r="C2" s="4" t="s">
        <v>7</v>
      </c>
      <c r="H2" s="4" t="s">
        <v>11</v>
      </c>
      <c r="I2" s="4" t="s">
        <v>7</v>
      </c>
      <c r="J2" s="4" t="s">
        <v>69</v>
      </c>
    </row>
    <row r="3" spans="1:10" x14ac:dyDescent="0.25">
      <c r="A3" s="1" t="s">
        <v>91</v>
      </c>
      <c r="B3" s="67">
        <v>500</v>
      </c>
      <c r="C3" s="22">
        <f>+IF(B3&lt;&gt;"",VLOOKUP(B3,$H$3:$I$8,2,TRUE),"")</f>
        <v>14020</v>
      </c>
      <c r="H3" s="22">
        <v>500</v>
      </c>
      <c r="I3" s="22">
        <f>+J3*1000</f>
        <v>14020</v>
      </c>
      <c r="J3" s="20">
        <v>14.02</v>
      </c>
    </row>
    <row r="4" spans="1:10" ht="18.75" x14ac:dyDescent="0.25">
      <c r="A4" s="33" t="s">
        <v>8</v>
      </c>
      <c r="B4" s="34"/>
      <c r="C4" s="23">
        <f>+SUM(C3:C3)</f>
        <v>14020</v>
      </c>
      <c r="H4" s="22">
        <v>1000</v>
      </c>
      <c r="I4" s="22">
        <f t="shared" ref="I4:I8" si="0">+J4*1000</f>
        <v>30640</v>
      </c>
      <c r="J4" s="20">
        <v>30.64</v>
      </c>
    </row>
    <row r="5" spans="1:10" x14ac:dyDescent="0.25">
      <c r="H5" s="22">
        <v>2000</v>
      </c>
      <c r="I5" s="22">
        <f t="shared" si="0"/>
        <v>61210</v>
      </c>
      <c r="J5" s="20">
        <v>61.21</v>
      </c>
    </row>
    <row r="6" spans="1:10" x14ac:dyDescent="0.25">
      <c r="H6" s="22">
        <v>3750</v>
      </c>
      <c r="I6" s="22">
        <f t="shared" si="0"/>
        <v>87460</v>
      </c>
      <c r="J6" s="20">
        <v>87.46</v>
      </c>
    </row>
    <row r="7" spans="1:10" x14ac:dyDescent="0.25">
      <c r="H7" s="22">
        <v>5000</v>
      </c>
      <c r="I7" s="22">
        <f t="shared" si="0"/>
        <v>122420</v>
      </c>
      <c r="J7" s="27">
        <v>122.42</v>
      </c>
    </row>
    <row r="8" spans="1:10" x14ac:dyDescent="0.25">
      <c r="H8" s="22">
        <v>10000</v>
      </c>
      <c r="I8" s="22">
        <f t="shared" si="0"/>
        <v>174930</v>
      </c>
      <c r="J8" s="27">
        <v>174.93</v>
      </c>
    </row>
  </sheetData>
  <mergeCells count="1">
    <mergeCell ref="A4:B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C32" sqref="C32"/>
    </sheetView>
  </sheetViews>
  <sheetFormatPr defaultRowHeight="15" x14ac:dyDescent="0.25"/>
  <cols>
    <col min="1" max="1" width="12.42578125" customWidth="1"/>
    <col min="2" max="2" width="18.42578125" customWidth="1"/>
    <col min="3" max="3" width="13" customWidth="1"/>
    <col min="7" max="7" width="15.140625" customWidth="1"/>
  </cols>
  <sheetData>
    <row r="1" spans="1:8" ht="37.5" x14ac:dyDescent="0.25">
      <c r="A1" s="3" t="s">
        <v>13</v>
      </c>
      <c r="B1" s="3" t="s">
        <v>14</v>
      </c>
      <c r="C1" s="3" t="s">
        <v>15</v>
      </c>
      <c r="F1" s="26" t="s">
        <v>70</v>
      </c>
      <c r="G1" s="26" t="s">
        <v>73</v>
      </c>
      <c r="H1" s="26" t="s">
        <v>61</v>
      </c>
    </row>
    <row r="2" spans="1:8" x14ac:dyDescent="0.25">
      <c r="A2" s="4"/>
      <c r="B2" s="4"/>
      <c r="C2" s="4" t="s">
        <v>7</v>
      </c>
      <c r="F2" s="4"/>
      <c r="G2" s="4" t="s">
        <v>71</v>
      </c>
      <c r="H2" s="4" t="s">
        <v>72</v>
      </c>
    </row>
    <row r="3" spans="1:8" ht="15.75" x14ac:dyDescent="0.25">
      <c r="A3" s="46" t="s">
        <v>82</v>
      </c>
      <c r="B3" s="20" t="s">
        <v>75</v>
      </c>
      <c r="C3" s="22">
        <f>+IF(A3&lt;&gt;"",VLOOKUP(B3,$F$3:$H$12,3,0),"")</f>
        <v>3307</v>
      </c>
      <c r="F3" s="20">
        <v>8</v>
      </c>
      <c r="G3" s="20">
        <v>45.24</v>
      </c>
      <c r="H3" s="20">
        <v>4133</v>
      </c>
    </row>
    <row r="4" spans="1:8" ht="15.75" x14ac:dyDescent="0.25">
      <c r="A4" s="46" t="s">
        <v>83</v>
      </c>
      <c r="B4" s="47">
        <v>8</v>
      </c>
      <c r="C4" s="22">
        <f t="shared" ref="C4:C9" si="0">+IF(A4&lt;&gt;"",VLOOKUP(B4,$F$3:$H$12,3,0),"")</f>
        <v>4133</v>
      </c>
      <c r="F4" s="20">
        <v>9</v>
      </c>
      <c r="G4" s="20">
        <v>31.67</v>
      </c>
      <c r="H4" s="20">
        <v>3563</v>
      </c>
    </row>
    <row r="5" spans="1:8" ht="15.75" x14ac:dyDescent="0.25">
      <c r="A5" s="46" t="s">
        <v>84</v>
      </c>
      <c r="B5" s="46" t="s">
        <v>79</v>
      </c>
      <c r="C5" s="22">
        <f t="shared" si="0"/>
        <v>4823</v>
      </c>
      <c r="F5" s="20">
        <v>10</v>
      </c>
      <c r="G5" s="20">
        <v>49.76</v>
      </c>
      <c r="H5" s="20">
        <v>4339</v>
      </c>
    </row>
    <row r="6" spans="1:8" ht="15.75" x14ac:dyDescent="0.25">
      <c r="A6" s="48" t="s">
        <v>85</v>
      </c>
      <c r="B6" s="49">
        <v>10</v>
      </c>
      <c r="C6" s="22">
        <f t="shared" si="0"/>
        <v>4339</v>
      </c>
      <c r="F6" s="20">
        <v>11</v>
      </c>
      <c r="G6" s="20">
        <v>22.32</v>
      </c>
      <c r="H6" s="20">
        <v>3225</v>
      </c>
    </row>
    <row r="7" spans="1:8" ht="15.75" x14ac:dyDescent="0.25">
      <c r="A7" s="46" t="s">
        <v>86</v>
      </c>
      <c r="B7" s="47" t="s">
        <v>76</v>
      </c>
      <c r="C7" s="22">
        <f t="shared" si="0"/>
        <v>2850</v>
      </c>
      <c r="F7" s="20" t="s">
        <v>74</v>
      </c>
      <c r="G7" s="20">
        <v>22.62</v>
      </c>
      <c r="H7" s="20">
        <v>3225</v>
      </c>
    </row>
    <row r="8" spans="1:8" ht="15.75" x14ac:dyDescent="0.25">
      <c r="A8" s="46" t="s">
        <v>87</v>
      </c>
      <c r="B8" s="46" t="s">
        <v>78</v>
      </c>
      <c r="C8" s="22">
        <f t="shared" si="0"/>
        <v>3820</v>
      </c>
      <c r="F8" s="20" t="s">
        <v>75</v>
      </c>
      <c r="G8" s="20">
        <v>24.88</v>
      </c>
      <c r="H8" s="20">
        <v>3307</v>
      </c>
    </row>
    <row r="9" spans="1:8" ht="15.75" x14ac:dyDescent="0.25">
      <c r="A9" s="50" t="s">
        <v>88</v>
      </c>
      <c r="B9" s="50" t="s">
        <v>76</v>
      </c>
      <c r="C9" s="22">
        <f t="shared" si="0"/>
        <v>2850</v>
      </c>
      <c r="F9" s="20" t="s">
        <v>76</v>
      </c>
      <c r="G9" s="20">
        <v>11.31</v>
      </c>
      <c r="H9" s="20">
        <v>2850</v>
      </c>
    </row>
    <row r="10" spans="1:8" ht="18.75" x14ac:dyDescent="0.25">
      <c r="A10" s="33" t="s">
        <v>8</v>
      </c>
      <c r="B10" s="34"/>
      <c r="C10" s="25">
        <f>+SUM(C3:C9)</f>
        <v>26122</v>
      </c>
      <c r="F10" s="20" t="s">
        <v>77</v>
      </c>
      <c r="G10" s="20">
        <v>54.28</v>
      </c>
      <c r="H10" s="20">
        <v>4554</v>
      </c>
    </row>
    <row r="11" spans="1:8" x14ac:dyDescent="0.25">
      <c r="F11" s="20" t="s">
        <v>78</v>
      </c>
      <c r="G11" s="20">
        <v>38</v>
      </c>
      <c r="H11" s="20">
        <v>3820</v>
      </c>
    </row>
    <row r="12" spans="1:8" x14ac:dyDescent="0.25">
      <c r="F12" s="20" t="s">
        <v>79</v>
      </c>
      <c r="G12" s="20">
        <v>59.71</v>
      </c>
      <c r="H12" s="20">
        <v>4823</v>
      </c>
    </row>
  </sheetData>
  <mergeCells count="1">
    <mergeCell ref="A10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B5" sqref="B5"/>
    </sheetView>
  </sheetViews>
  <sheetFormatPr defaultRowHeight="15" x14ac:dyDescent="0.25"/>
  <cols>
    <col min="1" max="1" width="12.42578125" customWidth="1"/>
    <col min="2" max="2" width="13" customWidth="1"/>
    <col min="6" max="6" width="12" bestFit="1" customWidth="1"/>
    <col min="7" max="7" width="17.85546875" customWidth="1"/>
  </cols>
  <sheetData>
    <row r="1" spans="1:7" ht="18.75" x14ac:dyDescent="0.25">
      <c r="A1" s="3" t="s">
        <v>16</v>
      </c>
      <c r="B1" s="3" t="s">
        <v>17</v>
      </c>
      <c r="F1" s="3" t="s">
        <v>59</v>
      </c>
      <c r="G1" s="26" t="s">
        <v>61</v>
      </c>
    </row>
    <row r="2" spans="1:7" x14ac:dyDescent="0.25">
      <c r="A2" s="4"/>
      <c r="B2" s="4" t="s">
        <v>7</v>
      </c>
      <c r="F2" s="4" t="s">
        <v>60</v>
      </c>
      <c r="G2" s="4" t="s">
        <v>80</v>
      </c>
    </row>
    <row r="3" spans="1:7" x14ac:dyDescent="0.25">
      <c r="A3" s="1" t="s">
        <v>19</v>
      </c>
      <c r="B3" s="1">
        <v>102</v>
      </c>
      <c r="F3" s="1">
        <v>102</v>
      </c>
      <c r="G3" s="29">
        <v>323</v>
      </c>
    </row>
    <row r="4" spans="1:7" ht="18.75" x14ac:dyDescent="0.25">
      <c r="A4" s="6" t="s">
        <v>8</v>
      </c>
      <c r="B4" s="52">
        <f>+G3</f>
        <v>323</v>
      </c>
      <c r="F4" s="1">
        <v>152</v>
      </c>
      <c r="G4" s="29">
        <v>529</v>
      </c>
    </row>
    <row r="5" spans="1:7" x14ac:dyDescent="0.25">
      <c r="F5" s="1">
        <v>203</v>
      </c>
      <c r="G5" s="29">
        <v>779</v>
      </c>
    </row>
    <row r="6" spans="1:7" x14ac:dyDescent="0.25">
      <c r="F6" s="1">
        <v>254</v>
      </c>
      <c r="G6" s="29">
        <v>1113</v>
      </c>
    </row>
    <row r="7" spans="1:7" x14ac:dyDescent="0.25">
      <c r="A7" s="5" t="s">
        <v>18</v>
      </c>
      <c r="F7" s="1">
        <v>305</v>
      </c>
      <c r="G7" s="29">
        <v>1892</v>
      </c>
    </row>
    <row r="8" spans="1:7" x14ac:dyDescent="0.25">
      <c r="F8" s="1">
        <v>356</v>
      </c>
      <c r="G8" s="29">
        <v>2282</v>
      </c>
    </row>
    <row r="9" spans="1:7" x14ac:dyDescent="0.25">
      <c r="F9" s="1">
        <v>406</v>
      </c>
      <c r="G9" s="29">
        <v>4063</v>
      </c>
    </row>
    <row r="10" spans="1:7" x14ac:dyDescent="0.25">
      <c r="F10" s="1">
        <v>457</v>
      </c>
      <c r="G10" s="29">
        <v>4452</v>
      </c>
    </row>
    <row r="11" spans="1:7" x14ac:dyDescent="0.25">
      <c r="F11" s="1">
        <v>508</v>
      </c>
      <c r="G11" s="29">
        <v>4564</v>
      </c>
    </row>
    <row r="12" spans="1:7" x14ac:dyDescent="0.25">
      <c r="F12" s="1">
        <v>610</v>
      </c>
      <c r="G12" s="29">
        <v>5287</v>
      </c>
    </row>
    <row r="13" spans="1:7" x14ac:dyDescent="0.25">
      <c r="F13" s="1">
        <v>711</v>
      </c>
      <c r="G13" s="29">
        <v>6122</v>
      </c>
    </row>
    <row r="14" spans="1:7" x14ac:dyDescent="0.25">
      <c r="F14" s="1">
        <v>762</v>
      </c>
      <c r="G14" s="29">
        <v>6790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B20" sqref="B20"/>
    </sheetView>
  </sheetViews>
  <sheetFormatPr defaultRowHeight="15" x14ac:dyDescent="0.25"/>
  <cols>
    <col min="1" max="2" width="25.28515625" customWidth="1"/>
    <col min="3" max="3" width="18.42578125" customWidth="1"/>
    <col min="4" max="4" width="25" customWidth="1"/>
    <col min="5" max="5" width="21.140625" customWidth="1"/>
    <col min="6" max="6" width="17.7109375" customWidth="1"/>
    <col min="8" max="8" width="10.85546875" customWidth="1"/>
    <col min="9" max="10" width="13.85546875" customWidth="1"/>
  </cols>
  <sheetData>
    <row r="1" spans="1:11" ht="18.75" x14ac:dyDescent="0.25">
      <c r="A1" s="9" t="s">
        <v>34</v>
      </c>
      <c r="B1" s="9" t="s">
        <v>26</v>
      </c>
      <c r="C1" s="9" t="s">
        <v>13</v>
      </c>
      <c r="D1" s="9" t="s">
        <v>28</v>
      </c>
      <c r="E1" s="9" t="s">
        <v>27</v>
      </c>
      <c r="F1" s="36" t="s">
        <v>35</v>
      </c>
      <c r="I1" s="26" t="s">
        <v>81</v>
      </c>
      <c r="J1" s="21" t="s">
        <v>61</v>
      </c>
      <c r="K1" s="21"/>
    </row>
    <row r="2" spans="1:11" x14ac:dyDescent="0.25">
      <c r="A2" s="10"/>
      <c r="B2" s="10"/>
      <c r="C2" s="10"/>
      <c r="D2" s="10" t="s">
        <v>29</v>
      </c>
      <c r="E2" s="10" t="s">
        <v>22</v>
      </c>
      <c r="F2" s="37"/>
      <c r="I2" s="4" t="s">
        <v>71</v>
      </c>
      <c r="J2" s="4" t="s">
        <v>7</v>
      </c>
      <c r="K2" s="4" t="s">
        <v>69</v>
      </c>
    </row>
    <row r="3" spans="1:11" x14ac:dyDescent="0.25">
      <c r="A3" s="53">
        <v>1</v>
      </c>
      <c r="B3" s="54">
        <v>200</v>
      </c>
      <c r="C3" s="55" t="s">
        <v>31</v>
      </c>
      <c r="D3" s="55">
        <v>45.24</v>
      </c>
      <c r="E3" s="56">
        <f>VLOOKUP(B3,$I$3:$J$10,2,0)</f>
        <v>11630</v>
      </c>
      <c r="F3" s="45" t="str">
        <f>IF(SUM(D3:D6)&lt;B3,"ok","Not enough power for all pumps")</f>
        <v>ok</v>
      </c>
      <c r="I3" s="20">
        <v>50</v>
      </c>
      <c r="J3" s="22">
        <f>+K3*1000</f>
        <v>9450</v>
      </c>
      <c r="K3" s="30">
        <v>9.4499999999999993</v>
      </c>
    </row>
    <row r="4" spans="1:11" x14ac:dyDescent="0.25">
      <c r="A4" s="57"/>
      <c r="B4" s="58"/>
      <c r="C4" s="55" t="s">
        <v>32</v>
      </c>
      <c r="D4" s="55">
        <v>45.24</v>
      </c>
      <c r="E4" s="59"/>
      <c r="F4" s="43"/>
      <c r="I4" s="20">
        <v>100</v>
      </c>
      <c r="J4" s="22">
        <f t="shared" ref="J4:J5" si="0">+K4*1000</f>
        <v>10560</v>
      </c>
      <c r="K4" s="30">
        <v>10.56</v>
      </c>
    </row>
    <row r="5" spans="1:11" x14ac:dyDescent="0.25">
      <c r="A5" s="57"/>
      <c r="B5" s="58"/>
      <c r="C5" s="55" t="s">
        <v>33</v>
      </c>
      <c r="D5" s="55">
        <v>45.24</v>
      </c>
      <c r="E5" s="59"/>
      <c r="F5" s="43"/>
      <c r="I5" s="20">
        <v>200</v>
      </c>
      <c r="J5" s="22">
        <f t="shared" si="0"/>
        <v>11630</v>
      </c>
      <c r="K5" s="30">
        <v>11.63</v>
      </c>
    </row>
    <row r="6" spans="1:11" x14ac:dyDescent="0.25">
      <c r="A6" s="60"/>
      <c r="B6" s="61"/>
      <c r="C6" s="55" t="s">
        <v>82</v>
      </c>
      <c r="D6" s="55">
        <v>24.88</v>
      </c>
      <c r="E6" s="62"/>
      <c r="F6" s="44"/>
      <c r="I6" s="20">
        <v>300</v>
      </c>
      <c r="J6" s="22">
        <f>+K6*1000</f>
        <v>15000</v>
      </c>
      <c r="K6" s="30">
        <v>15</v>
      </c>
    </row>
    <row r="7" spans="1:11" x14ac:dyDescent="0.25">
      <c r="A7" s="53">
        <v>2</v>
      </c>
      <c r="B7" s="54">
        <v>100</v>
      </c>
      <c r="C7" s="55" t="s">
        <v>89</v>
      </c>
      <c r="D7" s="55">
        <v>31.67</v>
      </c>
      <c r="E7" s="56">
        <f>VLOOKUP(B7,$I$3:$J$10,2,0)</f>
        <v>10560</v>
      </c>
      <c r="F7" s="45" t="str">
        <f>IF(SUM(D7:D8)&lt;B7,"ok","Not enough power for all pumps")</f>
        <v>ok</v>
      </c>
      <c r="I7" s="20">
        <v>400</v>
      </c>
      <c r="J7" s="22">
        <f>+K7*1000</f>
        <v>16780</v>
      </c>
      <c r="K7" s="30">
        <v>16.78</v>
      </c>
    </row>
    <row r="8" spans="1:11" x14ac:dyDescent="0.25">
      <c r="A8" s="60"/>
      <c r="B8" s="61"/>
      <c r="C8" s="55" t="s">
        <v>83</v>
      </c>
      <c r="D8" s="55">
        <v>45.24</v>
      </c>
      <c r="E8" s="62"/>
      <c r="F8" s="44"/>
      <c r="I8" s="20">
        <v>800</v>
      </c>
      <c r="J8" s="22">
        <f>+K8*1000</f>
        <v>25740</v>
      </c>
      <c r="K8" s="30">
        <v>25.74</v>
      </c>
    </row>
    <row r="9" spans="1:11" x14ac:dyDescent="0.25">
      <c r="A9" s="53">
        <v>3</v>
      </c>
      <c r="B9" s="54">
        <v>200</v>
      </c>
      <c r="C9" s="55" t="s">
        <v>90</v>
      </c>
      <c r="D9" s="55">
        <v>49.76</v>
      </c>
      <c r="E9" s="56">
        <f>VLOOKUP(B9,$I$3:$J$10,2,0)</f>
        <v>11630</v>
      </c>
      <c r="F9" s="45" t="str">
        <f>IF(SUM(D9:D11)&lt;B9,"ok","Not enough power for all pumps")</f>
        <v>ok</v>
      </c>
      <c r="I9" s="20">
        <v>1300</v>
      </c>
      <c r="J9" s="22">
        <f>+K9*1000</f>
        <v>40670</v>
      </c>
      <c r="K9" s="30">
        <v>40.67</v>
      </c>
    </row>
    <row r="10" spans="1:11" x14ac:dyDescent="0.25">
      <c r="A10" s="57"/>
      <c r="B10" s="58"/>
      <c r="C10" s="55" t="s">
        <v>84</v>
      </c>
      <c r="D10" s="55">
        <v>59.71</v>
      </c>
      <c r="E10" s="59"/>
      <c r="F10" s="43"/>
      <c r="I10" s="20">
        <v>2500</v>
      </c>
      <c r="J10" s="22">
        <f>+K10*1000</f>
        <v>62290</v>
      </c>
      <c r="K10" s="30">
        <v>62.29</v>
      </c>
    </row>
    <row r="11" spans="1:11" x14ac:dyDescent="0.25">
      <c r="A11" s="60"/>
      <c r="B11" s="61"/>
      <c r="C11" s="55" t="s">
        <v>85</v>
      </c>
      <c r="D11" s="55">
        <v>49.76</v>
      </c>
      <c r="E11" s="62"/>
      <c r="F11" s="44"/>
    </row>
    <row r="12" spans="1:11" x14ac:dyDescent="0.25">
      <c r="A12" s="53">
        <v>4</v>
      </c>
      <c r="B12" s="54">
        <v>50</v>
      </c>
      <c r="C12" s="55" t="s">
        <v>36</v>
      </c>
      <c r="D12" s="55">
        <v>31.67</v>
      </c>
      <c r="E12" s="56">
        <f>VLOOKUP(B12,$I$3:$J$10,2,0)</f>
        <v>9450</v>
      </c>
      <c r="F12" s="45" t="str">
        <f>IF(SUM(D12:D13)&lt;B12,"ok","Not enough power for all pumps")</f>
        <v>ok</v>
      </c>
    </row>
    <row r="13" spans="1:11" x14ac:dyDescent="0.25">
      <c r="A13" s="60"/>
      <c r="B13" s="61"/>
      <c r="C13" s="55" t="s">
        <v>86</v>
      </c>
      <c r="D13" s="55">
        <v>11.31</v>
      </c>
      <c r="E13" s="62"/>
      <c r="F13" s="44"/>
    </row>
    <row r="14" spans="1:11" x14ac:dyDescent="0.25">
      <c r="A14" s="53">
        <v>5</v>
      </c>
      <c r="B14" s="54">
        <v>50</v>
      </c>
      <c r="C14" s="55" t="s">
        <v>87</v>
      </c>
      <c r="D14" s="55">
        <v>38</v>
      </c>
      <c r="E14" s="56">
        <f>VLOOKUP(B14,$I$3:$J$10,2,0)</f>
        <v>9450</v>
      </c>
      <c r="F14" s="45" t="str">
        <f>IF(SUM(D14:D15)&lt;B14,"ok","Not enough power for all pumps")</f>
        <v>ok</v>
      </c>
    </row>
    <row r="15" spans="1:11" x14ac:dyDescent="0.25">
      <c r="A15" s="60"/>
      <c r="B15" s="61"/>
      <c r="C15" s="55" t="s">
        <v>88</v>
      </c>
      <c r="D15" s="55">
        <v>11.31</v>
      </c>
      <c r="E15" s="62"/>
      <c r="F15" s="44"/>
    </row>
    <row r="16" spans="1:11" ht="18.75" x14ac:dyDescent="0.25">
      <c r="A16" s="63" t="s">
        <v>8</v>
      </c>
      <c r="B16" s="64"/>
      <c r="C16" s="64"/>
      <c r="D16" s="65"/>
      <c r="E16" s="66">
        <f>+SUM(E3:E15)</f>
        <v>52720</v>
      </c>
    </row>
    <row r="17" spans="1:12" ht="15" customHeight="1" x14ac:dyDescent="0.25">
      <c r="H17" s="51"/>
      <c r="I17" s="51"/>
      <c r="J17" s="51"/>
      <c r="K17" s="51"/>
      <c r="L17" s="51"/>
    </row>
    <row r="18" spans="1:12" ht="15" customHeight="1" x14ac:dyDescent="0.25">
      <c r="H18" s="51"/>
      <c r="I18" s="51"/>
      <c r="J18" s="51"/>
      <c r="K18" s="51"/>
      <c r="L18" s="51"/>
    </row>
    <row r="19" spans="1:12" ht="15.75" customHeight="1" x14ac:dyDescent="0.25">
      <c r="H19" s="51"/>
      <c r="I19" s="51"/>
      <c r="J19" s="51"/>
      <c r="K19" s="51"/>
      <c r="L19" s="51"/>
    </row>
    <row r="20" spans="1:12" ht="15.75" customHeight="1" x14ac:dyDescent="0.25">
      <c r="H20" s="51"/>
      <c r="I20" s="51"/>
      <c r="J20" s="51"/>
      <c r="K20" s="51"/>
      <c r="L20" s="51"/>
    </row>
    <row r="21" spans="1:12" ht="15.75" customHeight="1" x14ac:dyDescent="0.25">
      <c r="H21" s="51"/>
      <c r="I21" s="51"/>
      <c r="J21" s="51"/>
      <c r="K21" s="51"/>
      <c r="L21" s="51"/>
    </row>
    <row r="22" spans="1:12" ht="15.75" customHeight="1" x14ac:dyDescent="0.25">
      <c r="H22" s="51"/>
      <c r="I22" s="51"/>
      <c r="J22" s="51"/>
      <c r="K22" s="51"/>
      <c r="L22" s="51"/>
    </row>
    <row r="23" spans="1:12" ht="15.75" customHeight="1" x14ac:dyDescent="0.25">
      <c r="A23" s="7" t="s">
        <v>30</v>
      </c>
      <c r="B23" s="7"/>
      <c r="C23" s="8"/>
      <c r="D23" s="8"/>
      <c r="E23" s="8"/>
      <c r="H23" s="51"/>
      <c r="I23" s="51"/>
      <c r="J23" s="51"/>
      <c r="K23" s="51"/>
      <c r="L23" s="51"/>
    </row>
    <row r="24" spans="1:12" ht="15.75" customHeight="1" x14ac:dyDescent="0.25">
      <c r="A24" s="8" t="s">
        <v>37</v>
      </c>
      <c r="B24" s="7"/>
      <c r="C24" s="8"/>
      <c r="D24" s="8"/>
      <c r="E24" s="8"/>
      <c r="H24" s="51"/>
      <c r="I24" s="51"/>
      <c r="J24" s="51"/>
      <c r="K24" s="51"/>
      <c r="L24" s="51"/>
    </row>
    <row r="25" spans="1:12" ht="15.75" customHeight="1" x14ac:dyDescent="0.25">
      <c r="A25" s="8" t="s">
        <v>38</v>
      </c>
      <c r="B25" s="8"/>
      <c r="C25" s="8"/>
      <c r="D25" s="8"/>
      <c r="E25" s="8"/>
      <c r="H25" s="51"/>
      <c r="I25" s="51"/>
      <c r="J25" s="51"/>
      <c r="K25" s="51"/>
      <c r="L25" s="51"/>
    </row>
    <row r="26" spans="1:12" ht="25.5" customHeight="1" x14ac:dyDescent="0.25">
      <c r="A26" s="9" t="s">
        <v>34</v>
      </c>
      <c r="B26" s="9" t="s">
        <v>26</v>
      </c>
      <c r="C26" s="9" t="s">
        <v>13</v>
      </c>
      <c r="D26" s="9" t="s">
        <v>28</v>
      </c>
      <c r="E26" s="9" t="s">
        <v>27</v>
      </c>
      <c r="F26" s="36" t="s">
        <v>35</v>
      </c>
      <c r="H26" s="51"/>
      <c r="I26" s="51"/>
      <c r="J26" s="51"/>
      <c r="K26" s="51"/>
      <c r="L26" s="51"/>
    </row>
    <row r="27" spans="1:12" ht="15.75" customHeight="1" x14ac:dyDescent="0.25">
      <c r="A27" s="10"/>
      <c r="B27" s="10"/>
      <c r="C27" s="10"/>
      <c r="D27" s="10" t="s">
        <v>29</v>
      </c>
      <c r="E27" s="10" t="s">
        <v>22</v>
      </c>
      <c r="F27" s="37"/>
      <c r="H27" s="51"/>
      <c r="I27" s="51"/>
      <c r="J27" s="51"/>
      <c r="K27" s="51"/>
      <c r="L27" s="51"/>
    </row>
    <row r="28" spans="1:12" ht="15" customHeight="1" x14ac:dyDescent="0.25">
      <c r="A28" s="40">
        <v>1</v>
      </c>
      <c r="B28" s="40">
        <v>200</v>
      </c>
      <c r="C28" s="11" t="s">
        <v>31</v>
      </c>
      <c r="D28" s="11">
        <v>45.24</v>
      </c>
      <c r="E28" s="40">
        <v>11630</v>
      </c>
      <c r="F28" s="45" t="str">
        <f>IF(SUM(D28:D30)&lt;B28,"ok","Not enough power for all pumps")</f>
        <v>ok</v>
      </c>
      <c r="H28" s="51"/>
      <c r="I28" s="51"/>
      <c r="J28" s="51"/>
      <c r="K28" s="51"/>
      <c r="L28" s="51"/>
    </row>
    <row r="29" spans="1:12" ht="15" customHeight="1" x14ac:dyDescent="0.25">
      <c r="A29" s="43"/>
      <c r="B29" s="43"/>
      <c r="C29" s="11" t="s">
        <v>32</v>
      </c>
      <c r="D29" s="11">
        <v>45.24</v>
      </c>
      <c r="E29" s="41"/>
      <c r="F29" s="43"/>
      <c r="H29" s="51"/>
      <c r="I29" s="51"/>
      <c r="J29" s="51"/>
      <c r="K29" s="51"/>
      <c r="L29" s="51"/>
    </row>
    <row r="30" spans="1:12" ht="15" customHeight="1" x14ac:dyDescent="0.25">
      <c r="A30" s="44"/>
      <c r="B30" s="44"/>
      <c r="C30" s="11" t="s">
        <v>33</v>
      </c>
      <c r="D30" s="11">
        <v>45.24</v>
      </c>
      <c r="E30" s="42"/>
      <c r="F30" s="44"/>
      <c r="H30" s="51"/>
      <c r="I30" s="51"/>
      <c r="J30" s="51"/>
      <c r="K30" s="51"/>
      <c r="L30" s="51"/>
    </row>
    <row r="31" spans="1:12" x14ac:dyDescent="0.25">
      <c r="A31" s="11">
        <v>2</v>
      </c>
      <c r="B31" s="11">
        <v>200</v>
      </c>
      <c r="C31" s="11" t="s">
        <v>36</v>
      </c>
      <c r="D31" s="11">
        <v>31.67</v>
      </c>
      <c r="E31" s="11">
        <v>11630</v>
      </c>
      <c r="F31" s="1" t="str">
        <f>IF(SUM(D31)&lt;B31,"ok","Not enough power for all pumps")</f>
        <v>ok</v>
      </c>
    </row>
    <row r="32" spans="1:12" ht="18.75" x14ac:dyDescent="0.25">
      <c r="A32" s="38" t="s">
        <v>8</v>
      </c>
      <c r="B32" s="39"/>
      <c r="C32" s="39"/>
      <c r="D32" s="12"/>
      <c r="E32" s="18">
        <f>SUM(E28:E31)</f>
        <v>23260</v>
      </c>
    </row>
  </sheetData>
  <mergeCells count="28">
    <mergeCell ref="F3:F6"/>
    <mergeCell ref="F7:F8"/>
    <mergeCell ref="F9:F11"/>
    <mergeCell ref="F12:F13"/>
    <mergeCell ref="F14:F15"/>
    <mergeCell ref="B9:B11"/>
    <mergeCell ref="B12:B13"/>
    <mergeCell ref="B14:B15"/>
    <mergeCell ref="E3:E6"/>
    <mergeCell ref="E7:E8"/>
    <mergeCell ref="E9:E11"/>
    <mergeCell ref="E12:E13"/>
    <mergeCell ref="E14:E15"/>
    <mergeCell ref="F1:F2"/>
    <mergeCell ref="A16:C16"/>
    <mergeCell ref="A32:C32"/>
    <mergeCell ref="E28:E30"/>
    <mergeCell ref="A28:A30"/>
    <mergeCell ref="B28:B30"/>
    <mergeCell ref="F28:F30"/>
    <mergeCell ref="F26:F27"/>
    <mergeCell ref="A3:A6"/>
    <mergeCell ref="B3:B6"/>
    <mergeCell ref="A7:A8"/>
    <mergeCell ref="A9:A11"/>
    <mergeCell ref="A12:A13"/>
    <mergeCell ref="A14:A15"/>
    <mergeCell ref="B7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PipeDesign</vt:lpstr>
      <vt:lpstr>TankDesign</vt:lpstr>
      <vt:lpstr>PumpDesign</vt:lpstr>
      <vt:lpstr>ValveDesign</vt:lpstr>
      <vt:lpstr>DieselGenerator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Marchi</dc:creator>
  <cp:lastModifiedBy>Jose Pedro Matos</cp:lastModifiedBy>
  <dcterms:created xsi:type="dcterms:W3CDTF">2012-01-11T05:24:26Z</dcterms:created>
  <dcterms:modified xsi:type="dcterms:W3CDTF">2012-07-10T11:16:22Z</dcterms:modified>
</cp:coreProperties>
</file>