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119"/>
  <workbookPr dateCompatibility="0" filterPrivacy="1" codeName="ThisWorkbook"/>
  <xr:revisionPtr revIDLastSave="0" documentId="8_{B950A707-CE60-4C2E-9BD5-59C82CEF0C9C}"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56" i="11" l="1"/>
  <c r="E56" i="11"/>
  <c r="E55" i="11"/>
  <c r="F52" i="11"/>
  <c r="E52" i="11"/>
  <c r="F54" i="11"/>
  <c r="E54" i="11"/>
  <c r="F44" i="11"/>
  <c r="E44" i="11"/>
  <c r="F43" i="11"/>
  <c r="E43" i="11"/>
  <c r="F51" i="11"/>
  <c r="E51" i="11"/>
  <c r="F42" i="11"/>
  <c r="E42" i="11"/>
  <c r="F50" i="11"/>
  <c r="F41" i="11"/>
  <c r="E41" i="11"/>
  <c r="F16" i="11"/>
  <c r="E16" i="11"/>
  <c r="F55" i="11"/>
  <c r="F49" i="11"/>
  <c r="E49" i="11"/>
  <c r="F35" i="11"/>
  <c r="F28" i="11"/>
  <c r="F27" i="11"/>
  <c r="E15" i="11"/>
  <c r="F15" i="11"/>
  <c r="F40" i="11"/>
  <c r="E40" i="11"/>
  <c r="F39" i="11"/>
  <c r="E35" i="11"/>
  <c r="E33" i="11"/>
  <c r="F33" i="11" s="1"/>
  <c r="F14" i="11"/>
  <c r="F53" i="11"/>
  <c r="E53" i="11"/>
  <c r="E50" i="11"/>
  <c r="F48" i="11"/>
  <c r="E48" i="11"/>
  <c r="F32" i="11"/>
  <c r="E34" i="11" s="1"/>
  <c r="F34" i="11" s="1"/>
  <c r="E27" i="11"/>
  <c r="F26" i="11"/>
  <c r="E26" i="11"/>
  <c r="E25" i="11"/>
  <c r="F25" i="11"/>
  <c r="F24" i="11"/>
  <c r="E24" i="11"/>
  <c r="F23" i="11"/>
  <c r="E14" i="11"/>
  <c r="F13" i="11"/>
  <c r="F46" i="11"/>
  <c r="E28" i="11"/>
  <c r="F47" i="11"/>
  <c r="E47" i="11"/>
  <c r="E46" i="11"/>
  <c r="E39" i="11"/>
  <c r="F37" i="11"/>
  <c r="E37" i="11"/>
  <c r="F38" i="11"/>
  <c r="E38" i="11"/>
  <c r="E23" i="11"/>
  <c r="F20" i="11"/>
  <c r="E21" i="11"/>
  <c r="F10" i="11"/>
  <c r="E31" i="11"/>
  <c r="F31" i="11" s="1"/>
  <c r="F30" i="11"/>
  <c r="E20" i="11"/>
  <c r="E19" i="11"/>
  <c r="F19" i="11" s="1"/>
  <c r="F18" i="11"/>
  <c r="E12" i="11"/>
  <c r="F11" i="11"/>
  <c r="E10" i="11"/>
  <c r="E11" i="11"/>
  <c r="F9" i="11"/>
  <c r="E30" i="11"/>
  <c r="E18" i="11"/>
  <c r="E13" i="11"/>
  <c r="F12" i="11"/>
  <c r="E9" i="11"/>
  <c r="F7" i="11"/>
  <c r="E7" i="11"/>
  <c r="F6" i="11"/>
  <c r="E6" i="11"/>
  <c r="H5" i="11"/>
  <c r="E32" i="11" l="1"/>
  <c r="H31" i="11"/>
  <c r="I3" i="11"/>
  <c r="H58" i="11"/>
  <c r="H57" i="11"/>
  <c r="H56" i="11"/>
  <c r="H47" i="11"/>
  <c r="H36" i="11"/>
  <c r="H29" i="11"/>
  <c r="H17" i="11"/>
  <c r="H8" i="11"/>
  <c r="H30" i="11" l="1"/>
  <c r="H9" i="11"/>
  <c r="I4" i="11"/>
  <c r="H10" i="11" l="1"/>
  <c r="H32" i="11"/>
  <c r="H18" i="11"/>
  <c r="J3" i="11"/>
  <c r="K3" i="11" s="1"/>
  <c r="L3" i="11" s="1"/>
  <c r="M3" i="11" s="1"/>
  <c r="N3" i="11" s="1"/>
  <c r="O3" i="11" s="1"/>
  <c r="P3" i="11" s="1"/>
  <c r="I2" i="11"/>
  <c r="E22" i="11" l="1"/>
  <c r="F22" i="11" s="1"/>
  <c r="F21" i="11"/>
  <c r="H34" i="11"/>
  <c r="H19" i="11"/>
  <c r="H11" i="11"/>
  <c r="P2" i="11"/>
  <c r="Q3" i="11"/>
  <c r="R3" i="11" s="1"/>
  <c r="S3" i="11" s="1"/>
  <c r="T3" i="11" s="1"/>
  <c r="U3" i="11" s="1"/>
  <c r="V3" i="11" s="1"/>
  <c r="W3" i="11" s="1"/>
  <c r="J4" i="11"/>
  <c r="H21" i="11" l="1"/>
  <c r="H20"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<sst xmlns="http://purl.oclc.org/ooxml/spreadsheetml/main" count="135" uniqueCount="106">
  <si>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</si>
  <si>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</si>
  <si>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</si>
  <si>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</si>
  <si>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</si>
  <si>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</si>
  <si>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</si>
  <si>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</si>
  <si>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</si>
  <si>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</si>
  <si>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</si>
  <si>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</si>
  <si>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</si>
  <si>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</si>
  <si>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</si>
  <si>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</si>
  <si>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</si>
  <si>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</si>
  <si>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</si>
  <si>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</si>
  <si>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</si>
  <si>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</si>
  <si>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</si>
  <si>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Interligação e criação de uma aplicação exemplo com consumidores e produtores kafka</t>
  </si>
  <si>
    <t>João Gameiro</t>
  </si>
  <si>
    <t>Estudo e tentativa de implementação de um kafka broker numa máquina virtual</t>
  </si>
  <si>
    <t>Pedro Abreu</t>
  </si>
  <si>
    <t>Estudo de interligação do módulo kafka com outros componentes</t>
  </si>
  <si>
    <t>Implementação e  interligação do kafka com outros componentes</t>
  </si>
  <si>
    <t>Correção de erros e preparação para protótipo e receção de nova informação</t>
  </si>
  <si>
    <t>Estudo e implementação de alterações necessárias para integração do backoffice</t>
  </si>
  <si>
    <t>Criação de novos tópicos para novos endpoints a serem fornecdidos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</si>
  <si>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</si>
  <si>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</si>
  <si>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</si>
  <si>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</si>
  <si>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</si>
  <si>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</si>
  <si>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</si>
  <si>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</si>
  <si>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</si>
  <si>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Estudo de APIs para simulação da recolha de dados</t>
  </si>
  <si>
    <t>Implemetação da base de dados</t>
  </si>
  <si>
    <t>Estudo da API disponibilizada</t>
  </si>
  <si>
    <t>Alexandre Oliveira, Pedro Abreu</t>
  </si>
  <si>
    <t>Criação de daemons interagir com a API e distribuirem informação pelos restantes componentes</t>
  </si>
  <si>
    <t>Teste e correção de erros na base de dados</t>
  </si>
  <si>
    <t>Gabriel Ribeiro, Marco Ramos, Alexandre Oliveira</t>
  </si>
  <si>
    <t>Estudo de otimizações na base de dados e outros modulos para o protótipo</t>
  </si>
  <si>
    <t>Implementação de otimizações na base de dados e preparação para interligação com backoffice</t>
  </si>
  <si>
    <t>Sample phase title block</t>
  </si>
  <si>
    <t>Frontend</t>
  </si>
  <si>
    <t>Estudo de ideias para uma página de consumo de dados (Layout, tecnologias, ...)</t>
  </si>
  <si>
    <t>Miguel Nogueira</t>
  </si>
  <si>
    <t>Esboço da página web consumo e estudo da sua interligação com módulo kafka</t>
  </si>
  <si>
    <t>Miguel Nogueira, João Gameiro</t>
  </si>
  <si>
    <t>Implementação de páginas de consumo e sua interligação com o broker</t>
  </si>
  <si>
    <t>Interligação da página com o servidor NodeJS e deploy na Azure</t>
  </si>
  <si>
    <t xml:space="preserve">Teste e correção de erros </t>
  </si>
  <si>
    <t>Estudo de melhorias e otimizações para adicionar de novas métricas</t>
  </si>
  <si>
    <t>Ferramentas Adicionais (Grafana, Daemons, Máquinas Virtuais)</t>
  </si>
  <si>
    <t>Estudo de grafana e o seu modo de funcionamento</t>
  </si>
  <si>
    <t>Miguel Nogueira, Marco Ramos</t>
  </si>
  <si>
    <t>Estudo de máquinas virtuais na Azure para implementação do Módulo Kafka</t>
  </si>
  <si>
    <t>Estudo de interligação com base de dados  e de criação de dashboards no Grafana</t>
  </si>
  <si>
    <t>Implementação das dashboards manualmente utilizando grafana e ligação à base de dados</t>
  </si>
  <si>
    <t>Marco Ramos, Gabriel Ribeiro</t>
  </si>
  <si>
    <t>Estudo da automatização da geração de dashboards</t>
  </si>
  <si>
    <t>Marco Ramos, Gabriel Ribeiro, João Gameiro</t>
  </si>
  <si>
    <t>Implementação da automatização da geração de dashboards</t>
  </si>
  <si>
    <t>Marco Ramos, João Gameiro</t>
  </si>
  <si>
    <t>Implementação de uma API para recolher dados de métricas fornecidas pelo utilizador</t>
  </si>
  <si>
    <t xml:space="preserve">Teste da API desenvolvida </t>
  </si>
  <si>
    <t>Backoffice</t>
  </si>
  <si>
    <t>Estudo das funcionalidades e objectivo do backoffice</t>
  </si>
  <si>
    <t>Estudo das tecnologias, estrutura e interligação com outros módulos</t>
  </si>
  <si>
    <t>Estudo de automações e alterações noutros módulos para interligação com backoffice</t>
  </si>
  <si>
    <t>Desenvolvimento de um protótipo de baixa fidelidade no backoffice</t>
  </si>
  <si>
    <t>Desenvolvimento do frontend da plataforma web do backoffice</t>
  </si>
  <si>
    <t>Miguel Nogueira, João Gameiro, Pedro Abreu</t>
  </si>
  <si>
    <t>Integração da API desenvolvida com o backoffice</t>
  </si>
  <si>
    <t>João Gameiro, Pedro Abreu, Alexandre Oliveira</t>
  </si>
  <si>
    <t>Criação de um base de dados em SQL Lite para armazenar dados do backoffice</t>
  </si>
  <si>
    <t>Pedro Abreu, Alexandre Oliveira</t>
  </si>
  <si>
    <t>Alterações dos outros módulos para integração com backoffice</t>
  </si>
  <si>
    <t>Correção de erros na implementação</t>
  </si>
  <si>
    <t>Estudo de optimizações e melhorias para M4 no sistema</t>
  </si>
  <si>
    <t>Implementação final e correção de erros</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</si>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</sst>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0" fontId="8" fillId="15" borderId="2" xfId="11" applyFill="1" applyAlignment="1">
      <alignment horizontal="center" vertical="top" wrapText="1"/>
    </xf>
    <xf numFmtId="0" fontId="8" fillId="15" borderId="2" xfId="11" applyFill="1" applyAlignment="1">
      <alignment horizontal="center" vertical="center" wrapText="1"/>
    </xf>
    <xf numFmtId="0" fontId="8" fillId="15" borderId="2" xfId="12" applyFill="1" applyAlignment="1">
      <alignment horizontal="left" vertical="top" wrapText="1"/>
    </xf>
    <xf numFmtId="0" fontId="8" fillId="10" borderId="2" xfId="12" applyFill="1" applyAlignment="1">
      <alignment horizontal="left" vertical="top" wrapText="1"/>
    </xf>
    <xf numFmtId="0" fontId="8" fillId="3" borderId="2" xfId="12" applyFill="1" applyAlignment="1">
      <alignment horizontal="left" vertical="top" wrapText="1"/>
    </xf>
    <xf numFmtId="0" fontId="8" fillId="11" borderId="2" xfId="11" applyFill="1" applyAlignment="1">
      <alignment horizontal="center" vertical="top" wrapText="1"/>
    </xf>
    <xf numFmtId="0" fontId="8" fillId="4" borderId="2" xfId="11" applyFill="1" applyAlignment="1">
      <alignment vertical="top" wrapText="1"/>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xf numFmtId="0" fontId="8" fillId="10" borderId="2" xfId="11" applyFill="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1"/>
  <sheetViews>
    <sheetView showGridLines="0" tabSelected="1" showRuler="0" topLeftCell="C1" zoomScaleNormal="100" zoomScalePageLayoutView="70" workbookViewId="0">
      <pane ySplit="4" topLeftCell="B51" activePane="bottomLeft" state="frozen"/>
      <selection pane="bottomLeft" activeCell="E3" sqref="B3:G3"/>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06" t="s">
        <v>2</v>
      </c>
      <c r="D1" s="107"/>
      <c r="E1" s="112" t="d">
        <v>2021-03-10</v>
      </c>
      <c r="F1" s="112"/>
    </row>
    <row r="2" spans="1:64" ht="30" customHeight="1">
      <c r="A2" s="43" t="s">
        <v>3</v>
      </c>
      <c r="B2" s="66"/>
      <c r="C2" s="106" t="s">
        <v>4</v>
      </c>
      <c r="D2" s="107"/>
      <c r="E2" s="98">
        <v>12</v>
      </c>
      <c r="I2" s="109" t="d">
        <f>I3</f>
        <v>2021-05-24</v>
      </c>
      <c r="J2" s="110"/>
      <c r="K2" s="110"/>
      <c r="L2" s="110"/>
      <c r="M2" s="110"/>
      <c r="N2" s="110"/>
      <c r="O2" s="111"/>
      <c r="P2" s="109" t="d">
        <f>P3</f>
        <v>2021-05-31</v>
      </c>
      <c r="Q2" s="110"/>
      <c r="R2" s="110"/>
      <c r="S2" s="110"/>
      <c r="T2" s="110"/>
      <c r="U2" s="110"/>
      <c r="V2" s="111"/>
      <c r="W2" s="109" t="d">
        <f>W3</f>
        <v>2021-06-07</v>
      </c>
      <c r="X2" s="110"/>
      <c r="Y2" s="110"/>
      <c r="Z2" s="110"/>
      <c r="AA2" s="110"/>
      <c r="AB2" s="110"/>
      <c r="AC2" s="111"/>
      <c r="AD2" s="109" t="d">
        <f>AD3</f>
        <v>2021-06-14</v>
      </c>
      <c r="AE2" s="110"/>
      <c r="AF2" s="110"/>
      <c r="AG2" s="110"/>
      <c r="AH2" s="110"/>
      <c r="AI2" s="110"/>
      <c r="AJ2" s="111"/>
      <c r="AK2" s="109" t="d">
        <f>AK3</f>
        <v>2021-06-21</v>
      </c>
      <c r="AL2" s="110"/>
      <c r="AM2" s="110"/>
      <c r="AN2" s="110"/>
      <c r="AO2" s="110"/>
      <c r="AP2" s="110"/>
      <c r="AQ2" s="111"/>
      <c r="AR2" s="109" t="d">
        <f>AR3</f>
        <v>2021-06-28</v>
      </c>
      <c r="AS2" s="110"/>
      <c r="AT2" s="110"/>
      <c r="AU2" s="110"/>
      <c r="AV2" s="110"/>
      <c r="AW2" s="110"/>
      <c r="AX2" s="111"/>
      <c r="AY2" s="109" t="d">
        <f>AY3</f>
        <v>2021-07-05</v>
      </c>
      <c r="AZ2" s="110"/>
      <c r="BA2" s="110"/>
      <c r="BB2" s="110"/>
      <c r="BC2" s="110"/>
      <c r="BD2" s="110"/>
      <c r="BE2" s="111"/>
      <c r="BF2" s="109" t="d">
        <f>BF3</f>
        <v>2021-07-12</v>
      </c>
      <c r="BG2" s="110"/>
      <c r="BH2" s="110"/>
      <c r="BI2" s="110"/>
      <c r="BJ2" s="110"/>
      <c r="BK2" s="110"/>
      <c r="BL2" s="111"/>
    </row>
    <row r="3" spans="1:64" ht="15" customHeight="1">
      <c r="A3" s="43" t="s">
        <v>5</v>
      </c>
      <c r="B3" s="108"/>
      <c r="C3" s="108"/>
      <c r="D3" s="108"/>
      <c r="E3" s="108"/>
      <c r="F3" s="108"/>
      <c r="G3" s="108"/>
      <c r="I3" s="59" t="d">
        <f>Project_Start-WEEKDAY(Project_Start,1)+2+7*(Display_Week-1)</f>
        <v>2021-05-24</v>
      </c>
      <c r="J3" s="60" t="d">
        <f>I3+1</f>
        <v>2021-05-25</v>
      </c>
      <c r="K3" s="60" t="d">
        <f t="shared" ref="K3:AX3" si="0">J3+1</f>
        <v>2021-05-26</v>
      </c>
      <c r="L3" s="60" t="d">
        <f t="shared" si="0"/>
        <v>2021-05-27</v>
      </c>
      <c r="M3" s="60" t="d">
        <f t="shared" si="0"/>
        <v>2021-05-28</v>
      </c>
      <c r="N3" s="60" t="d">
        <f t="shared" si="0"/>
        <v>2021-05-29</v>
      </c>
      <c r="O3" s="61" t="d">
        <f t="shared" si="0"/>
        <v>2021-05-30</v>
      </c>
      <c r="P3" s="59" t="d">
        <f>O3+1</f>
        <v>2021-05-31</v>
      </c>
      <c r="Q3" s="60" t="d">
        <f>P3+1</f>
        <v>2021-06-01</v>
      </c>
      <c r="R3" s="60" t="d">
        <f t="shared" si="0"/>
        <v>2021-06-02</v>
      </c>
      <c r="S3" s="60" t="d">
        <f t="shared" si="0"/>
        <v>2021-06-03</v>
      </c>
      <c r="T3" s="60" t="d">
        <f t="shared" si="0"/>
        <v>2021-06-04</v>
      </c>
      <c r="U3" s="60" t="d">
        <f t="shared" si="0"/>
        <v>2021-06-05</v>
      </c>
      <c r="V3" s="61" t="d">
        <f t="shared" si="0"/>
        <v>2021-06-06</v>
      </c>
      <c r="W3" s="59" t="d">
        <f>V3+1</f>
        <v>2021-06-07</v>
      </c>
      <c r="X3" s="60" t="d">
        <f>W3+1</f>
        <v>2021-06-08</v>
      </c>
      <c r="Y3" s="60" t="d">
        <f t="shared" si="0"/>
        <v>2021-06-09</v>
      </c>
      <c r="Z3" s="60" t="d">
        <f t="shared" si="0"/>
        <v>2021-06-10</v>
      </c>
      <c r="AA3" s="60" t="d">
        <f t="shared" si="0"/>
        <v>2021-06-11</v>
      </c>
      <c r="AB3" s="60" t="d">
        <f t="shared" si="0"/>
        <v>2021-06-12</v>
      </c>
      <c r="AC3" s="61" t="d">
        <f t="shared" si="0"/>
        <v>2021-06-13</v>
      </c>
      <c r="AD3" s="59" t="d">
        <f>AC3+1</f>
        <v>2021-06-14</v>
      </c>
      <c r="AE3" s="60" t="d">
        <f>AD3+1</f>
        <v>2021-06-15</v>
      </c>
      <c r="AF3" s="60" t="d">
        <f t="shared" si="0"/>
        <v>2021-06-16</v>
      </c>
      <c r="AG3" s="60" t="d">
        <f t="shared" si="0"/>
        <v>2021-06-17</v>
      </c>
      <c r="AH3" s="60" t="d">
        <f t="shared" si="0"/>
        <v>2021-06-18</v>
      </c>
      <c r="AI3" s="60" t="d">
        <f t="shared" si="0"/>
        <v>2021-06-19</v>
      </c>
      <c r="AJ3" s="61" t="d">
        <f t="shared" si="0"/>
        <v>2021-06-20</v>
      </c>
      <c r="AK3" s="59" t="d">
        <f>AJ3+1</f>
        <v>2021-06-21</v>
      </c>
      <c r="AL3" s="60" t="d">
        <f>AK3+1</f>
        <v>2021-06-22</v>
      </c>
      <c r="AM3" s="60" t="d">
        <f t="shared" si="0"/>
        <v>2021-06-23</v>
      </c>
      <c r="AN3" s="60" t="d">
        <f t="shared" si="0"/>
        <v>2021-06-24</v>
      </c>
      <c r="AO3" s="60" t="d">
        <f t="shared" si="0"/>
        <v>2021-06-25</v>
      </c>
      <c r="AP3" s="60" t="d">
        <f t="shared" si="0"/>
        <v>2021-06-26</v>
      </c>
      <c r="AQ3" s="61" t="d">
        <f t="shared" si="0"/>
        <v>2021-06-27</v>
      </c>
      <c r="AR3" s="59" t="d">
        <f>AQ3+1</f>
        <v>2021-06-28</v>
      </c>
      <c r="AS3" s="60" t="d">
        <f>AR3+1</f>
        <v>2021-06-29</v>
      </c>
      <c r="AT3" s="60" t="d">
        <f t="shared" si="0"/>
        <v>2021-06-30</v>
      </c>
      <c r="AU3" s="60" t="d">
        <f t="shared" si="0"/>
        <v>2021-07-01</v>
      </c>
      <c r="AV3" s="60" t="d">
        <f t="shared" si="0"/>
        <v>2021-07-02</v>
      </c>
      <c r="AW3" s="60" t="d">
        <f t="shared" si="0"/>
        <v>2021-07-03</v>
      </c>
      <c r="AX3" s="61" t="d">
        <f t="shared" si="0"/>
        <v>2021-07-04</v>
      </c>
      <c r="AY3" s="59" t="d">
        <f>AX3+1</f>
        <v>2021-07-05</v>
      </c>
      <c r="AZ3" s="60" t="d">
        <f>AY3+1</f>
        <v>2021-07-06</v>
      </c>
      <c r="BA3" s="60" t="d">
        <f t="shared" ref="BA3:BE3" si="1">AZ3+1</f>
        <v>2021-07-07</v>
      </c>
      <c r="BB3" s="60" t="d">
        <f t="shared" si="1"/>
        <v>2021-07-08</v>
      </c>
      <c r="BC3" s="60" t="d">
        <f t="shared" si="1"/>
        <v>2021-07-09</v>
      </c>
      <c r="BD3" s="60" t="d">
        <f t="shared" si="1"/>
        <v>2021-07-10</v>
      </c>
      <c r="BE3" s="61" t="d">
        <f t="shared" si="1"/>
        <v>2021-07-11</v>
      </c>
      <c r="BF3" s="59" t="d">
        <f>BE3+1</f>
        <v>2021-07-12</v>
      </c>
      <c r="BG3" s="60" t="d">
        <f>BF3+1</f>
        <v>2021-07-13</v>
      </c>
      <c r="BH3" s="60" t="d">
        <f t="shared" ref="BH3:BL3" si="2">BG3+1</f>
        <v>2021-07-14</v>
      </c>
      <c r="BI3" s="60" t="d">
        <f t="shared" si="2"/>
        <v>2021-07-15</v>
      </c>
      <c r="BJ3" s="60" t="d">
        <f t="shared" si="2"/>
        <v>2021-07-16</v>
      </c>
      <c r="BK3" s="60" t="d">
        <f t="shared" si="2"/>
        <v>2021-07-17</v>
      </c>
      <c r="BL3" s="61" t="d">
        <f t="shared" si="2"/>
        <v>2021-07-18</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4" t="s">
        <v>14</v>
      </c>
      <c r="C6" s="95" t="s">
        <v>15</v>
      </c>
      <c r="D6" s="96">
        <v>1</v>
      </c>
      <c r="E6" s="97" t="d">
        <f>DATE(2021, 3, 10)</f>
        <v>2021-03-10</v>
      </c>
      <c r="F6" s="97"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4" t="s">
        <v>16</v>
      </c>
      <c r="C7" s="95" t="s">
        <v>15</v>
      </c>
      <c r="D7" s="96">
        <v>1</v>
      </c>
      <c r="E7" s="97" t="d">
        <f>DATE(2021, 3, 14)</f>
        <v>2021-03-14</v>
      </c>
      <c r="F7" s="97"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58"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4, 2)</f>
        <v>2021-04-02</v>
      </c>
      <c r="G9" s="8"/>
      <c r="H9" s="8">
        <f t="shared" ca="1" si="6"/>
        <v>13</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3" t="s">
        <v>23</v>
      </c>
      <c r="C10" s="48" t="s">
        <v>24</v>
      </c>
      <c r="D10" s="13">
        <v>1</v>
      </c>
      <c r="E10" s="67" t="d">
        <f>DATE(2021, 4, 3)</f>
        <v>2021-04-03</v>
      </c>
      <c r="F10" s="67" t="d">
        <f>DATE(2021, 4, 10)</f>
        <v>2021-04-10</v>
      </c>
      <c r="G10" s="8"/>
      <c r="H10" s="8">
        <f t="shared" ca="1" si="6"/>
        <v>8</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25</v>
      </c>
      <c r="C11" s="48" t="s">
        <v>26</v>
      </c>
      <c r="D11" s="13">
        <v>1</v>
      </c>
      <c r="E11" s="67" t="d">
        <f>DATE(2021, 4, 3)</f>
        <v>2021-04-03</v>
      </c>
      <c r="F11" s="67" t="d">
        <f>DATE(2021, 4, 10)</f>
        <v>2021-04-10</v>
      </c>
      <c r="G11" s="8"/>
      <c r="H11" s="8">
        <f t="shared" ca="1" si="6"/>
        <v>8</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27</v>
      </c>
      <c r="C12" s="48" t="s">
        <v>21</v>
      </c>
      <c r="D12" s="13">
        <v>1</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28</v>
      </c>
      <c r="C13" s="48" t="s">
        <v>24</v>
      </c>
      <c r="D13" s="13">
        <v>1</v>
      </c>
      <c r="E13" s="67" t="d">
        <f>DATE(2021, 4, 18)</f>
        <v>2021-04-18</v>
      </c>
      <c r="F13" s="67" t="d">
        <f>DATE(2021, 4, 29)</f>
        <v>2021-04-29</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93" t="s">
        <v>29</v>
      </c>
      <c r="C14" s="48" t="s">
        <v>21</v>
      </c>
      <c r="D14" s="13">
        <v>1</v>
      </c>
      <c r="E14" s="67" t="d">
        <f>DATE(2021, 4, 30)</f>
        <v>2021-04-30</v>
      </c>
      <c r="F14" s="67" t="d">
        <f>DATE(2021, 5, 18)</f>
        <v>2021-05-18</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c r="A15" s="42"/>
      <c r="B15" s="103" t="s">
        <v>30</v>
      </c>
      <c r="C15" s="48" t="s">
        <v>21</v>
      </c>
      <c r="D15" s="13">
        <v>1</v>
      </c>
      <c r="E15" s="67" t="d">
        <f>DATE(2021, 5, 13)</f>
        <v>2021-05-13</v>
      </c>
      <c r="F15" s="67" t="d">
        <f>DATE(2021, 6, 10)</f>
        <v>2021-06-10</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9.75" customHeight="1">
      <c r="A16" s="42"/>
      <c r="B16" s="103" t="s">
        <v>31</v>
      </c>
      <c r="C16" s="48" t="s">
        <v>21</v>
      </c>
      <c r="D16" s="13">
        <v>0.1</v>
      </c>
      <c r="E16" s="67" t="d">
        <f>DATE(2021, 6, 1)</f>
        <v>2021-06-01</v>
      </c>
      <c r="F16" s="67" t="d">
        <f>DATE(2021, 6, 20)</f>
        <v>2021-06-20</v>
      </c>
      <c r="G16" s="8"/>
      <c r="H16" s="8"/>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c r="A17" s="43" t="s">
        <v>32</v>
      </c>
      <c r="B17" s="14" t="s">
        <v>33</v>
      </c>
      <c r="C17" s="49"/>
      <c r="D17" s="15"/>
      <c r="E17" s="68"/>
      <c r="F17" s="69"/>
      <c r="G17" s="8"/>
      <c r="H17" s="8" t="str">
        <f t="shared" ca="1" si="6"/>
        <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3"/>
      <c r="B18" s="79" t="s">
        <v>34</v>
      </c>
      <c r="C18" s="50" t="s">
        <v>35</v>
      </c>
      <c r="D18" s="16">
        <v>1</v>
      </c>
      <c r="E18" s="70" t="d">
        <f>DATE(2021, 3, 21)</f>
        <v>2021-03-21</v>
      </c>
      <c r="F18" s="70" t="d">
        <f>DATE(2021, 4, 9)</f>
        <v>2021-04-09</v>
      </c>
      <c r="G18" s="8"/>
      <c r="H18" s="8">
        <f t="shared" ca="1" si="6"/>
        <v>20</v>
      </c>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36</v>
      </c>
      <c r="C19" s="50" t="s">
        <v>37</v>
      </c>
      <c r="D19" s="16">
        <v>1</v>
      </c>
      <c r="E19" s="70" t="d">
        <f>DATE(2021, 4, 8)</f>
        <v>2021-04-08</v>
      </c>
      <c r="F19" s="70" t="d">
        <f>E19+9</f>
        <v>2021-04-17</v>
      </c>
      <c r="G19" s="8"/>
      <c r="H19" s="8">
        <f t="shared" ca="1" si="6"/>
        <v>10</v>
      </c>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c r="A20" s="42"/>
      <c r="B20" s="78" t="s">
        <v>38</v>
      </c>
      <c r="C20" s="50" t="s">
        <v>39</v>
      </c>
      <c r="D20" s="16">
        <v>1</v>
      </c>
      <c r="E20" s="70" t="d">
        <f>DATE(2021, 3, 29)</f>
        <v>2021-03-29</v>
      </c>
      <c r="F20" s="70" t="d">
        <f>DATE(2021, 4, 17)</f>
        <v>2021-04-17</v>
      </c>
      <c r="G20" s="8"/>
      <c r="H20" s="8">
        <f t="shared" ca="1" si="6"/>
        <v>20</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8" t="s">
        <v>40</v>
      </c>
      <c r="C21" s="50" t="s">
        <v>37</v>
      </c>
      <c r="D21" s="16">
        <v>1</v>
      </c>
      <c r="E21" s="70" t="d">
        <f>DATE(2021, 4, 18)</f>
        <v>2021-04-18</v>
      </c>
      <c r="F21" s="70" t="d">
        <f>E21+6</f>
        <v>2021-04-24</v>
      </c>
      <c r="G21" s="8"/>
      <c r="H21" s="8">
        <f t="shared" ca="1" si="6"/>
        <v>7</v>
      </c>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79" t="s">
        <v>41</v>
      </c>
      <c r="C22" s="50" t="s">
        <v>39</v>
      </c>
      <c r="D22" s="16">
        <v>1</v>
      </c>
      <c r="E22" s="70" t="d">
        <f>E21</f>
        <v>2021-04-18</v>
      </c>
      <c r="F22" s="70" t="d">
        <f>E22+2</f>
        <v>2021-04-20</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7" t="s">
        <v>42</v>
      </c>
      <c r="C23" s="80" t="s">
        <v>37</v>
      </c>
      <c r="D23" s="16">
        <v>1</v>
      </c>
      <c r="E23" s="70" t="d">
        <f>DATE(2021, 4, 24)</f>
        <v>2021-04-24</v>
      </c>
      <c r="F23" s="70" t="d">
        <f>DATE(2021, 5, 9)</f>
        <v>2021-05-09</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77" t="s">
        <v>43</v>
      </c>
      <c r="C24" s="80" t="s">
        <v>44</v>
      </c>
      <c r="D24" s="16">
        <v>1</v>
      </c>
      <c r="E24" s="70" t="d">
        <f>DATE(2021, 4, 21)</f>
        <v>2021-04-21</v>
      </c>
      <c r="F24" s="70" t="d">
        <f>DATE(2021, 4, 27)</f>
        <v>2021-04-27</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105" t="s">
        <v>45</v>
      </c>
      <c r="C25" s="80" t="s">
        <v>44</v>
      </c>
      <c r="D25" s="16">
        <v>1</v>
      </c>
      <c r="E25" s="70" t="d">
        <f>DATE(2021, 4, 26)</f>
        <v>2021-04-26</v>
      </c>
      <c r="F25" s="70" t="d">
        <f>DATE(2021, 5, 6)</f>
        <v>2021-05-06</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c r="B26" s="78" t="s">
        <v>46</v>
      </c>
      <c r="C26" s="77" t="s">
        <v>47</v>
      </c>
      <c r="D26" s="16">
        <v>1</v>
      </c>
      <c r="E26" s="70" t="d">
        <f>DATE(2021, 5, 6)</f>
        <v>2021-05-06</v>
      </c>
      <c r="F26" s="70" t="d">
        <f>DATE(2021, 5, 13)</f>
        <v>2021-05-13</v>
      </c>
      <c r="G26" s="8"/>
      <c r="H26" s="8"/>
      <c r="I26" s="29"/>
      <c r="J26" s="29"/>
      <c r="K26" s="29"/>
      <c r="L26" s="29"/>
      <c r="M26" s="29"/>
      <c r="N26" s="29"/>
      <c r="O26" s="29"/>
      <c r="P26" s="29"/>
      <c r="Q26" s="29"/>
      <c r="R26" s="29"/>
      <c r="S26" s="29"/>
      <c r="T26" s="29"/>
      <c r="U26" s="29"/>
      <c r="V26" s="29"/>
      <c r="W26" s="29"/>
      <c r="X26" s="29"/>
      <c r="Y26" s="30"/>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c r="A27" s="42"/>
      <c r="B27" s="78" t="s">
        <v>48</v>
      </c>
      <c r="C27" s="77" t="s">
        <v>47</v>
      </c>
      <c r="D27" s="16">
        <v>1</v>
      </c>
      <c r="E27" s="70" t="d">
        <f>DATE(2021, 5, 13)</f>
        <v>2021-05-13</v>
      </c>
      <c r="F27" s="70" t="d">
        <f>DATE(2021, 5, 19)</f>
        <v>2021-05-19</v>
      </c>
      <c r="G27" s="8"/>
      <c r="H27" s="8"/>
      <c r="I27" s="29"/>
      <c r="J27" s="29"/>
      <c r="K27" s="29"/>
      <c r="L27" s="29"/>
      <c r="M27" s="29"/>
      <c r="N27" s="29"/>
      <c r="O27" s="29"/>
      <c r="P27" s="29"/>
      <c r="Q27" s="29"/>
      <c r="R27" s="29"/>
      <c r="S27" s="29"/>
      <c r="T27" s="29"/>
      <c r="U27" s="29"/>
      <c r="V27" s="29"/>
      <c r="W27" s="29"/>
      <c r="X27" s="29"/>
      <c r="Y27" s="30"/>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c r="A28" s="42"/>
      <c r="B28" s="79" t="s">
        <v>49</v>
      </c>
      <c r="C28" s="77" t="s">
        <v>47</v>
      </c>
      <c r="D28" s="16">
        <v>0.6</v>
      </c>
      <c r="E28" s="70" t="d">
        <f>DATE(2021, 5, 20)</f>
        <v>2021-05-20</v>
      </c>
      <c r="F28" s="70" t="d">
        <f>DATE(2021, 6, 6)</f>
        <v>2021-06-06</v>
      </c>
      <c r="G28" s="8"/>
      <c r="H28" s="8"/>
      <c r="I28" s="29"/>
      <c r="J28" s="29"/>
      <c r="K28" s="29"/>
      <c r="L28" s="29"/>
      <c r="M28" s="29"/>
      <c r="N28" s="29"/>
      <c r="O28" s="29"/>
      <c r="P28" s="29"/>
      <c r="Q28" s="29"/>
      <c r="R28" s="29"/>
      <c r="S28" s="29"/>
      <c r="T28" s="29"/>
      <c r="U28" s="29"/>
      <c r="V28" s="29"/>
      <c r="W28" s="29"/>
      <c r="X28" s="29"/>
      <c r="Y28" s="30"/>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c r="A29" s="42" t="s">
        <v>50</v>
      </c>
      <c r="B29" s="17" t="s">
        <v>51</v>
      </c>
      <c r="C29" s="51"/>
      <c r="D29" s="18"/>
      <c r="E29" s="71"/>
      <c r="F29" s="72"/>
      <c r="G29" s="8"/>
      <c r="H29" s="8" t="str">
        <f t="shared" ca="1" si="6"/>
        <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4" t="s">
        <v>52</v>
      </c>
      <c r="C30" s="52" t="s">
        <v>53</v>
      </c>
      <c r="D30" s="19">
        <v>1</v>
      </c>
      <c r="E30" s="73" t="d">
        <f>DATE(2021,3,28)</f>
        <v>2021-03-28</v>
      </c>
      <c r="F30" s="73" t="d">
        <f>DATE(2021, 4, 7)</f>
        <v>2021-04-07</v>
      </c>
      <c r="G30" s="8"/>
      <c r="H30" s="8">
        <f t="shared" ca="1" si="6"/>
        <v>11</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c r="A31" s="42"/>
      <c r="B31" s="81" t="s">
        <v>54</v>
      </c>
      <c r="C31" s="104" t="s">
        <v>55</v>
      </c>
      <c r="D31" s="19">
        <v>1</v>
      </c>
      <c r="E31" s="73" t="d">
        <f>DATE(2021, 4, 8)</f>
        <v>2021-04-08</v>
      </c>
      <c r="F31" s="73" t="d">
        <f>E31+9</f>
        <v>2021-04-17</v>
      </c>
      <c r="G31" s="8"/>
      <c r="H31" s="8">
        <f t="shared" ca="1" si="6"/>
        <v>10</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c r="A32" s="42"/>
      <c r="B32" s="84" t="s">
        <v>56</v>
      </c>
      <c r="C32" s="104" t="s">
        <v>55</v>
      </c>
      <c r="D32" s="19">
        <v>1</v>
      </c>
      <c r="E32" s="73" t="d">
        <f>E31+7</f>
        <v>2021-04-15</v>
      </c>
      <c r="F32" s="73" t="d">
        <f>DATE(2021, 5, 2)</f>
        <v>2021-05-02</v>
      </c>
      <c r="G32" s="8"/>
      <c r="H32" s="8">
        <f t="shared" ca="1" si="6"/>
        <v>18</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c r="A33" s="42"/>
      <c r="B33" s="81" t="s">
        <v>57</v>
      </c>
      <c r="C33" s="104" t="s">
        <v>55</v>
      </c>
      <c r="D33" s="19">
        <v>1</v>
      </c>
      <c r="E33" s="73" t="d">
        <f>DATE(2021, 5,1)</f>
        <v>2021-05-01</v>
      </c>
      <c r="F33" s="73" t="d">
        <f>E33+9</f>
        <v>2021-05-10</v>
      </c>
      <c r="G33" s="8"/>
      <c r="H33" s="8"/>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c r="A34" s="42"/>
      <c r="B34" s="81" t="s">
        <v>58</v>
      </c>
      <c r="C34" s="82" t="s">
        <v>55</v>
      </c>
      <c r="D34" s="19">
        <v>1</v>
      </c>
      <c r="E34" s="73" t="d">
        <f>F32+9</f>
        <v>2021-05-11</v>
      </c>
      <c r="F34" s="73" t="d">
        <f>E34+12</f>
        <v>2021-05-23</v>
      </c>
      <c r="G34" s="8"/>
      <c r="H34" s="8">
        <f t="shared" ca="1" si="6"/>
        <v>13</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c r="B35" s="84" t="s">
        <v>59</v>
      </c>
      <c r="C35" s="82" t="s">
        <v>55</v>
      </c>
      <c r="D35" s="19">
        <v>0.3</v>
      </c>
      <c r="E35" s="73" t="d">
        <f>DATE(2021, 5, 14)</f>
        <v>2021-05-14</v>
      </c>
      <c r="F35" s="73" t="d">
        <f>DATE(2021, 6, 10)</f>
        <v>2021-06-10</v>
      </c>
      <c r="G35" s="8"/>
      <c r="H35" s="8"/>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t="s">
        <v>50</v>
      </c>
      <c r="B36" s="85" t="s">
        <v>60</v>
      </c>
      <c r="C36" s="86"/>
      <c r="D36" s="87"/>
      <c r="E36" s="88"/>
      <c r="F36" s="88"/>
      <c r="G36" s="8"/>
      <c r="H36" s="8" t="str">
        <f t="shared" ca="1" si="6"/>
        <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89" t="s">
        <v>61</v>
      </c>
      <c r="C37" s="100" t="s">
        <v>62</v>
      </c>
      <c r="D37" s="91">
        <v>1</v>
      </c>
      <c r="E37" s="92" t="d">
        <f>DATE(2021, 3, 15)</f>
        <v>2021-03-15</v>
      </c>
      <c r="F37" s="92" t="d">
        <f>DATE(2021, 4, 3)</f>
        <v>2021-04-03</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89" t="s">
        <v>63</v>
      </c>
      <c r="C38" s="90" t="s">
        <v>26</v>
      </c>
      <c r="D38" s="91">
        <v>1</v>
      </c>
      <c r="E38" s="92" t="d">
        <f>DATE(2021, 3, 28)</f>
        <v>2021-03-28</v>
      </c>
      <c r="F38" s="92" t="d">
        <f>DATE(2021, 4, 3)</f>
        <v>2021-04-03</v>
      </c>
      <c r="G38" s="8"/>
      <c r="H38" s="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101" t="s">
        <v>64</v>
      </c>
      <c r="C39" s="99" t="s">
        <v>37</v>
      </c>
      <c r="D39" s="91">
        <v>1</v>
      </c>
      <c r="E39" s="92" t="d">
        <f>DATE(2021, 4, 4)</f>
        <v>2021-04-04</v>
      </c>
      <c r="F39" s="92" t="d">
        <f>DATE(2021, 5,5)</f>
        <v>2021-05-05</v>
      </c>
      <c r="G39" s="8"/>
      <c r="H39" s="8"/>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c r="B40" s="101" t="s">
        <v>65</v>
      </c>
      <c r="C40" s="99" t="s">
        <v>66</v>
      </c>
      <c r="D40" s="91">
        <v>1</v>
      </c>
      <c r="E40" s="92" t="d">
        <f>DATE(2021, 5, 6)</f>
        <v>2021-05-06</v>
      </c>
      <c r="F40" s="92" t="d">
        <f>DATE(2021, 5, 15)</f>
        <v>2021-05-15</v>
      </c>
      <c r="G40" s="8"/>
      <c r="H40" s="8"/>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c r="A41" s="42"/>
      <c r="B41" s="101" t="s">
        <v>67</v>
      </c>
      <c r="C41" s="99" t="s">
        <v>68</v>
      </c>
      <c r="D41" s="91">
        <v>1</v>
      </c>
      <c r="E41" s="92" t="d">
        <f>DATE(2021, 5, 6)</f>
        <v>2021-05-06</v>
      </c>
      <c r="F41" s="92" t="d">
        <f>DATE(2021, 5, 26)</f>
        <v>2021-05-26</v>
      </c>
      <c r="G41" s="8"/>
      <c r="H41" s="8"/>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2" customFormat="1" ht="30" customHeight="1">
      <c r="A42" s="42"/>
      <c r="B42" s="101" t="s">
        <v>69</v>
      </c>
      <c r="C42" s="99" t="s">
        <v>70</v>
      </c>
      <c r="D42" s="91">
        <v>0.4</v>
      </c>
      <c r="E42" s="92" t="d">
        <f>DATE(2021, 5, 26)</f>
        <v>2021-05-26</v>
      </c>
      <c r="F42" s="92" t="d">
        <f>DATE(2021, 6, 3)</f>
        <v>2021-06-03</v>
      </c>
      <c r="G42" s="8"/>
      <c r="H42" s="8"/>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2" customFormat="1" ht="30" customHeight="1">
      <c r="A43" s="42"/>
      <c r="B43" s="101" t="s">
        <v>71</v>
      </c>
      <c r="C43" s="99" t="s">
        <v>39</v>
      </c>
      <c r="D43" s="91">
        <v>1</v>
      </c>
      <c r="E43" s="92" t="d">
        <f>DATE(2021, 4,5)</f>
        <v>2021-04-05</v>
      </c>
      <c r="F43" s="92" t="d">
        <f>DATE(2021, 6, 3)</f>
        <v>2021-06-03</v>
      </c>
      <c r="G43" s="8"/>
      <c r="H43" s="8"/>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2" customFormat="1" ht="30" customHeight="1">
      <c r="A44" s="42"/>
      <c r="B44" s="101" t="s">
        <v>72</v>
      </c>
      <c r="C44" s="99" t="s">
        <v>39</v>
      </c>
      <c r="D44" s="91">
        <v>0.4</v>
      </c>
      <c r="E44" s="92" t="d">
        <f>DATE(2021, 5, 28)</f>
        <v>2021-05-28</v>
      </c>
      <c r="F44" s="92" t="d">
        <f>DATE(2021, 6, 6)</f>
        <v>2021-06-06</v>
      </c>
      <c r="G44" s="8"/>
      <c r="H44" s="8"/>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2" customFormat="1" ht="30" customHeight="1">
      <c r="A45" s="42"/>
      <c r="B45" s="20" t="s">
        <v>73</v>
      </c>
      <c r="C45" s="53"/>
      <c r="D45" s="21"/>
      <c r="E45" s="74"/>
      <c r="F45" s="75"/>
      <c r="G45" s="8"/>
      <c r="H45" s="8"/>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2" customFormat="1" ht="30" customHeight="1">
      <c r="A46" s="42"/>
      <c r="B46" s="83" t="s">
        <v>74</v>
      </c>
      <c r="C46" s="54" t="s">
        <v>15</v>
      </c>
      <c r="D46" s="22">
        <v>1</v>
      </c>
      <c r="E46" s="76" t="d">
        <f>DATE(2021, 3, 20)</f>
        <v>2021-03-20</v>
      </c>
      <c r="F46" s="76" t="d">
        <f>DATE(2021, 4, 16)</f>
        <v>2021-04-16</v>
      </c>
      <c r="G46" s="8"/>
      <c r="H46" s="8"/>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2" customFormat="1" ht="30" customHeight="1">
      <c r="A47" s="42"/>
      <c r="B47" s="83" t="s">
        <v>75</v>
      </c>
      <c r="C47" s="54" t="s">
        <v>15</v>
      </c>
      <c r="D47" s="22">
        <v>1</v>
      </c>
      <c r="E47" s="76" t="d">
        <f>DATE(2021, 4, 16)</f>
        <v>2021-04-16</v>
      </c>
      <c r="F47" s="76" t="d">
        <f>DATE(2021, 4, 30)</f>
        <v>2021-04-30</v>
      </c>
      <c r="G47" s="8"/>
      <c r="H47" s="8">
        <f t="shared" ca="1" si="6"/>
        <v>15</v>
      </c>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2" customFormat="1" ht="30" customHeight="1">
      <c r="A48" s="42"/>
      <c r="B48" s="102" t="s">
        <v>76</v>
      </c>
      <c r="C48" s="54" t="s">
        <v>15</v>
      </c>
      <c r="D48" s="22">
        <v>1</v>
      </c>
      <c r="E48" s="76" t="d">
        <f>DATE(2021, 5, 1)</f>
        <v>2021-05-01</v>
      </c>
      <c r="F48" s="76" t="d">
        <f>DATE(2021,5, 13)</f>
        <v>2021-05-13</v>
      </c>
      <c r="G48" s="8"/>
      <c r="H48" s="8"/>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row>
    <row r="49" spans="1:64" s="2" customFormat="1" ht="30" customHeight="1">
      <c r="A49" s="42"/>
      <c r="B49" s="102" t="s">
        <v>77</v>
      </c>
      <c r="C49" s="54" t="s">
        <v>26</v>
      </c>
      <c r="D49" s="22">
        <v>1</v>
      </c>
      <c r="E49" s="76" t="d">
        <f>DATE(2021, 5, 15)</f>
        <v>2021-05-15</v>
      </c>
      <c r="F49" s="76" t="d">
        <f>DATE(2021, 5, 16)</f>
        <v>2021-05-16</v>
      </c>
      <c r="G49" s="8"/>
      <c r="H49" s="8"/>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row>
    <row r="50" spans="1:64" s="2" customFormat="1" ht="30" customHeight="1">
      <c r="A50" s="42"/>
      <c r="B50" s="83" t="s">
        <v>78</v>
      </c>
      <c r="C50" s="113" t="s">
        <v>79</v>
      </c>
      <c r="D50" s="22">
        <v>0.3</v>
      </c>
      <c r="E50" s="76" t="d">
        <f>DATE(2021, 5, 14)</f>
        <v>2021-05-14</v>
      </c>
      <c r="F50" s="76" t="d">
        <f>DATE(2021, 6,15)</f>
        <v>2021-06-15</v>
      </c>
      <c r="G50" s="8"/>
      <c r="H50" s="8"/>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row>
    <row r="51" spans="1:64" s="2" customFormat="1" ht="30" customHeight="1">
      <c r="A51" s="42"/>
      <c r="B51" s="83" t="s">
        <v>80</v>
      </c>
      <c r="C51" s="113" t="s">
        <v>81</v>
      </c>
      <c r="D51" s="22">
        <v>0.25</v>
      </c>
      <c r="E51" s="76" t="d">
        <f>DATE(2021, 5, 30)</f>
        <v>2021-05-30</v>
      </c>
      <c r="F51" s="76" t="d">
        <f>DATE(2021, 6, 8)</f>
        <v>2021-06-08</v>
      </c>
      <c r="G51" s="8"/>
      <c r="H51" s="8"/>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row>
    <row r="52" spans="1:64" s="2" customFormat="1" ht="30" customHeight="1">
      <c r="A52" s="42"/>
      <c r="B52" s="83" t="s">
        <v>82</v>
      </c>
      <c r="C52" s="113" t="s">
        <v>83</v>
      </c>
      <c r="D52" s="22">
        <v>0.3</v>
      </c>
      <c r="E52" s="76" t="d">
        <f>DATE(2021, 5, 24)</f>
        <v>2021-05-24</v>
      </c>
      <c r="F52" s="76" t="d">
        <f>DATE(2021, 6, 4)</f>
        <v>2021-06-04</v>
      </c>
      <c r="G52" s="8"/>
      <c r="H52" s="8"/>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row>
    <row r="53" spans="1:64" s="2" customFormat="1" ht="30" customHeight="1">
      <c r="A53" s="42"/>
      <c r="B53" s="83" t="s">
        <v>84</v>
      </c>
      <c r="C53" s="54" t="s">
        <v>15</v>
      </c>
      <c r="D53" s="22">
        <v>1</v>
      </c>
      <c r="E53" s="76" t="d">
        <f>DATE(2021, 5, 21)</f>
        <v>2021-05-21</v>
      </c>
      <c r="F53" s="76" t="d">
        <f>DATE(2021, 5, 27)</f>
        <v>2021-05-27</v>
      </c>
      <c r="G53" s="8"/>
      <c r="H53" s="8"/>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row>
    <row r="54" spans="1:64" s="2" customFormat="1" ht="30" customHeight="1">
      <c r="A54" s="42"/>
      <c r="B54" s="83" t="s">
        <v>85</v>
      </c>
      <c r="C54" s="54" t="s">
        <v>15</v>
      </c>
      <c r="D54" s="22">
        <v>0</v>
      </c>
      <c r="E54" s="76" t="d">
        <f>DATE(2021, 6, 10)</f>
        <v>2021-06-10</v>
      </c>
      <c r="F54" s="76" t="d">
        <f>DATE(2021, 6, 20)</f>
        <v>2021-06-20</v>
      </c>
      <c r="G54" s="8"/>
      <c r="H54" s="8"/>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row>
    <row r="55" spans="1:64" s="2" customFormat="1" ht="30" customHeight="1">
      <c r="A55" s="42"/>
      <c r="B55" s="83" t="s">
        <v>86</v>
      </c>
      <c r="C55" s="54" t="s">
        <v>15</v>
      </c>
      <c r="D55" s="22">
        <v>0</v>
      </c>
      <c r="E55" s="76" t="d">
        <f>DATE(2021, 6, 2)</f>
        <v>2021-06-02</v>
      </c>
      <c r="F55" s="76" t="d">
        <f>DATE(2021, 6, 15)</f>
        <v>2021-06-15</v>
      </c>
      <c r="G55" s="8"/>
      <c r="H55" s="8"/>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row>
    <row r="56" spans="1:64" s="2" customFormat="1" ht="30" customHeight="1">
      <c r="A56" s="42"/>
      <c r="B56" s="83" t="s">
        <v>87</v>
      </c>
      <c r="C56" s="54" t="s">
        <v>15</v>
      </c>
      <c r="D56" s="22">
        <v>0</v>
      </c>
      <c r="E56" s="76" t="d">
        <f>DATE(2021, 6, 18)</f>
        <v>2021-06-18</v>
      </c>
      <c r="F56" s="76" t="d">
        <f>DATE(2021, 6, 25)</f>
        <v>2021-06-25</v>
      </c>
      <c r="G56" s="8"/>
      <c r="H56" s="8">
        <f t="shared" ca="1" si="6"/>
        <v>8</v>
      </c>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row>
    <row r="57" spans="1:64" s="2" customFormat="1" ht="30" customHeight="1">
      <c r="A57" s="42" t="s">
        <v>88</v>
      </c>
      <c r="B57" s="56"/>
      <c r="C57" s="55"/>
      <c r="D57" s="7"/>
      <c r="E57" s="46"/>
      <c r="F57" s="46"/>
      <c r="G57" s="8"/>
      <c r="H57" s="8" t="str">
        <f t="shared" ca="1" si="6"/>
        <v/>
      </c>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row>
    <row r="58" spans="1:64" s="2" customFormat="1" ht="30" customHeight="1" thickBot="1">
      <c r="A58" s="43" t="s">
        <v>89</v>
      </c>
      <c r="B58" s="23" t="s">
        <v>90</v>
      </c>
      <c r="C58" s="24"/>
      <c r="D58" s="25"/>
      <c r="E58" s="26"/>
      <c r="F58" s="27"/>
      <c r="G58" s="28"/>
      <c r="H58" s="28" t="str">
        <f t="shared" ca="1" si="6"/>
        <v/>
      </c>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row>
    <row r="59" spans="1:64" ht="30" customHeight="1">
      <c r="G59" s="4"/>
    </row>
    <row r="60" spans="1:64" ht="30" customHeight="1">
      <c r="C60" s="5"/>
      <c r="F60" s="44"/>
    </row>
    <row r="61" spans="1:64" ht="30" customHeight="1">
      <c r="C61" s="6"/>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5:D14 D28:D32 D47:D50 D45 D56:D58 D34:D35 D16:D26 D53:D54">
    <cfRule type="dataBar" priority="3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58">
    <cfRule type="expression" dxfId="2" priority="52">
      <formula>AND(TODAY()&gt;=I$3,TODAY()&lt;J$3)</formula>
    </cfRule>
  </conditionalFormatting>
  <conditionalFormatting sqref="I5:BL58">
    <cfRule type="expression" dxfId="1" priority="46">
      <formula>AND(task_start&lt;=I$3,ROUNDDOWN((task_end-task_start+1)*task_progress,0)+task_start-1&gt;=I$3)</formula>
    </cfRule>
    <cfRule type="expression" dxfId="0" priority="47" stopIfTrue="1">
      <formula>AND(task_end&gt;=I$3,task_start&lt;J$3)</formula>
    </cfRule>
  </conditionalFormatting>
  <conditionalFormatting sqref="D27">
    <cfRule type="dataBar" priority="19">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46">
    <cfRule type="dataBar" priority="18">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6">
    <cfRule type="dataBar" priority="17">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38:D39">
    <cfRule type="dataBar" priority="12">
      <dataBar>
        <cfvo type="num" val="0"/>
        <cfvo type="num" val="1"/>
        <color theme="0" tint="-0.249977111117893"/>
      </dataBar>
      <extLst>
        <ext xmlns:x14="http://schemas.microsoft.com/office/spreadsheetml/2009/9/main" uri="{B025F937-C7B1-47D3-B67F-A62EFF666E3E}">
          <x14:id>{BBC1FA80-D1B0-4081-9D1F-548FDA6F4735}</x14:id>
        </ext>
      </extLst>
    </cfRule>
  </conditionalFormatting>
  <conditionalFormatting sqref="D37">
    <cfRule type="dataBar" priority="11">
      <dataBar>
        <cfvo type="num" val="0"/>
        <cfvo type="num" val="1"/>
        <color theme="0" tint="-0.249977111117893"/>
      </dataBar>
      <extLst>
        <ext xmlns:x14="http://schemas.microsoft.com/office/spreadsheetml/2009/9/main" uri="{B025F937-C7B1-47D3-B67F-A62EFF666E3E}">
          <x14:id>{63C5AFE3-8165-4468-8BDF-12C4BA519ED5}</x14:id>
        </ext>
      </extLst>
    </cfRule>
  </conditionalFormatting>
  <conditionalFormatting sqref="D55">
    <cfRule type="dataBar" priority="10">
      <dataBar>
        <cfvo type="num" val="0"/>
        <cfvo type="num" val="1"/>
        <color theme="0" tint="-0.249977111117893"/>
      </dataBar>
      <extLst>
        <ext xmlns:x14="http://schemas.microsoft.com/office/spreadsheetml/2009/9/main" uri="{B025F937-C7B1-47D3-B67F-A62EFF666E3E}">
          <x14:id>{0660BDF5-EB59-47D2-94B9-EB90E0B2DB80}</x14:id>
        </ext>
      </extLst>
    </cfRule>
  </conditionalFormatting>
  <conditionalFormatting sqref="D33">
    <cfRule type="dataBar" priority="9">
      <dataBar>
        <cfvo type="num" val="0"/>
        <cfvo type="num" val="1"/>
        <color theme="0" tint="-0.249977111117893"/>
      </dataBar>
      <extLst>
        <ext xmlns:x14="http://schemas.microsoft.com/office/spreadsheetml/2009/9/main" uri="{B025F937-C7B1-47D3-B67F-A62EFF666E3E}">
          <x14:id>{F74BF9CF-6B9E-43AB-BF03-CEE433F126E3}</x14:id>
        </ext>
      </extLst>
    </cfRule>
  </conditionalFormatting>
  <conditionalFormatting sqref="D40">
    <cfRule type="dataBar" priority="8">
      <dataBar>
        <cfvo type="num" val="0"/>
        <cfvo type="num" val="1"/>
        <color theme="0" tint="-0.249977111117893"/>
      </dataBar>
      <extLst>
        <ext xmlns:x14="http://schemas.microsoft.com/office/spreadsheetml/2009/9/main" uri="{B025F937-C7B1-47D3-B67F-A62EFF666E3E}">
          <x14:id>{AE598F20-EE25-475F-9056-AAAD82016A40}</x14:id>
        </ext>
      </extLst>
    </cfRule>
  </conditionalFormatting>
  <conditionalFormatting sqref="D15">
    <cfRule type="dataBar" priority="7">
      <dataBar>
        <cfvo type="num" val="0"/>
        <cfvo type="num" val="1"/>
        <color theme="0" tint="-0.249977111117893"/>
      </dataBar>
      <extLst>
        <ext xmlns:x14="http://schemas.microsoft.com/office/spreadsheetml/2009/9/main" uri="{B025F937-C7B1-47D3-B67F-A62EFF666E3E}">
          <x14:id>{6EDCB1BF-E700-415E-BD72-119FB76B6FBE}</x14:id>
        </ext>
      </extLst>
    </cfRule>
  </conditionalFormatting>
  <conditionalFormatting sqref="D44">
    <cfRule type="dataBar" priority="6">
      <dataBar>
        <cfvo type="num" val="0"/>
        <cfvo type="num" val="1"/>
        <color theme="0" tint="-0.249977111117893"/>
      </dataBar>
      <extLst>
        <ext xmlns:x14="http://schemas.microsoft.com/office/spreadsheetml/2009/9/main" uri="{B025F937-C7B1-47D3-B67F-A62EFF666E3E}">
          <x14:id>{C2AA1A7B-0193-4297-B09B-E5FE6017818E}</x14:id>
        </ext>
      </extLst>
    </cfRule>
  </conditionalFormatting>
  <conditionalFormatting sqref="D41">
    <cfRule type="dataBar" priority="5">
      <dataBar>
        <cfvo type="num" val="0"/>
        <cfvo type="num" val="1"/>
        <color theme="0" tint="-0.249977111117893"/>
      </dataBar>
      <extLst>
        <ext xmlns:x14="http://schemas.microsoft.com/office/spreadsheetml/2009/9/main" uri="{B025F937-C7B1-47D3-B67F-A62EFF666E3E}">
          <x14:id>{68F5FD48-C166-46F6-AC88-DC87AA8DF62F}</x14:id>
        </ext>
      </extLst>
    </cfRule>
  </conditionalFormatting>
  <conditionalFormatting sqref="D42">
    <cfRule type="dataBar" priority="4">
      <dataBar>
        <cfvo type="num" val="0"/>
        <cfvo type="num" val="1"/>
        <color theme="0" tint="-0.249977111117893"/>
      </dataBar>
      <extLst>
        <ext xmlns:x14="http://schemas.microsoft.com/office/spreadsheetml/2009/9/main" uri="{B025F937-C7B1-47D3-B67F-A62EFF666E3E}">
          <x14:id>{FA22D2A5-4AC4-4531-9117-062CA4A5D3E6}</x14:id>
        </ext>
      </extLst>
    </cfRule>
  </conditionalFormatting>
  <conditionalFormatting sqref="D51">
    <cfRule type="dataBar" priority="3">
      <dataBar>
        <cfvo type="num" val="0"/>
        <cfvo type="num" val="1"/>
        <color theme="0" tint="-0.249977111117893"/>
      </dataBar>
      <extLst>
        <ext xmlns:x14="http://schemas.microsoft.com/office/spreadsheetml/2009/9/main" uri="{B025F937-C7B1-47D3-B67F-A62EFF666E3E}">
          <x14:id>{1EF615B1-48FE-45DF-8BAC-5BAC6C49558C}</x14:id>
        </ext>
      </extLst>
    </cfRule>
  </conditionalFormatting>
  <conditionalFormatting sqref="D43">
    <cfRule type="dataBar" priority="2">
      <dataBar>
        <cfvo type="num" val="0"/>
        <cfvo type="num" val="1"/>
        <color theme="0" tint="-0.249977111117893"/>
      </dataBar>
      <extLst>
        <ext xmlns:x14="http://schemas.microsoft.com/office/spreadsheetml/2009/9/main" uri="{B025F937-C7B1-47D3-B67F-A62EFF666E3E}">
          <x14:id>{8281D02E-3C80-4E35-8AEB-B0481A7C697C}</x14:id>
        </ext>
      </extLst>
    </cfRule>
  </conditionalFormatting>
  <conditionalFormatting sqref="D52">
    <cfRule type="dataBar" priority="1">
      <dataBar>
        <cfvo type="num" val="0"/>
        <cfvo type="num" val="1"/>
        <color theme="0" tint="-0.249977111117893"/>
      </dataBar>
      <extLst>
        <ext xmlns:x14="http://schemas.microsoft.com/office/spreadsheetml/2009/9/main" uri="{B025F937-C7B1-47D3-B67F-A62EFF666E3E}">
          <x14:id>{049AB9DD-037A-4EC4-9E4B-F8E8E6B97BD8}</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D5:D14 D28:D32 D47:D50 D45 D56:D58 D34:D35 D16:D26 D53:D54</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BBC1FA80-D1B0-4081-9D1F-548FDA6F4735}">
            <x14:dataBar minLength="0" maxLength="100" gradient="0">
              <x14:cfvo type="num">
                <xm:f>0</xm:f>
              </x14:cfvo>
              <x14:cfvo type="num">
                <xm:f>1</xm:f>
              </x14:cfvo>
              <x14:negativeFillColor rgb="FFFF0000"/>
              <x14:axisColor rgb="FF000000"/>
            </x14:dataBar>
          </x14:cfRule>
          <xm:sqref>D38:D39</xm:sqref>
        </x14:conditionalFormatting>
        <x14:conditionalFormatting xmlns:xm="http://schemas.microsoft.com/office/excel/2006/main">
          <x14:cfRule type="dataBar" id="{63C5AFE3-8165-4468-8BDF-12C4BA519ED5}">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0660BDF5-EB59-47D2-94B9-EB90E0B2DB80}">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F74BF9CF-6B9E-43AB-BF03-CEE433F126E3}">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AE598F20-EE25-475F-9056-AAAD82016A40}">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6EDCB1BF-E700-415E-BD72-119FB76B6FBE}">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C2AA1A7B-0193-4297-B09B-E5FE6017818E}">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68F5FD48-C166-46F6-AC88-DC87AA8DF62F}">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FA22D2A5-4AC4-4531-9117-062CA4A5D3E6}">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1EF615B1-48FE-45DF-8BAC-5BAC6C49558C}">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8281D02E-3C80-4E35-8AEB-B0481A7C697C}">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049AB9DD-037A-4EC4-9E4B-F8E8E6B97BD8}">
            <x14:dataBar minLength="0" maxLength="100" gradient="0">
              <x14:cfvo type="num">
                <xm:f>0</xm:f>
              </x14:cfvo>
              <x14:cfvo type="num">
                <xm:f>1</xm:f>
              </x14:cfvo>
              <x14:negativeFillColor rgb="FFFF0000"/>
              <x14:axisColor rgb="FF000000"/>
            </x14:dataBar>
          </x14:cfRule>
          <xm:sqref>D52</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91</v>
      </c>
      <c r="B2" s="33"/>
    </row>
    <row r="3" spans="1:2" s="38" customFormat="1" ht="27" customHeight="1">
      <c r="A3" s="39" t="s">
        <v>92</v>
      </c>
      <c r="B3" s="39"/>
    </row>
    <row r="4" spans="1:2" s="35" customFormat="1" ht="26.25">
      <c r="A4" s="36" t="s">
        <v>93</v>
      </c>
    </row>
    <row r="5" spans="1:2" ht="74.099999999999994" customHeight="1">
      <c r="A5" s="37" t="s">
        <v>94</v>
      </c>
    </row>
    <row r="6" spans="1:2" ht="26.25" customHeight="1">
      <c r="A6" s="36" t="s">
        <v>95</v>
      </c>
    </row>
    <row r="7" spans="1:2" s="32" customFormat="1" ht="204.95" customHeight="1">
      <c r="A7" s="41" t="s">
        <v>96</v>
      </c>
    </row>
    <row r="8" spans="1:2" s="35" customFormat="1" ht="26.25">
      <c r="A8" s="36" t="s">
        <v>97</v>
      </c>
    </row>
    <row r="9" spans="1:2" ht="60">
      <c r="A9" s="37" t="s">
        <v>98</v>
      </c>
    </row>
    <row r="10" spans="1:2" s="32" customFormat="1" ht="27.95" customHeight="1">
      <c r="A10" s="40" t="s">
        <v>99</v>
      </c>
    </row>
    <row r="11" spans="1:2" s="35" customFormat="1" ht="26.25">
      <c r="A11" s="36" t="s">
        <v>100</v>
      </c>
    </row>
    <row r="12" spans="1:2" ht="30">
      <c r="A12" s="37" t="s">
        <v>101</v>
      </c>
    </row>
    <row r="13" spans="1:2" s="32" customFormat="1" ht="27.95" customHeight="1">
      <c r="A13" s="40" t="s">
        <v>102</v>
      </c>
    </row>
    <row r="14" spans="1:2" s="35" customFormat="1" ht="26.25">
      <c r="A14" s="36" t="s">
        <v>103</v>
      </c>
    </row>
    <row r="15" spans="1:2" ht="75" customHeight="1">
      <c r="A15" s="37" t="s">
        <v>104</v>
      </c>
    </row>
    <row r="16" spans="1:2" ht="75">
      <c r="A16" s="37" t="s">
        <v>105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928B0A-825A-46AF-BEAD-F89B0CE3C0F4}"/>
</file>

<file path=customXml/itemProps2.xml><?xml version="1.0" encoding="utf-8"?>
<ds:datastoreItem xmlns:ds="http://schemas.openxmlformats.org/officeDocument/2006/customXml" ds:itemID="{BCB57940-C436-4329-8504-B3A611CF0224}"/>
</file>

<file path=customXml/itemProps3.xml><?xml version="1.0" encoding="utf-8"?>
<ds:datastoreItem xmlns:ds="http://schemas.openxmlformats.org/officeDocument/2006/customXml" ds:itemID="{82B1877C-41E5-4E95-8716-17BCC82E5619}"/>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Gameiro</cp:lastModifiedBy>
  <cp:revision/>
  <dcterms:created xsi:type="dcterms:W3CDTF">2019-03-19T17:17:03Z</dcterms:created>
  <dcterms:modified xsi:type="dcterms:W3CDTF">2021-05-26T09:37:05Z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