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4430" yWindow="920" windowWidth="13610" windowHeight="14180"/>
  </bookViews>
  <sheets>
    <sheet name="ПТК Западная Сибирь" sheetId="4" r:id="rId1"/>
    <sheet name="апрель пз" sheetId="5" state="hidden" r:id="rId2"/>
    <sheet name="пз май" sheetId="6" state="hidden" r:id="rId3"/>
    <sheet name="Лист1" sheetId="2" state="hidden" r:id="rId4"/>
  </sheets>
  <definedNames>
    <definedName name="Месяц">Лист1!$A$1:$A$12</definedName>
    <definedName name="_xlnm.Print_Area" localSheetId="1">'апрель пз'!$A$1:$J$54</definedName>
    <definedName name="_xlnm.Print_Area" localSheetId="2">'пз май'!$A$1:$J$56</definedName>
    <definedName name="_xlnm.Print_Area" localSheetId="0">'ПТК Западная Сибирь'!$A$1:$G$26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4" l="1"/>
  <c r="J24" i="4" l="1"/>
  <c r="J25" i="4"/>
  <c r="K22" i="4"/>
  <c r="J22" i="4" s="1"/>
  <c r="K23" i="4"/>
  <c r="J9" i="4"/>
  <c r="J23" i="4" l="1"/>
  <c r="K16" i="4" l="1"/>
  <c r="K15" i="4"/>
  <c r="K14" i="4"/>
  <c r="I15" i="4"/>
  <c r="I16" i="4"/>
  <c r="I17" i="4"/>
  <c r="I14" i="4"/>
  <c r="J5" i="4" l="1"/>
  <c r="C15" i="4" l="1"/>
  <c r="J8" i="4"/>
  <c r="K26" i="4" l="1"/>
  <c r="K10" i="4"/>
  <c r="K18" i="4" s="1"/>
  <c r="I18" i="4" l="1"/>
  <c r="I10" i="4"/>
  <c r="J10" i="4" s="1"/>
  <c r="H11" i="4" s="1"/>
  <c r="I26" i="4"/>
  <c r="J26" i="4" s="1"/>
  <c r="J14" i="4" l="1"/>
  <c r="J15" i="4"/>
  <c r="J16" i="4"/>
  <c r="J7" i="4"/>
  <c r="H17" i="6" l="1"/>
  <c r="G17" i="6"/>
  <c r="E12" i="6"/>
  <c r="F12" i="6"/>
  <c r="D12" i="6"/>
  <c r="C12" i="6"/>
  <c r="F37" i="6" l="1"/>
  <c r="F29" i="6"/>
  <c r="E29" i="6"/>
  <c r="F31" i="6"/>
  <c r="E31" i="6"/>
  <c r="H54" i="6" l="1"/>
  <c r="G54" i="6"/>
  <c r="H53" i="6"/>
  <c r="G53" i="6"/>
  <c r="H52" i="6"/>
  <c r="G52" i="6"/>
  <c r="H51" i="6"/>
  <c r="H50" i="6" s="1"/>
  <c r="G51" i="6"/>
  <c r="F50" i="6"/>
  <c r="F47" i="6" s="1"/>
  <c r="F43" i="6" s="1"/>
  <c r="E50" i="6"/>
  <c r="E47" i="6" s="1"/>
  <c r="E43" i="6" s="1"/>
  <c r="D50" i="6"/>
  <c r="D47" i="6" s="1"/>
  <c r="D43" i="6" s="1"/>
  <c r="C50" i="6"/>
  <c r="C47" i="6" s="1"/>
  <c r="C43" i="6" s="1"/>
  <c r="H49" i="6"/>
  <c r="G49" i="6"/>
  <c r="H48" i="6"/>
  <c r="G48" i="6"/>
  <c r="H46" i="6"/>
  <c r="G46" i="6"/>
  <c r="H45" i="6"/>
  <c r="G45" i="6"/>
  <c r="H44" i="6"/>
  <c r="G44" i="6"/>
  <c r="H37" i="6"/>
  <c r="G37" i="6"/>
  <c r="H35" i="6"/>
  <c r="G35" i="6"/>
  <c r="H34" i="6"/>
  <c r="G34" i="6"/>
  <c r="H33" i="6"/>
  <c r="G33" i="6"/>
  <c r="H32" i="6"/>
  <c r="G32" i="6"/>
  <c r="E28" i="6"/>
  <c r="E24" i="6" s="1"/>
  <c r="D31" i="6"/>
  <c r="D28" i="6" s="1"/>
  <c r="D24" i="6" s="1"/>
  <c r="C31" i="6"/>
  <c r="C28" i="6" s="1"/>
  <c r="C24" i="6" s="1"/>
  <c r="H30" i="6"/>
  <c r="G30" i="6"/>
  <c r="H29" i="6"/>
  <c r="G29" i="6"/>
  <c r="F28" i="6"/>
  <c r="F24" i="6" s="1"/>
  <c r="H27" i="6"/>
  <c r="G27" i="6"/>
  <c r="H26" i="6"/>
  <c r="G26" i="6"/>
  <c r="H25" i="6"/>
  <c r="G25" i="6"/>
  <c r="H16" i="6"/>
  <c r="G16" i="6"/>
  <c r="H15" i="6"/>
  <c r="G15" i="6"/>
  <c r="H14" i="6"/>
  <c r="G14" i="6"/>
  <c r="H13" i="6"/>
  <c r="G13" i="6"/>
  <c r="D9" i="6"/>
  <c r="D5" i="6" s="1"/>
  <c r="C9" i="6"/>
  <c r="C5" i="6" s="1"/>
  <c r="H11" i="6"/>
  <c r="G11" i="6"/>
  <c r="H10" i="6"/>
  <c r="G10" i="6"/>
  <c r="F9" i="6"/>
  <c r="F5" i="6" s="1"/>
  <c r="E9" i="6"/>
  <c r="E5" i="6" s="1"/>
  <c r="H8" i="6"/>
  <c r="G8" i="6"/>
  <c r="H7" i="6"/>
  <c r="G7" i="6"/>
  <c r="H6" i="6"/>
  <c r="G6" i="6"/>
  <c r="C56" i="6" l="1"/>
  <c r="G50" i="6"/>
  <c r="G47" i="6" s="1"/>
  <c r="G43" i="6" s="1"/>
  <c r="E56" i="6"/>
  <c r="H47" i="6"/>
  <c r="H43" i="6" s="1"/>
  <c r="H12" i="6"/>
  <c r="G12" i="6"/>
  <c r="G9" i="6" s="1"/>
  <c r="G5" i="6" s="1"/>
  <c r="H9" i="6"/>
  <c r="H5" i="6" s="1"/>
  <c r="F56" i="6"/>
  <c r="H31" i="6"/>
  <c r="H28" i="6" s="1"/>
  <c r="H24" i="6" s="1"/>
  <c r="G31" i="6"/>
  <c r="G28" i="6" s="1"/>
  <c r="G24" i="6" s="1"/>
  <c r="D56" i="6"/>
  <c r="G56" i="6" l="1"/>
  <c r="H56" i="6"/>
  <c r="E48" i="5" l="1"/>
  <c r="G52" i="5" l="1"/>
  <c r="H52" i="5"/>
  <c r="D48" i="5"/>
  <c r="D45" i="5" s="1"/>
  <c r="E45" i="5"/>
  <c r="F48" i="5"/>
  <c r="C48" i="5"/>
  <c r="C45" i="5" s="1"/>
  <c r="F45" i="5"/>
  <c r="G35" i="5"/>
  <c r="H35" i="5"/>
  <c r="D30" i="5"/>
  <c r="E30" i="5"/>
  <c r="F30" i="5"/>
  <c r="C30" i="5"/>
  <c r="G34" i="5"/>
  <c r="H34" i="5"/>
  <c r="G16" i="5"/>
  <c r="H16" i="5"/>
  <c r="D12" i="5"/>
  <c r="D9" i="5" s="1"/>
  <c r="E12" i="5"/>
  <c r="F12" i="5"/>
  <c r="C12" i="5"/>
  <c r="H51" i="5" l="1"/>
  <c r="G51" i="5"/>
  <c r="H50" i="5"/>
  <c r="G50" i="5"/>
  <c r="H49" i="5"/>
  <c r="G49" i="5"/>
  <c r="H47" i="5"/>
  <c r="G47" i="5"/>
  <c r="H46" i="5"/>
  <c r="G46" i="5"/>
  <c r="H44" i="5"/>
  <c r="G44" i="5"/>
  <c r="H43" i="5"/>
  <c r="G43" i="5"/>
  <c r="H42" i="5"/>
  <c r="G42" i="5"/>
  <c r="H33" i="5"/>
  <c r="G33" i="5"/>
  <c r="H32" i="5"/>
  <c r="G32" i="5"/>
  <c r="H31" i="5"/>
  <c r="G31" i="5"/>
  <c r="H29" i="5"/>
  <c r="G29" i="5"/>
  <c r="H28" i="5"/>
  <c r="G28" i="5"/>
  <c r="H26" i="5"/>
  <c r="G26" i="5"/>
  <c r="H25" i="5"/>
  <c r="G25" i="5"/>
  <c r="H24" i="5"/>
  <c r="G24" i="5"/>
  <c r="E41" i="5"/>
  <c r="D41" i="5"/>
  <c r="C27" i="5"/>
  <c r="C23" i="5" s="1"/>
  <c r="C9" i="5"/>
  <c r="C5" i="5" s="1"/>
  <c r="H15" i="5"/>
  <c r="G15" i="5"/>
  <c r="H14" i="5"/>
  <c r="G14" i="5"/>
  <c r="H13" i="5"/>
  <c r="G13" i="5"/>
  <c r="H11" i="5"/>
  <c r="G11" i="5"/>
  <c r="H10" i="5"/>
  <c r="G10" i="5"/>
  <c r="G7" i="5"/>
  <c r="H7" i="5"/>
  <c r="G8" i="5"/>
  <c r="H8" i="5"/>
  <c r="H6" i="5"/>
  <c r="G6" i="5"/>
  <c r="F41" i="5"/>
  <c r="C41" i="5"/>
  <c r="F27" i="5"/>
  <c r="F23" i="5" s="1"/>
  <c r="E27" i="5"/>
  <c r="E23" i="5" s="1"/>
  <c r="D27" i="5"/>
  <c r="D23" i="5" s="1"/>
  <c r="D5" i="5"/>
  <c r="E9" i="5"/>
  <c r="E5" i="5" s="1"/>
  <c r="F9" i="5"/>
  <c r="F5" i="5" s="1"/>
  <c r="C54" i="5" l="1"/>
  <c r="F54" i="5"/>
  <c r="E54" i="5"/>
  <c r="G48" i="5"/>
  <c r="G45" i="5" s="1"/>
  <c r="G41" i="5" s="1"/>
  <c r="H48" i="5"/>
  <c r="H45" i="5" s="1"/>
  <c r="H41" i="5" s="1"/>
  <c r="G30" i="5"/>
  <c r="G27" i="5" s="1"/>
  <c r="G23" i="5" s="1"/>
  <c r="H30" i="5"/>
  <c r="H27" i="5" s="1"/>
  <c r="H23" i="5" s="1"/>
  <c r="D54" i="5"/>
  <c r="G12" i="5"/>
  <c r="G9" i="5" s="1"/>
  <c r="G5" i="5" s="1"/>
  <c r="H12" i="5"/>
  <c r="H9" i="5" s="1"/>
  <c r="H5" i="5" s="1"/>
  <c r="G54" i="5" l="1"/>
  <c r="H54" i="5"/>
  <c r="J17" i="4" l="1"/>
  <c r="C26" i="4"/>
  <c r="C18" i="4"/>
  <c r="H19" i="4" s="1"/>
  <c r="J18" i="4" l="1"/>
  <c r="J6" i="4" l="1"/>
  <c r="C10" i="4" l="1"/>
</calcChain>
</file>

<file path=xl/comments1.xml><?xml version="1.0" encoding="utf-8"?>
<comments xmlns="http://schemas.openxmlformats.org/spreadsheetml/2006/main">
  <authors>
    <author>Автор</author>
  </authors>
  <commentList>
    <comment ref="F1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аванс 18700 под вопросом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F1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аванс 18700 под вопросом</t>
        </r>
      </text>
    </comment>
  </commentList>
</comments>
</file>

<file path=xl/sharedStrings.xml><?xml version="1.0" encoding="utf-8"?>
<sst xmlns="http://schemas.openxmlformats.org/spreadsheetml/2006/main" count="263" uniqueCount="96">
  <si>
    <t>№</t>
  </si>
  <si>
    <t>Показатель</t>
  </si>
  <si>
    <t xml:space="preserve">СМР </t>
  </si>
  <si>
    <t>ОБОРУДОВАНИЕ</t>
  </si>
  <si>
    <t>ПИР</t>
  </si>
  <si>
    <t>ПРОЧИЕ</t>
  </si>
  <si>
    <t>ИТОГО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</si>
  <si>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</si>
  <si>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</si>
  <si>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</si>
  <si>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</si>
  <si>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</si>
  <si>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</si>
  <si>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</si>
  <si>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</si>
  <si>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</si>
  <si>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</si>
  <si>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</si>
  <si>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</si>
  <si>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 -</t>
  </si>
  <si>
    <t>Отчетный период</t>
  </si>
  <si>
    <t>(выбрать из списка)</t>
  </si>
  <si>
    <t>Прирост НФА</t>
  </si>
  <si>
    <t>Освоение</t>
  </si>
  <si>
    <r>
      <rPr>
        <sz val="14"/>
        <color rgb="FF1A3C7B"/>
        <rFont val="Calibri"/>
        <family val="2"/>
        <charset val="204"/>
        <scheme val="minor"/>
      </rPr>
      <t xml:space="preserve">Факт </t>
    </r>
    <r>
      <rPr>
        <sz val="12"/>
        <color rgb="FF1A3C7B"/>
        <rFont val="Calibri"/>
        <family val="2"/>
        <charset val="204"/>
        <scheme val="minor"/>
      </rPr>
      <t>(накопительным итогом)</t>
    </r>
  </si>
  <si>
    <t>тыс. руб. с НДС</t>
  </si>
  <si>
    <t>Финансирование</t>
  </si>
  <si>
    <t>ПТК Центр</t>
  </si>
  <si>
    <t>ПТК Восток</t>
  </si>
  <si>
    <t>ПТК Зап. Сибирь</t>
  </si>
  <si>
    <t>Оформлен сервитут под внешние сети</t>
  </si>
  <si>
    <t>3750+10011,37+6,12</t>
  </si>
  <si>
    <t>февраль 2022: 10011,37т.р.- 
оплата по договору подключения к газооаспределительным сетям, 6,12 тр.- за установление сервитута</t>
  </si>
  <si>
    <t>апрель</t>
  </si>
  <si>
    <t>освоение</t>
  </si>
  <si>
    <t>оплата</t>
  </si>
  <si>
    <t>план</t>
  </si>
  <si>
    <t>факт</t>
  </si>
  <si>
    <t>СМР</t>
  </si>
  <si>
    <t>Оборудование</t>
  </si>
  <si>
    <t>прочие всего в т.ч</t>
  </si>
  <si>
    <t>содержание заказчика</t>
  </si>
  <si>
    <t>% за кредит*</t>
  </si>
  <si>
    <t>прочие вт.ч.</t>
  </si>
  <si>
    <t>технический консультант ( для выдачи кредита)</t>
  </si>
  <si>
    <t>аванс по договору геннподряда по статье прочих</t>
  </si>
  <si>
    <t>оплата за земельный участок(кредиторская задолженность)*</t>
  </si>
  <si>
    <t>затраты</t>
  </si>
  <si>
    <t>тыс. руб.</t>
  </si>
  <si>
    <t>отклонения</t>
  </si>
  <si>
    <t>№№</t>
  </si>
  <si>
    <t>госэкспертиза</t>
  </si>
  <si>
    <t>ВСЕГО в т.ч.:</t>
  </si>
  <si>
    <t>оплата за земельный участок(аренда)</t>
  </si>
  <si>
    <t>ВСЕГО апрель 2022:</t>
  </si>
  <si>
    <t>пояснения к отклонениям по освоению</t>
  </si>
  <si>
    <t>пояснения к отклонениям по оплате</t>
  </si>
  <si>
    <t>перенос срока аванса по услугам тех. консультанта для получения кредитов предварительно на июнь 2022 в связи со смещением сроков получения государственных экспертиз по проекту</t>
  </si>
  <si>
    <t>оплата по налоговым начислениям за земельный участок</t>
  </si>
  <si>
    <t>разработка рабочей документации(аванс)</t>
  </si>
  <si>
    <t>Западная Сибирь</t>
  </si>
  <si>
    <t>оплата за земельный участок(аренда НДС не облагается)</t>
  </si>
  <si>
    <t>сервитут(НДС облагается)</t>
  </si>
  <si>
    <t>перенос с более позднего периода на более ранний ( с июня на апрель) в связи с уточнением графика начисления и платежей Арендодателем на 2022 год</t>
  </si>
  <si>
    <t>не состоялись затраты по аренде земельного участка  в связи с предварительной стоимостью договора, ООО "Атом ТОР Северск" должен направить твердую стоимость ставки аренды. На апрель не предоставлено</t>
  </si>
  <si>
    <t>списание затрат за счет аванса на сервитут под наружные  инженерные сети</t>
  </si>
  <si>
    <t>в связи с не предоставлением гнеральным проектировщиком ФГУП "ФЭО" Заказчику  (+) заключений ФАУ "Главгосэкспетиза РФ" не состоялась приемка  этапа работ в части:
-госэкспертизы проектной документации и результататов инженерных изысканий 
- проверки сметной стоимости.</t>
  </si>
  <si>
    <t xml:space="preserve">не состоялась приемка этапа работ по разработке проектной документации в связи с непредоставление Заказику (+) заключений госэкспертизы  </t>
  </si>
  <si>
    <t>май</t>
  </si>
  <si>
    <t>земельный участок(аренда)</t>
  </si>
  <si>
    <t>земельный участок(аренда НДС не облагается)</t>
  </si>
  <si>
    <t>госэкспертиза ФГУП "ФЭО"</t>
  </si>
  <si>
    <t>сервитут</t>
  </si>
  <si>
    <t>информационно-аналитические услуги по дог. С АО "СХК"</t>
  </si>
  <si>
    <t>списание затрат за счет аванса на сервитут под наружные  инженерные сети, Прим.: финансирование скорректировано на сумму уменьшения соглашения сервитута земельного участка. Арендодателем выполнен возврат средств размере  657,34 руб</t>
  </si>
  <si>
    <t>договор на услуги технического консультанат не заключен, соответственно акт об оказании услуг не принят</t>
  </si>
  <si>
    <t>перенос срока оплаты за выполненные работы  по услугам тех. консультанта для получения кредитов предварительно на июль-август2022 в связи со смещением сроков получения государственных экспертиз, в том числе проверки сметной документации</t>
  </si>
  <si>
    <t xml:space="preserve">в связи с не предоставлением гнеральным проектировщиком ФГУП "ФЭО" Заказчику  (+) заключений ФАУ "Главгосэкспетиза РФ" не состоялась приемка  этапа работ в части:
-госэкспертизы проектной документации и результататов инженерных изысканий 
- проверки сметной стоимости </t>
  </si>
  <si>
    <t>Работы не выполнены, оплата не состоялась</t>
  </si>
  <si>
    <t>оплата за аренду не состоялась</t>
  </si>
  <si>
    <t>не состоялись затраты по аренде земельного участка  в связи с предварительной стоимостью договора, ООО "Атом ТОР Северск" должен направить твердую стоимость ставки аренды. На май не предоставлено</t>
  </si>
  <si>
    <t>приемка работ по разработке проектной документации не состоялась</t>
  </si>
  <si>
    <t>работа не принята, оплата за работку ПД не состоялась</t>
  </si>
  <si>
    <t>фактические ежемесячные данные по содержанию заказчика застройщика (АО РГ Западная Сибирь)</t>
  </si>
  <si>
    <t>проведение закупки АО Атомкомплект</t>
  </si>
  <si>
    <t>экономия средств по результату проведения конкурентной процедуры, выплачен аванс в соответствии с суммой договора</t>
  </si>
  <si>
    <t>оплата по уточненному графику назначена на июнь</t>
  </si>
  <si>
    <t>фактическое начисление связано с уточнением графика Арендодателем на 2022 год</t>
  </si>
  <si>
    <t xml:space="preserve">в связи с не предоставлением генеральным проектировщиком ФГУП "ФЭО" Заказчику  (+) заключений ФАУ "Главгосэкспетиза РФ" не состоялась приемка  этапа работ в части:
-госэкспертизы проектной документации и результататов инженерных изысканий 
- проверки сметной стоимости </t>
  </si>
  <si>
    <t>отклонение в стоимсоти связано с изменением процента на услуги АО "Атомкомплектом" (увеличение процента согласно ДС)</t>
  </si>
  <si>
    <t xml:space="preserve">оплата не состоялась в связи с отсутствием приемки этапа работ по разработке проектной документации в связи с непредоставлением Заказику (+) заключений госэкспертизы  </t>
  </si>
  <si>
    <t>ВСЕГО май 2022:</t>
  </si>
  <si>
    <t>Факт (накопительным итогом)</t>
  </si>
  <si>
    <t>Январь-июль</t>
  </si>
  <si>
    <t>ГРИНВЭЙ - Западная Сибирь</t>
  </si>
  <si>
    <t>pt_grinvey_ptksev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</si>
</sst>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rgb="FF1A3C7B"/>
      <name val="Calibri"/>
      <family val="2"/>
      <charset val="204"/>
      <scheme val="minor"/>
    </font>
    <font>
      <b/>
      <sz val="14"/>
      <color rgb="FF1A3C7B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sz val="12"/>
      <color rgb="FF1A3C7B"/>
      <name val="Calibri"/>
      <family val="2"/>
      <charset val="204"/>
      <scheme val="minor"/>
    </font>
    <font>
      <sz val="10"/>
      <color rgb="FF1A3C7B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i/>
      <sz val="11"/>
      <color theme="5" tint="-0.249977111117893"/>
      <name val="Calibri"/>
      <family val="2"/>
      <charset val="204"/>
      <scheme val="minor"/>
    </font>
    <font>
      <i/>
      <sz val="11"/>
      <color theme="4" tint="-0.249977111117893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i/>
      <sz val="9"/>
      <color rgb="FF00B05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rgb="FF00B050"/>
      <name val="Calibri"/>
      <family val="2"/>
      <charset val="204"/>
      <scheme val="minor"/>
    </font>
    <font>
      <b/>
      <sz val="9"/>
      <color rgb="FF00B05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7"/>
      <color theme="1"/>
      <name val="Segoe U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AE8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4" fontId="4" fillId="0" borderId="1" xfId="0" applyNumberFormat="1" applyFont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horizontal="right" vertical="center" wrapText="1" readingOrder="1"/>
    </xf>
    <xf numFmtId="0" fontId="0" fillId="0" borderId="0" xfId="0" applyAlignment="1">
      <alignment horizontal="right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7" fillId="2" borderId="2" xfId="0" applyFont="1" applyFill="1" applyBorder="1" applyAlignment="1">
      <alignment horizontal="center" vertical="center" wrapText="1" readingOrder="1"/>
    </xf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11" fillId="0" borderId="0" xfId="0" applyFont="1" applyFill="1" applyBorder="1" applyAlignment="1">
      <alignment horizontal="left" vertical="center"/>
    </xf>
    <xf numFmtId="0" fontId="5" fillId="0" borderId="0" xfId="0" applyFont="1" applyBorder="1"/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  <xf numFmtId="0" fontId="0" fillId="4" borderId="0" xfId="0" applyFill="1"/>
    <xf numFmtId="0" fontId="5" fillId="0" borderId="1" xfId="0" applyFont="1" applyBorder="1" applyAlignment="1">
      <alignment horizontal="right" vertical="center"/>
    </xf>
    <xf numFmtId="0" fontId="11" fillId="0" borderId="0" xfId="0" applyFont="1"/>
    <xf numFmtId="0" fontId="14" fillId="0" borderId="0" xfId="0" applyFont="1"/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wrapText="1"/>
    </xf>
    <xf numFmtId="0" fontId="14" fillId="0" borderId="1" xfId="0" applyFont="1" applyBorder="1" applyAlignment="1">
      <alignment wrapText="1"/>
    </xf>
    <xf numFmtId="0" fontId="14" fillId="0" borderId="0" xfId="0" applyFont="1" applyBorder="1" applyAlignment="1">
      <alignment horizontal="left" wrapText="1"/>
    </xf>
    <xf numFmtId="0" fontId="14" fillId="0" borderId="0" xfId="0" applyFont="1" applyBorder="1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wrapText="1"/>
    </xf>
    <xf numFmtId="0" fontId="14" fillId="0" borderId="1" xfId="0" applyFont="1" applyBorder="1" applyAlignment="1">
      <alignment horizontal="left"/>
    </xf>
    <xf numFmtId="0" fontId="14" fillId="0" borderId="1" xfId="0" applyFont="1" applyBorder="1"/>
    <xf numFmtId="0" fontId="14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10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horizontal="left" wrapText="1"/>
    </xf>
    <xf numFmtId="0" fontId="15" fillId="0" borderId="0" xfId="0" applyFont="1" applyBorder="1" applyAlignment="1">
      <alignment wrapText="1"/>
    </xf>
    <xf numFmtId="4" fontId="16" fillId="5" borderId="1" xfId="0" applyNumberFormat="1" applyFont="1" applyFill="1" applyBorder="1" applyAlignment="1">
      <alignment horizontal="center" vertical="center"/>
    </xf>
    <xf numFmtId="4" fontId="17" fillId="5" borderId="1" xfId="0" applyNumberFormat="1" applyFont="1" applyFill="1" applyBorder="1" applyAlignment="1">
      <alignment horizontal="center" vertical="center"/>
    </xf>
    <xf numFmtId="4" fontId="5" fillId="5" borderId="1" xfId="0" applyNumberFormat="1" applyFont="1" applyFill="1" applyBorder="1" applyAlignment="1">
      <alignment horizontal="center" vertical="center"/>
    </xf>
    <xf numFmtId="4" fontId="5" fillId="5" borderId="4" xfId="0" applyNumberFormat="1" applyFont="1" applyFill="1" applyBorder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1" fillId="0" borderId="0" xfId="0" applyFont="1"/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" fontId="18" fillId="6" borderId="1" xfId="0" applyNumberFormat="1" applyFont="1" applyFill="1" applyBorder="1" applyAlignment="1">
      <alignment horizontal="center" vertical="center"/>
    </xf>
    <xf numFmtId="4" fontId="19" fillId="6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" fontId="1" fillId="0" borderId="4" xfId="0" applyNumberFormat="1" applyFont="1" applyBorder="1" applyAlignment="1">
      <alignment horizontal="center" vertical="center"/>
    </xf>
    <xf numFmtId="4" fontId="18" fillId="0" borderId="1" xfId="0" applyNumberFormat="1" applyFont="1" applyBorder="1" applyAlignment="1">
      <alignment horizontal="center" vertical="center"/>
    </xf>
    <xf numFmtId="4" fontId="19" fillId="0" borderId="1" xfId="0" applyNumberFormat="1" applyFont="1" applyBorder="1" applyAlignment="1">
      <alignment horizontal="center" vertical="center"/>
    </xf>
    <xf numFmtId="4" fontId="20" fillId="6" borderId="1" xfId="0" applyNumberFormat="1" applyFont="1" applyFill="1" applyBorder="1" applyAlignment="1">
      <alignment horizontal="center" vertical="center"/>
    </xf>
    <xf numFmtId="4" fontId="21" fillId="6" borderId="1" xfId="0" applyNumberFormat="1" applyFont="1" applyFill="1" applyBorder="1" applyAlignment="1">
      <alignment horizontal="center" vertical="center"/>
    </xf>
    <xf numFmtId="4" fontId="18" fillId="6" borderId="1" xfId="0" applyNumberFormat="1" applyFont="1" applyFill="1" applyBorder="1" applyAlignment="1">
      <alignment horizontal="center"/>
    </xf>
    <xf numFmtId="4" fontId="19" fillId="6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" fontId="18" fillId="0" borderId="0" xfId="0" applyNumberFormat="1" applyFont="1"/>
    <xf numFmtId="4" fontId="19" fillId="0" borderId="0" xfId="0" applyNumberFormat="1" applyFont="1"/>
    <xf numFmtId="4" fontId="1" fillId="0" borderId="0" xfId="0" applyNumberFormat="1" applyFont="1"/>
    <xf numFmtId="4" fontId="1" fillId="0" borderId="0" xfId="0" applyNumberFormat="1" applyFont="1" applyBorder="1"/>
    <xf numFmtId="4" fontId="18" fillId="6" borderId="1" xfId="0" applyNumberFormat="1" applyFont="1" applyFill="1" applyBorder="1"/>
    <xf numFmtId="4" fontId="19" fillId="6" borderId="1" xfId="0" applyNumberFormat="1" applyFont="1" applyFill="1" applyBorder="1"/>
    <xf numFmtId="0" fontId="5" fillId="5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wrapText="1"/>
    </xf>
    <xf numFmtId="0" fontId="2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4" fontId="18" fillId="0" borderId="1" xfId="0" applyNumberFormat="1" applyFont="1" applyBorder="1" applyAlignment="1">
      <alignment horizontal="center" vertical="center"/>
    </xf>
    <xf numFmtId="4" fontId="19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" fontId="18" fillId="0" borderId="1" xfId="0" applyNumberFormat="1" applyFont="1" applyBorder="1" applyAlignment="1">
      <alignment horizontal="center" vertical="center"/>
    </xf>
    <xf numFmtId="4" fontId="19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4" fontId="24" fillId="5" borderId="1" xfId="0" applyNumberFormat="1" applyFont="1" applyFill="1" applyBorder="1" applyAlignment="1">
      <alignment horizontal="center" vertical="center"/>
    </xf>
    <xf numFmtId="4" fontId="24" fillId="5" borderId="4" xfId="0" applyNumberFormat="1" applyFont="1" applyFill="1" applyBorder="1" applyAlignment="1">
      <alignment horizontal="center" vertical="center"/>
    </xf>
    <xf numFmtId="4" fontId="25" fillId="0" borderId="1" xfId="0" applyNumberFormat="1" applyFont="1" applyBorder="1" applyAlignment="1">
      <alignment horizontal="center" vertical="center"/>
    </xf>
    <xf numFmtId="4" fontId="25" fillId="0" borderId="4" xfId="0" applyNumberFormat="1" applyFont="1" applyBorder="1" applyAlignment="1">
      <alignment horizontal="center" vertical="center"/>
    </xf>
    <xf numFmtId="0" fontId="26" fillId="0" borderId="0" xfId="0" applyFont="1"/>
    <xf numFmtId="0" fontId="27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7" borderId="1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left" wrapText="1"/>
    </xf>
    <xf numFmtId="0" fontId="23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23" fillId="0" borderId="0" xfId="0" applyFont="1" applyBorder="1" applyAlignment="1">
      <alignment horizontal="left" wrapText="1"/>
    </xf>
    <xf numFmtId="0" fontId="26" fillId="0" borderId="0" xfId="0" applyFont="1" applyBorder="1" applyAlignment="1">
      <alignment wrapText="1"/>
    </xf>
    <xf numFmtId="0" fontId="26" fillId="0" borderId="0" xfId="0" applyFont="1" applyBorder="1" applyAlignment="1">
      <alignment horizontal="left" wrapText="1"/>
    </xf>
    <xf numFmtId="0" fontId="27" fillId="0" borderId="1" xfId="0" applyFont="1" applyBorder="1" applyAlignment="1">
      <alignment wrapText="1"/>
    </xf>
    <xf numFmtId="0" fontId="23" fillId="0" borderId="0" xfId="0" applyFont="1" applyBorder="1" applyAlignment="1">
      <alignment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/>
    <xf numFmtId="0" fontId="26" fillId="0" borderId="0" xfId="0" applyFont="1" applyAlignment="1">
      <alignment horizontal="left"/>
    </xf>
    <xf numFmtId="4" fontId="0" fillId="0" borderId="0" xfId="0" applyNumberFormat="1"/>
    <xf numFmtId="0" fontId="28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2" fontId="0" fillId="0" borderId="0" xfId="0" applyNumberFormat="1"/>
    <xf numFmtId="0" fontId="8" fillId="0" borderId="0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right" vertical="center" wrapText="1" readingOrder="1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" fontId="18" fillId="0" borderId="1" xfId="0" applyNumberFormat="1" applyFont="1" applyBorder="1" applyAlignment="1">
      <alignment horizontal="center" vertical="center"/>
    </xf>
    <xf numFmtId="4" fontId="19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  <color rgb="FF1A3C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view="pageBreakPreview" zoomScale="115" zoomScaleNormal="100" zoomScaleSheetLayoutView="115" workbookViewId="0">
      <selection activeCell="A2" sqref="A2"/>
    </sheetView>
  </sheetViews>
  <sheetFormatPr defaultRowHeight="14.5" x14ac:dyDescent="0.35"/>
  <cols>
    <col min="1" max="1" width="6.7265625" customWidth="1"/>
    <col min="2" max="2" width="31.26953125" customWidth="1"/>
    <col min="3" max="3" width="15.1796875" customWidth="1"/>
    <col min="4" max="4" width="14" hidden="1" customWidth="1"/>
    <col min="5" max="5" width="22.453125" hidden="1" customWidth="1"/>
    <col min="6" max="7" width="14" customWidth="1"/>
    <col min="8" max="8" width="14" hidden="1" customWidth="1"/>
    <col min="9" max="9" width="16.26953125" hidden="1" customWidth="1"/>
    <col min="10" max="11" width="14" hidden="1" customWidth="1"/>
    <col min="12" max="15" width="14" customWidth="1"/>
  </cols>
  <sheetData>
    <row r="1" spans="1:15" x14ac:dyDescent="0.35">
      <c r="A1" s="7" t="s">
        <v>94</v>
      </c>
    </row>
    <row r="2" spans="1:15" x14ac:dyDescent="0.35">
      <c r="A2" s="138" t="s">
        <v>95</v>
      </c>
      <c r="B2" s="7" t="s">
        <v>20</v>
      </c>
      <c r="C2" s="8" t="s">
        <v>19</v>
      </c>
      <c r="D2" s="10" t="s">
        <v>8</v>
      </c>
      <c r="E2" s="11">
        <v>2022</v>
      </c>
      <c r="F2" s="118" t="s">
        <v>10</v>
      </c>
      <c r="G2">
        <v>2024</v>
      </c>
    </row>
    <row r="3" spans="1:15" x14ac:dyDescent="0.35">
      <c r="B3" s="7"/>
      <c r="C3" s="7"/>
      <c r="D3" s="9" t="s">
        <v>21</v>
      </c>
    </row>
    <row r="4" spans="1:15" ht="18.5" x14ac:dyDescent="0.45">
      <c r="A4" s="12" t="s">
        <v>23</v>
      </c>
      <c r="C4" s="6" t="s">
        <v>25</v>
      </c>
      <c r="D4" s="122" t="s">
        <v>29</v>
      </c>
      <c r="E4" s="122"/>
      <c r="F4" s="122" t="s">
        <v>60</v>
      </c>
      <c r="G4" s="122"/>
      <c r="I4" t="s">
        <v>12</v>
      </c>
      <c r="J4" s="117"/>
      <c r="K4" s="119"/>
      <c r="O4" s="6"/>
    </row>
    <row r="5" spans="1:15" ht="49.5" x14ac:dyDescent="0.35">
      <c r="A5" s="1" t="s">
        <v>0</v>
      </c>
      <c r="B5" s="1" t="s">
        <v>1</v>
      </c>
      <c r="C5" s="13" t="s">
        <v>24</v>
      </c>
      <c r="I5" s="13" t="s">
        <v>92</v>
      </c>
      <c r="J5" s="117" t="str">
        <f>F2</f>
        <v>Апрель</v>
      </c>
      <c r="K5" s="119" t="s">
        <v>93</v>
      </c>
    </row>
    <row r="6" spans="1:15" ht="18.5" x14ac:dyDescent="0.35">
      <c r="A6" s="2">
        <v>1</v>
      </c>
      <c r="B6" s="3" t="s">
        <v>2</v>
      </c>
      <c r="C6" s="4">
        <v>685168.54986999999</v>
      </c>
      <c r="I6" s="4">
        <v>0</v>
      </c>
      <c r="J6" s="116">
        <f t="shared" ref="J6:J7" si="0">C6-I6</f>
        <v>685168.54986999999</v>
      </c>
      <c r="K6" s="116">
        <v>0</v>
      </c>
      <c r="L6" s="120"/>
    </row>
    <row r="7" spans="1:15" ht="18.5" x14ac:dyDescent="0.35">
      <c r="A7" s="2">
        <v>2</v>
      </c>
      <c r="B7" s="3" t="s">
        <v>3</v>
      </c>
      <c r="C7" s="4">
        <v>0</v>
      </c>
      <c r="I7" s="4">
        <v>0</v>
      </c>
      <c r="J7" s="116">
        <f t="shared" si="0"/>
        <v>0</v>
      </c>
      <c r="K7" s="116">
        <v>0</v>
      </c>
      <c r="L7" s="120"/>
    </row>
    <row r="8" spans="1:15" ht="18.5" x14ac:dyDescent="0.35">
      <c r="A8" s="2">
        <v>3</v>
      </c>
      <c r="B8" s="3" t="s">
        <v>4</v>
      </c>
      <c r="C8" s="4">
        <v>10384.44246</v>
      </c>
      <c r="I8" s="4">
        <v>113713.26910999999</v>
      </c>
      <c r="J8" s="116">
        <f>C8-I8</f>
        <v>-103328.82664999999</v>
      </c>
      <c r="K8" s="116">
        <v>0</v>
      </c>
      <c r="L8" s="120"/>
    </row>
    <row r="9" spans="1:15" ht="18.5" x14ac:dyDescent="0.35">
      <c r="A9" s="2">
        <v>4</v>
      </c>
      <c r="B9" s="3" t="s">
        <v>5</v>
      </c>
      <c r="C9" s="4">
        <v>175187.59195999999</v>
      </c>
      <c r="D9" t="s">
        <v>30</v>
      </c>
      <c r="I9" s="4">
        <v>313642.66583999997</v>
      </c>
      <c r="J9" s="116">
        <f>K9-I9</f>
        <v>-131153.60466999997</v>
      </c>
      <c r="K9" s="116">
        <v>182489.06117</v>
      </c>
      <c r="L9" s="120"/>
    </row>
    <row r="10" spans="1:15" ht="18.5" x14ac:dyDescent="0.35">
      <c r="A10" s="123" t="s">
        <v>6</v>
      </c>
      <c r="B10" s="123"/>
      <c r="C10" s="5">
        <f>SUM(C6:C9)</f>
        <v>870740.58429000003</v>
      </c>
      <c r="H10">
        <v>73140</v>
      </c>
      <c r="I10" s="5">
        <f>I9</f>
        <v>313642.66583999997</v>
      </c>
      <c r="J10" s="116">
        <f>K10-I10</f>
        <v>-131153.60466999997</v>
      </c>
      <c r="K10" s="116">
        <f>SUM(K6:K9)</f>
        <v>182489.06117</v>
      </c>
    </row>
    <row r="11" spans="1:15" x14ac:dyDescent="0.35">
      <c r="H11" s="116">
        <f>H10+J10</f>
        <v>-58013.604669999972</v>
      </c>
    </row>
    <row r="12" spans="1:15" ht="18.5" x14ac:dyDescent="0.45">
      <c r="A12" s="12" t="s">
        <v>22</v>
      </c>
      <c r="C12" s="6" t="s">
        <v>25</v>
      </c>
      <c r="I12" s="6" t="s">
        <v>25</v>
      </c>
    </row>
    <row r="13" spans="1:15" ht="49.5" x14ac:dyDescent="0.35">
      <c r="A13" s="1" t="s">
        <v>0</v>
      </c>
      <c r="B13" s="1" t="s">
        <v>1</v>
      </c>
      <c r="C13" s="13" t="s">
        <v>24</v>
      </c>
      <c r="I13" s="13" t="s">
        <v>92</v>
      </c>
    </row>
    <row r="14" spans="1:15" ht="18.5" x14ac:dyDescent="0.35">
      <c r="A14" s="2">
        <v>1</v>
      </c>
      <c r="B14" s="3" t="s">
        <v>2</v>
      </c>
      <c r="C14" s="4">
        <v>685168.54986999999</v>
      </c>
      <c r="I14" s="4">
        <f>I6</f>
        <v>0</v>
      </c>
      <c r="J14" s="116">
        <f t="shared" ref="J14:J17" si="1">C14-I14</f>
        <v>685168.54986999999</v>
      </c>
      <c r="K14" s="116">
        <f>(K6)/1000</f>
        <v>0</v>
      </c>
    </row>
    <row r="15" spans="1:15" ht="18.5" x14ac:dyDescent="0.35">
      <c r="A15" s="2">
        <v>2</v>
      </c>
      <c r="B15" s="3" t="s">
        <v>3</v>
      </c>
      <c r="C15" s="4">
        <f t="shared" ref="C15" si="2">K15</f>
        <v>0</v>
      </c>
      <c r="I15" s="4">
        <f t="shared" ref="I15:I17" si="3">I7</f>
        <v>0</v>
      </c>
      <c r="J15" s="116">
        <f t="shared" si="1"/>
        <v>0</v>
      </c>
      <c r="K15" s="116">
        <f>(K7)/1000</f>
        <v>0</v>
      </c>
    </row>
    <row r="16" spans="1:15" ht="18.5" x14ac:dyDescent="0.35">
      <c r="A16" s="2">
        <v>3</v>
      </c>
      <c r="B16" s="3" t="s">
        <v>4</v>
      </c>
      <c r="C16" s="4">
        <v>10384.44246</v>
      </c>
      <c r="I16" s="4">
        <f t="shared" si="3"/>
        <v>113713.26910999999</v>
      </c>
      <c r="J16" s="116">
        <f t="shared" si="1"/>
        <v>-103328.82664999999</v>
      </c>
      <c r="K16" s="116">
        <f>(K8)/1000</f>
        <v>0</v>
      </c>
    </row>
    <row r="17" spans="1:12" ht="18.5" x14ac:dyDescent="0.35">
      <c r="A17" s="2">
        <v>4</v>
      </c>
      <c r="B17" s="3" t="s">
        <v>5</v>
      </c>
      <c r="C17" s="4">
        <v>175187.59195999999</v>
      </c>
      <c r="D17" t="s">
        <v>30</v>
      </c>
      <c r="I17" s="4">
        <f t="shared" si="3"/>
        <v>313642.66583999997</v>
      </c>
      <c r="J17" s="116">
        <f t="shared" si="1"/>
        <v>-138455.07387999998</v>
      </c>
      <c r="K17" s="116">
        <f>K9</f>
        <v>182489.06117</v>
      </c>
    </row>
    <row r="18" spans="1:12" ht="18.5" x14ac:dyDescent="0.35">
      <c r="A18" s="123" t="s">
        <v>6</v>
      </c>
      <c r="B18" s="123"/>
      <c r="C18" s="5">
        <f>SUM(C14:C17)</f>
        <v>870740.58429000003</v>
      </c>
      <c r="H18">
        <v>987570</v>
      </c>
      <c r="I18" s="5">
        <f>I17</f>
        <v>313642.66583999997</v>
      </c>
      <c r="J18" s="116">
        <f>C18-I18</f>
        <v>557097.91845</v>
      </c>
      <c r="K18" s="116">
        <f t="shared" ref="K18" si="4">K10</f>
        <v>182489.06117</v>
      </c>
    </row>
    <row r="19" spans="1:12" x14ac:dyDescent="0.35">
      <c r="H19" s="116">
        <f>H18+C18</f>
        <v>1858310.5842900001</v>
      </c>
    </row>
    <row r="20" spans="1:12" ht="18.5" x14ac:dyDescent="0.45">
      <c r="A20" s="12" t="s">
        <v>26</v>
      </c>
      <c r="C20" s="6" t="s">
        <v>25</v>
      </c>
      <c r="I20" s="6" t="s">
        <v>25</v>
      </c>
    </row>
    <row r="21" spans="1:12" ht="49.5" x14ac:dyDescent="0.35">
      <c r="A21" s="1" t="s">
        <v>0</v>
      </c>
      <c r="B21" s="1" t="s">
        <v>1</v>
      </c>
      <c r="C21" s="13" t="s">
        <v>24</v>
      </c>
      <c r="I21" s="13" t="s">
        <v>92</v>
      </c>
    </row>
    <row r="22" spans="1:12" ht="18.5" x14ac:dyDescent="0.35">
      <c r="A22" s="2">
        <v>1</v>
      </c>
      <c r="B22" s="3" t="s">
        <v>2</v>
      </c>
      <c r="C22" s="4">
        <v>798325.84744000004</v>
      </c>
      <c r="I22" s="4">
        <v>1800000</v>
      </c>
      <c r="J22" s="116">
        <f>K22-I22</f>
        <v>0</v>
      </c>
      <c r="K22" s="116">
        <f>I22</f>
        <v>1800000</v>
      </c>
    </row>
    <row r="23" spans="1:12" ht="18.5" x14ac:dyDescent="0.35">
      <c r="A23" s="2">
        <v>2</v>
      </c>
      <c r="B23" s="3" t="s">
        <v>3</v>
      </c>
      <c r="C23" s="4">
        <v>0</v>
      </c>
      <c r="I23" s="4">
        <v>1085000</v>
      </c>
      <c r="J23" s="116">
        <f t="shared" ref="J23:J26" si="5">K23-I23</f>
        <v>0</v>
      </c>
      <c r="K23" s="116">
        <f>I23</f>
        <v>1085000</v>
      </c>
    </row>
    <row r="24" spans="1:12" ht="18.5" x14ac:dyDescent="0.35">
      <c r="A24" s="2">
        <v>3</v>
      </c>
      <c r="B24" s="3" t="s">
        <v>4</v>
      </c>
      <c r="C24" s="4">
        <v>68551.899600000004</v>
      </c>
      <c r="I24" s="4">
        <v>34448.157509999997</v>
      </c>
      <c r="J24" s="116">
        <f t="shared" si="5"/>
        <v>0</v>
      </c>
      <c r="K24" s="116">
        <v>34448.157509999997</v>
      </c>
    </row>
    <row r="25" spans="1:12" ht="21" customHeight="1" x14ac:dyDescent="0.35">
      <c r="A25" s="2">
        <v>4</v>
      </c>
      <c r="B25" s="3" t="s">
        <v>5</v>
      </c>
      <c r="C25" s="4">
        <v>192453.88052999999</v>
      </c>
      <c r="D25" s="4" t="s">
        <v>31</v>
      </c>
      <c r="E25" s="14" t="s">
        <v>32</v>
      </c>
      <c r="I25" s="4">
        <v>190750.73680000001</v>
      </c>
      <c r="J25" s="116">
        <f t="shared" si="5"/>
        <v>113040.21502999996</v>
      </c>
      <c r="K25" s="116">
        <v>303790.95182999998</v>
      </c>
      <c r="L25" s="120"/>
    </row>
    <row r="26" spans="1:12" ht="19.5" customHeight="1" x14ac:dyDescent="0.35">
      <c r="A26" s="123" t="s">
        <v>6</v>
      </c>
      <c r="B26" s="123"/>
      <c r="C26" s="5">
        <f>SUM(C22:C25)</f>
        <v>1059331.62757</v>
      </c>
      <c r="I26" s="5">
        <f>I25</f>
        <v>190750.73680000001</v>
      </c>
      <c r="J26" s="116">
        <f t="shared" si="5"/>
        <v>3032488.3725399999</v>
      </c>
      <c r="K26" s="116">
        <f>SUM(K22:K25)</f>
        <v>3223239.10934</v>
      </c>
    </row>
    <row r="27" spans="1:12" ht="21" customHeight="1" x14ac:dyDescent="0.35"/>
    <row r="28" spans="1:12" s="15" customFormat="1" ht="42" customHeight="1" x14ac:dyDescent="0.3">
      <c r="I28" s="121"/>
      <c r="J28" s="121"/>
      <c r="K28" s="121"/>
    </row>
    <row r="29" spans="1:12" s="15" customFormat="1" ht="13" x14ac:dyDescent="0.3"/>
    <row r="30" spans="1:12" s="15" customFormat="1" ht="13" x14ac:dyDescent="0.3"/>
  </sheetData>
  <mergeCells count="6">
    <mergeCell ref="I28:K28"/>
    <mergeCell ref="F4:G4"/>
    <mergeCell ref="A10:B10"/>
    <mergeCell ref="A18:B18"/>
    <mergeCell ref="A26:B26"/>
    <mergeCell ref="D4:E4"/>
  </mergeCells>
  <dataValidations count="1">
    <dataValidation type="list" allowBlank="1" showInputMessage="1" showErrorMessage="1" sqref="D2 F2">
      <formula1>Месяц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"/>
  <sheetViews>
    <sheetView topLeftCell="A17" zoomScaleNormal="100" workbookViewId="0">
      <selection activeCell="B33" sqref="B33"/>
    </sheetView>
  </sheetViews>
  <sheetFormatPr defaultRowHeight="14.5" x14ac:dyDescent="0.35"/>
  <cols>
    <col min="1" max="1" width="9.1796875" style="16"/>
    <col min="2" max="2" width="64.1796875" customWidth="1"/>
    <col min="3" max="4" width="10.453125" style="53" customWidth="1"/>
    <col min="5" max="6" width="10.453125" style="54" customWidth="1"/>
    <col min="7" max="8" width="10.453125" style="55" customWidth="1"/>
    <col min="9" max="9" width="49" style="32" customWidth="1"/>
    <col min="10" max="10" width="45.54296875" style="32" customWidth="1"/>
  </cols>
  <sheetData>
    <row r="1" spans="1:12" x14ac:dyDescent="0.35">
      <c r="B1" s="29" t="s">
        <v>33</v>
      </c>
    </row>
    <row r="2" spans="1:12" x14ac:dyDescent="0.35">
      <c r="B2" s="31" t="s">
        <v>28</v>
      </c>
      <c r="F2" s="54" t="s">
        <v>48</v>
      </c>
    </row>
    <row r="3" spans="1:12" s="11" customFormat="1" x14ac:dyDescent="0.35">
      <c r="A3" s="131" t="s">
        <v>50</v>
      </c>
      <c r="B3" s="126" t="s">
        <v>47</v>
      </c>
      <c r="C3" s="124" t="s">
        <v>36</v>
      </c>
      <c r="D3" s="124"/>
      <c r="E3" s="125" t="s">
        <v>37</v>
      </c>
      <c r="F3" s="125"/>
      <c r="G3" s="128" t="s">
        <v>49</v>
      </c>
      <c r="H3" s="129"/>
      <c r="I3" s="127" t="s">
        <v>55</v>
      </c>
      <c r="J3" s="127" t="s">
        <v>56</v>
      </c>
    </row>
    <row r="4" spans="1:12" s="11" customFormat="1" x14ac:dyDescent="0.35">
      <c r="A4" s="132"/>
      <c r="B4" s="126"/>
      <c r="C4" s="56" t="s">
        <v>34</v>
      </c>
      <c r="D4" s="56" t="s">
        <v>35</v>
      </c>
      <c r="E4" s="57" t="s">
        <v>34</v>
      </c>
      <c r="F4" s="57" t="s">
        <v>35</v>
      </c>
      <c r="G4" s="58" t="s">
        <v>34</v>
      </c>
      <c r="H4" s="59" t="s">
        <v>35</v>
      </c>
      <c r="I4" s="127"/>
      <c r="J4" s="127"/>
    </row>
    <row r="5" spans="1:12" s="11" customFormat="1" x14ac:dyDescent="0.35">
      <c r="A5" s="77"/>
      <c r="B5" s="78" t="s">
        <v>52</v>
      </c>
      <c r="C5" s="49">
        <f>C6+C7+C8+C9</f>
        <v>7216.67</v>
      </c>
      <c r="D5" s="49">
        <f t="shared" ref="D5:H5" si="0">D6+D7+D8+D9</f>
        <v>4560</v>
      </c>
      <c r="E5" s="50">
        <f t="shared" si="0"/>
        <v>213.53</v>
      </c>
      <c r="F5" s="50">
        <f t="shared" si="0"/>
        <v>3750</v>
      </c>
      <c r="G5" s="51">
        <f t="shared" si="0"/>
        <v>-7003.14</v>
      </c>
      <c r="H5" s="52">
        <f t="shared" si="0"/>
        <v>-810</v>
      </c>
      <c r="I5" s="79"/>
      <c r="J5" s="81"/>
    </row>
    <row r="6" spans="1:12" s="11" customFormat="1" x14ac:dyDescent="0.35">
      <c r="A6" s="27">
        <v>1</v>
      </c>
      <c r="B6" s="30" t="s">
        <v>38</v>
      </c>
      <c r="C6" s="60"/>
      <c r="D6" s="60"/>
      <c r="E6" s="61"/>
      <c r="F6" s="61"/>
      <c r="G6" s="62">
        <f>E6-C6</f>
        <v>0</v>
      </c>
      <c r="H6" s="63">
        <f>F6-D6</f>
        <v>0</v>
      </c>
      <c r="I6" s="33"/>
      <c r="J6" s="40"/>
    </row>
    <row r="7" spans="1:12" s="11" customFormat="1" x14ac:dyDescent="0.35">
      <c r="A7" s="27">
        <v>2</v>
      </c>
      <c r="B7" s="30" t="s">
        <v>39</v>
      </c>
      <c r="C7" s="60"/>
      <c r="D7" s="60"/>
      <c r="E7" s="61"/>
      <c r="F7" s="61"/>
      <c r="G7" s="62">
        <f t="shared" ref="G7:G8" si="1">E7-C7</f>
        <v>0</v>
      </c>
      <c r="H7" s="63">
        <f t="shared" ref="H7:H8" si="2">F7-D7</f>
        <v>0</v>
      </c>
      <c r="I7" s="33"/>
      <c r="J7" s="40"/>
    </row>
    <row r="8" spans="1:12" s="11" customFormat="1" x14ac:dyDescent="0.35">
      <c r="A8" s="27">
        <v>3</v>
      </c>
      <c r="B8" s="30" t="s">
        <v>4</v>
      </c>
      <c r="C8" s="60"/>
      <c r="D8" s="60"/>
      <c r="E8" s="61"/>
      <c r="F8" s="61"/>
      <c r="G8" s="62">
        <f t="shared" si="1"/>
        <v>0</v>
      </c>
      <c r="H8" s="63">
        <f t="shared" si="2"/>
        <v>0</v>
      </c>
      <c r="I8" s="33"/>
      <c r="J8" s="40"/>
    </row>
    <row r="9" spans="1:12" s="11" customFormat="1" x14ac:dyDescent="0.35">
      <c r="A9" s="27">
        <v>4</v>
      </c>
      <c r="B9" s="30" t="s">
        <v>40</v>
      </c>
      <c r="C9" s="64">
        <f>C10+C11+C12</f>
        <v>7216.67</v>
      </c>
      <c r="D9" s="64">
        <f t="shared" ref="D9" si="3">D10+D11+D12</f>
        <v>4560</v>
      </c>
      <c r="E9" s="65">
        <f t="shared" ref="E9:H9" si="4">E10+E11+E12</f>
        <v>213.53</v>
      </c>
      <c r="F9" s="65">
        <f t="shared" si="4"/>
        <v>3750</v>
      </c>
      <c r="G9" s="62">
        <f t="shared" si="4"/>
        <v>-7003.14</v>
      </c>
      <c r="H9" s="63">
        <f t="shared" si="4"/>
        <v>-810</v>
      </c>
      <c r="I9" s="33"/>
      <c r="J9" s="40"/>
    </row>
    <row r="10" spans="1:12" s="8" customFormat="1" x14ac:dyDescent="0.35">
      <c r="A10" s="19"/>
      <c r="B10" s="21" t="s">
        <v>41</v>
      </c>
      <c r="C10" s="60"/>
      <c r="D10" s="60">
        <v>3750</v>
      </c>
      <c r="E10" s="61"/>
      <c r="F10" s="61">
        <v>3750</v>
      </c>
      <c r="G10" s="62">
        <f t="shared" ref="G10:G15" si="5">E10-C10</f>
        <v>0</v>
      </c>
      <c r="H10" s="63">
        <f t="shared" ref="H10:H15" si="6">F10-D10</f>
        <v>0</v>
      </c>
      <c r="I10" s="33"/>
      <c r="J10" s="40"/>
    </row>
    <row r="11" spans="1:12" s="8" customFormat="1" x14ac:dyDescent="0.35">
      <c r="A11" s="19"/>
      <c r="B11" s="21" t="s">
        <v>42</v>
      </c>
      <c r="C11" s="60"/>
      <c r="D11" s="60"/>
      <c r="E11" s="61"/>
      <c r="F11" s="61"/>
      <c r="G11" s="62">
        <f t="shared" si="5"/>
        <v>0</v>
      </c>
      <c r="H11" s="63">
        <f t="shared" si="6"/>
        <v>0</v>
      </c>
      <c r="I11" s="33"/>
      <c r="J11" s="40"/>
    </row>
    <row r="12" spans="1:12" s="8" customFormat="1" x14ac:dyDescent="0.35">
      <c r="A12" s="19"/>
      <c r="B12" s="21" t="s">
        <v>43</v>
      </c>
      <c r="C12" s="64">
        <f>C13+C14+C15+C16</f>
        <v>7216.67</v>
      </c>
      <c r="D12" s="64">
        <f t="shared" ref="D12" si="7">D13+D14+D15+D16</f>
        <v>810</v>
      </c>
      <c r="E12" s="65">
        <f t="shared" ref="E12:H12" si="8">E13+E14+E15+E16</f>
        <v>213.53</v>
      </c>
      <c r="F12" s="65">
        <f t="shared" si="8"/>
        <v>0</v>
      </c>
      <c r="G12" s="62">
        <f t="shared" si="8"/>
        <v>-7003.14</v>
      </c>
      <c r="H12" s="63">
        <f t="shared" si="8"/>
        <v>-810</v>
      </c>
      <c r="I12" s="33"/>
      <c r="J12" s="40"/>
    </row>
    <row r="13" spans="1:12" s="18" customFormat="1" ht="48" x14ac:dyDescent="0.35">
      <c r="A13" s="20"/>
      <c r="B13" s="22" t="s">
        <v>44</v>
      </c>
      <c r="C13" s="66"/>
      <c r="D13" s="66">
        <v>810</v>
      </c>
      <c r="E13" s="67"/>
      <c r="F13" s="67"/>
      <c r="G13" s="62">
        <f t="shared" si="5"/>
        <v>0</v>
      </c>
      <c r="H13" s="63">
        <f t="shared" si="6"/>
        <v>-810</v>
      </c>
      <c r="I13" s="34"/>
      <c r="J13" s="34" t="s">
        <v>57</v>
      </c>
    </row>
    <row r="14" spans="1:12" s="18" customFormat="1" x14ac:dyDescent="0.35">
      <c r="A14" s="20"/>
      <c r="B14" s="22" t="s">
        <v>45</v>
      </c>
      <c r="C14" s="66"/>
      <c r="D14" s="66"/>
      <c r="E14" s="67"/>
      <c r="F14" s="67"/>
      <c r="G14" s="62">
        <f t="shared" si="5"/>
        <v>0</v>
      </c>
      <c r="H14" s="63">
        <f t="shared" si="6"/>
        <v>0</v>
      </c>
      <c r="I14" s="34"/>
      <c r="J14" s="35"/>
    </row>
    <row r="15" spans="1:12" s="18" customFormat="1" ht="47.25" customHeight="1" x14ac:dyDescent="0.35">
      <c r="A15" s="20"/>
      <c r="B15" s="22" t="s">
        <v>61</v>
      </c>
      <c r="C15" s="66">
        <v>163.69999999999999</v>
      </c>
      <c r="D15" s="66"/>
      <c r="E15" s="67">
        <v>213.53</v>
      </c>
      <c r="F15" s="67"/>
      <c r="G15" s="62">
        <f t="shared" si="5"/>
        <v>49.830000000000013</v>
      </c>
      <c r="H15" s="62">
        <f t="shared" si="6"/>
        <v>0</v>
      </c>
      <c r="I15" s="34" t="s">
        <v>63</v>
      </c>
      <c r="J15" s="35"/>
    </row>
    <row r="16" spans="1:12" ht="72.5" x14ac:dyDescent="0.35">
      <c r="A16" s="17"/>
      <c r="B16" s="22" t="s">
        <v>51</v>
      </c>
      <c r="C16" s="68">
        <v>7052.97</v>
      </c>
      <c r="D16" s="68"/>
      <c r="E16" s="69"/>
      <c r="F16" s="69"/>
      <c r="G16" s="62">
        <f t="shared" ref="G16" si="9">E16-C16</f>
        <v>-7052.97</v>
      </c>
      <c r="H16" s="62">
        <f t="shared" ref="H16" si="10">F16-D16</f>
        <v>0</v>
      </c>
      <c r="I16" s="36" t="s">
        <v>66</v>
      </c>
      <c r="J16" s="37"/>
      <c r="K16">
        <v>7216.7</v>
      </c>
      <c r="L16">
        <v>4560</v>
      </c>
    </row>
    <row r="17" spans="1:12" x14ac:dyDescent="0.35">
      <c r="A17" s="17"/>
      <c r="B17" s="22" t="s">
        <v>59</v>
      </c>
      <c r="C17" s="68"/>
      <c r="D17" s="68"/>
      <c r="E17" s="69"/>
      <c r="F17" s="69"/>
      <c r="G17" s="62"/>
      <c r="H17" s="62"/>
      <c r="I17" s="36"/>
      <c r="J17" s="37"/>
    </row>
    <row r="18" spans="1:12" x14ac:dyDescent="0.35">
      <c r="A18" s="45"/>
      <c r="B18" s="45"/>
      <c r="C18" s="70"/>
      <c r="D18" s="70"/>
      <c r="E18" s="70"/>
      <c r="F18" s="70"/>
      <c r="G18" s="70"/>
      <c r="H18" s="70"/>
      <c r="I18" s="47"/>
      <c r="J18" s="39"/>
    </row>
    <row r="19" spans="1:12" x14ac:dyDescent="0.35">
      <c r="A19" s="45"/>
      <c r="B19" s="45"/>
      <c r="C19" s="70"/>
      <c r="D19" s="70"/>
      <c r="E19" s="70"/>
      <c r="F19" s="70"/>
      <c r="G19" s="70"/>
      <c r="H19" s="70"/>
      <c r="I19" s="47"/>
      <c r="J19" s="39"/>
    </row>
    <row r="20" spans="1:12" s="7" customFormat="1" x14ac:dyDescent="0.35">
      <c r="A20" s="24"/>
      <c r="B20" s="25" t="s">
        <v>29</v>
      </c>
      <c r="C20" s="71"/>
      <c r="D20" s="71"/>
      <c r="E20" s="72"/>
      <c r="F20" s="72"/>
      <c r="G20" s="73"/>
      <c r="H20" s="74"/>
      <c r="I20" s="38"/>
      <c r="J20" s="39"/>
      <c r="K20" s="26"/>
    </row>
    <row r="21" spans="1:12" s="7" customFormat="1" x14ac:dyDescent="0.35">
      <c r="A21" s="131" t="s">
        <v>50</v>
      </c>
      <c r="B21" s="126" t="s">
        <v>47</v>
      </c>
      <c r="C21" s="133" t="s">
        <v>36</v>
      </c>
      <c r="D21" s="133"/>
      <c r="E21" s="134" t="s">
        <v>37</v>
      </c>
      <c r="F21" s="134"/>
      <c r="G21" s="135" t="s">
        <v>49</v>
      </c>
      <c r="H21" s="135"/>
      <c r="I21" s="130" t="s">
        <v>55</v>
      </c>
      <c r="J21" s="130" t="s">
        <v>56</v>
      </c>
    </row>
    <row r="22" spans="1:12" s="7" customFormat="1" x14ac:dyDescent="0.35">
      <c r="A22" s="132"/>
      <c r="B22" s="126"/>
      <c r="C22" s="64" t="s">
        <v>34</v>
      </c>
      <c r="D22" s="64" t="s">
        <v>35</v>
      </c>
      <c r="E22" s="65" t="s">
        <v>34</v>
      </c>
      <c r="F22" s="65" t="s">
        <v>35</v>
      </c>
      <c r="G22" s="62" t="s">
        <v>34</v>
      </c>
      <c r="H22" s="62" t="s">
        <v>35</v>
      </c>
      <c r="I22" s="130"/>
      <c r="J22" s="130"/>
    </row>
    <row r="23" spans="1:12" s="7" customFormat="1" x14ac:dyDescent="0.35">
      <c r="A23" s="77"/>
      <c r="B23" s="78" t="s">
        <v>52</v>
      </c>
      <c r="C23" s="49">
        <f>C24+C25+C26+C27</f>
        <v>7217.95</v>
      </c>
      <c r="D23" s="49">
        <f t="shared" ref="D23" si="11">D24+D25+D26+D27</f>
        <v>4599</v>
      </c>
      <c r="E23" s="50">
        <f t="shared" ref="E23" si="12">E24+E25+E26+E27</f>
        <v>0.27</v>
      </c>
      <c r="F23" s="50">
        <f t="shared" ref="F23" si="13">F24+F25+F26+F27</f>
        <v>3750</v>
      </c>
      <c r="G23" s="51">
        <f t="shared" ref="G23" si="14">G24+G25+G26+G27</f>
        <v>-7217.6799999999994</v>
      </c>
      <c r="H23" s="51">
        <f t="shared" ref="H23" si="15">H24+H25+H26+H27</f>
        <v>-849</v>
      </c>
      <c r="I23" s="79"/>
      <c r="J23" s="80"/>
    </row>
    <row r="24" spans="1:12" s="7" customFormat="1" x14ac:dyDescent="0.35">
      <c r="A24" s="27">
        <v>1</v>
      </c>
      <c r="B24" s="30" t="s">
        <v>38</v>
      </c>
      <c r="C24" s="60"/>
      <c r="D24" s="60"/>
      <c r="E24" s="61"/>
      <c r="F24" s="61"/>
      <c r="G24" s="62">
        <f>E24-C24</f>
        <v>0</v>
      </c>
      <c r="H24" s="63">
        <f>F24-D24</f>
        <v>0</v>
      </c>
      <c r="I24" s="33"/>
      <c r="J24" s="37"/>
    </row>
    <row r="25" spans="1:12" s="7" customFormat="1" x14ac:dyDescent="0.35">
      <c r="A25" s="27">
        <v>2</v>
      </c>
      <c r="B25" s="30" t="s">
        <v>39</v>
      </c>
      <c r="C25" s="60"/>
      <c r="D25" s="60"/>
      <c r="E25" s="61"/>
      <c r="F25" s="61"/>
      <c r="G25" s="62">
        <f t="shared" ref="G25:G26" si="16">E25-C25</f>
        <v>0</v>
      </c>
      <c r="H25" s="63">
        <f t="shared" ref="H25:H26" si="17">F25-D25</f>
        <v>0</v>
      </c>
      <c r="I25" s="33"/>
      <c r="J25" s="37"/>
    </row>
    <row r="26" spans="1:12" s="7" customFormat="1" x14ac:dyDescent="0.35">
      <c r="A26" s="27">
        <v>3</v>
      </c>
      <c r="B26" s="30" t="s">
        <v>4</v>
      </c>
      <c r="C26" s="60"/>
      <c r="D26" s="60"/>
      <c r="E26" s="61"/>
      <c r="F26" s="61"/>
      <c r="G26" s="62">
        <f t="shared" si="16"/>
        <v>0</v>
      </c>
      <c r="H26" s="63">
        <f t="shared" si="17"/>
        <v>0</v>
      </c>
      <c r="I26" s="33"/>
      <c r="J26" s="37"/>
    </row>
    <row r="27" spans="1:12" s="7" customFormat="1" x14ac:dyDescent="0.35">
      <c r="A27" s="27">
        <v>4</v>
      </c>
      <c r="B27" s="30" t="s">
        <v>40</v>
      </c>
      <c r="C27" s="64">
        <f>C28+C29+C30</f>
        <v>7217.95</v>
      </c>
      <c r="D27" s="64">
        <f t="shared" ref="D27" si="18">D28+D29+D30</f>
        <v>4599</v>
      </c>
      <c r="E27" s="65">
        <f t="shared" ref="E27" si="19">E28+E29+E30</f>
        <v>0.27</v>
      </c>
      <c r="F27" s="65">
        <f t="shared" ref="F27" si="20">F28+F29+F30</f>
        <v>3750</v>
      </c>
      <c r="G27" s="62">
        <f t="shared" ref="G27" si="21">G28+G29+G30</f>
        <v>-7217.6799999999994</v>
      </c>
      <c r="H27" s="63">
        <f t="shared" ref="H27" si="22">H28+H29+H30</f>
        <v>-849</v>
      </c>
      <c r="I27" s="33"/>
      <c r="J27" s="37"/>
    </row>
    <row r="28" spans="1:12" x14ac:dyDescent="0.35">
      <c r="A28" s="19"/>
      <c r="B28" s="21" t="s">
        <v>41</v>
      </c>
      <c r="C28" s="60"/>
      <c r="D28" s="60">
        <v>3750</v>
      </c>
      <c r="E28" s="61"/>
      <c r="F28" s="61">
        <v>3750</v>
      </c>
      <c r="G28" s="62">
        <f t="shared" ref="G28:G29" si="23">E28-C28</f>
        <v>0</v>
      </c>
      <c r="H28" s="63">
        <f t="shared" ref="H28:H29" si="24">F28-D28</f>
        <v>0</v>
      </c>
      <c r="I28" s="33"/>
      <c r="J28" s="37"/>
    </row>
    <row r="29" spans="1:12" x14ac:dyDescent="0.35">
      <c r="A29" s="19"/>
      <c r="B29" s="21" t="s">
        <v>42</v>
      </c>
      <c r="C29" s="60"/>
      <c r="D29" s="60"/>
      <c r="E29" s="61"/>
      <c r="F29" s="61"/>
      <c r="G29" s="62">
        <f t="shared" si="23"/>
        <v>0</v>
      </c>
      <c r="H29" s="63">
        <f t="shared" si="24"/>
        <v>0</v>
      </c>
      <c r="I29" s="33"/>
      <c r="J29" s="37"/>
    </row>
    <row r="30" spans="1:12" x14ac:dyDescent="0.35">
      <c r="A30" s="19"/>
      <c r="B30" s="21" t="s">
        <v>43</v>
      </c>
      <c r="C30" s="64">
        <f>C31+C32+C33+C34+C35</f>
        <v>7217.95</v>
      </c>
      <c r="D30" s="64">
        <f t="shared" ref="D30:H30" si="25">D31+D32+D33+D34+D35</f>
        <v>849</v>
      </c>
      <c r="E30" s="65">
        <f t="shared" si="25"/>
        <v>0.27</v>
      </c>
      <c r="F30" s="65">
        <f t="shared" si="25"/>
        <v>0</v>
      </c>
      <c r="G30" s="62">
        <f t="shared" si="25"/>
        <v>-7217.6799999999994</v>
      </c>
      <c r="H30" s="62">
        <f t="shared" si="25"/>
        <v>-849</v>
      </c>
      <c r="I30" s="33"/>
      <c r="J30" s="37"/>
    </row>
    <row r="31" spans="1:12" ht="48" x14ac:dyDescent="0.35">
      <c r="A31" s="20"/>
      <c r="B31" s="22" t="s">
        <v>44</v>
      </c>
      <c r="C31" s="66"/>
      <c r="D31" s="66">
        <v>810</v>
      </c>
      <c r="E31" s="67"/>
      <c r="F31" s="67"/>
      <c r="G31" s="62">
        <f t="shared" ref="G31:G33" si="26">E31-C31</f>
        <v>0</v>
      </c>
      <c r="H31" s="63">
        <f t="shared" ref="H31:H33" si="27">F31-D31</f>
        <v>-810</v>
      </c>
      <c r="I31" s="34"/>
      <c r="J31" s="34" t="s">
        <v>57</v>
      </c>
    </row>
    <row r="32" spans="1:12" x14ac:dyDescent="0.35">
      <c r="A32" s="20"/>
      <c r="B32" s="22" t="s">
        <v>45</v>
      </c>
      <c r="C32" s="66"/>
      <c r="D32" s="66"/>
      <c r="E32" s="67"/>
      <c r="F32" s="67"/>
      <c r="G32" s="62">
        <f t="shared" si="26"/>
        <v>0</v>
      </c>
      <c r="H32" s="63">
        <f t="shared" si="27"/>
        <v>0</v>
      </c>
      <c r="I32" s="34"/>
      <c r="J32" s="37"/>
      <c r="K32">
        <v>7217.9</v>
      </c>
      <c r="L32">
        <v>4599</v>
      </c>
    </row>
    <row r="33" spans="1:12" ht="48" x14ac:dyDescent="0.35">
      <c r="A33" s="20"/>
      <c r="B33" s="22" t="s">
        <v>53</v>
      </c>
      <c r="C33" s="66">
        <v>39</v>
      </c>
      <c r="D33" s="66">
        <v>39</v>
      </c>
      <c r="E33" s="67"/>
      <c r="F33" s="67"/>
      <c r="G33" s="62">
        <f t="shared" si="26"/>
        <v>-39</v>
      </c>
      <c r="H33" s="63">
        <f t="shared" si="27"/>
        <v>-39</v>
      </c>
      <c r="I33" s="34" t="s">
        <v>64</v>
      </c>
      <c r="J33" s="34" t="s">
        <v>64</v>
      </c>
    </row>
    <row r="34" spans="1:12" ht="72.5" x14ac:dyDescent="0.35">
      <c r="A34" s="17"/>
      <c r="B34" s="22" t="s">
        <v>51</v>
      </c>
      <c r="C34" s="68">
        <v>7178.95</v>
      </c>
      <c r="D34" s="68"/>
      <c r="E34" s="69"/>
      <c r="F34" s="69"/>
      <c r="G34" s="62">
        <f t="shared" ref="G34" si="28">E34-C34</f>
        <v>-7178.95</v>
      </c>
      <c r="H34" s="63">
        <f t="shared" ref="H34" si="29">F34-D34</f>
        <v>0</v>
      </c>
      <c r="I34" s="36" t="s">
        <v>66</v>
      </c>
      <c r="J34" s="41"/>
    </row>
    <row r="35" spans="1:12" ht="24.5" x14ac:dyDescent="0.35">
      <c r="A35" s="17"/>
      <c r="B35" s="22" t="s">
        <v>62</v>
      </c>
      <c r="C35" s="68"/>
      <c r="D35" s="68"/>
      <c r="E35" s="69">
        <v>0.27</v>
      </c>
      <c r="F35" s="69"/>
      <c r="G35" s="62">
        <f t="shared" ref="G35" si="30">E35-C35</f>
        <v>0.27</v>
      </c>
      <c r="H35" s="63">
        <f t="shared" ref="H35" si="31">F35-D35</f>
        <v>0</v>
      </c>
      <c r="I35" s="36" t="s">
        <v>65</v>
      </c>
      <c r="J35" s="41"/>
    </row>
    <row r="36" spans="1:12" x14ac:dyDescent="0.35">
      <c r="A36" s="45"/>
      <c r="B36" s="46"/>
      <c r="C36" s="46"/>
      <c r="D36" s="46"/>
      <c r="E36" s="46"/>
      <c r="F36" s="46"/>
      <c r="G36" s="46"/>
      <c r="H36" s="46"/>
      <c r="I36" s="47"/>
      <c r="J36" s="48"/>
    </row>
    <row r="37" spans="1:12" x14ac:dyDescent="0.35">
      <c r="A37" s="45"/>
      <c r="B37" s="46"/>
      <c r="C37" s="46"/>
      <c r="D37" s="46"/>
      <c r="E37" s="46"/>
      <c r="F37" s="46"/>
      <c r="G37" s="46"/>
      <c r="H37" s="46"/>
      <c r="I37" s="47"/>
      <c r="J37" s="48"/>
    </row>
    <row r="38" spans="1:12" x14ac:dyDescent="0.35">
      <c r="B38" s="25" t="s">
        <v>27</v>
      </c>
      <c r="C38" s="71"/>
      <c r="D38" s="71"/>
      <c r="E38" s="72"/>
      <c r="F38" s="72"/>
      <c r="G38" s="73"/>
      <c r="H38" s="74"/>
      <c r="I38" s="38"/>
      <c r="J38" s="39"/>
    </row>
    <row r="39" spans="1:12" s="7" customFormat="1" x14ac:dyDescent="0.35">
      <c r="A39" s="131" t="s">
        <v>50</v>
      </c>
      <c r="B39" s="126" t="s">
        <v>47</v>
      </c>
      <c r="C39" s="133" t="s">
        <v>36</v>
      </c>
      <c r="D39" s="133"/>
      <c r="E39" s="134" t="s">
        <v>37</v>
      </c>
      <c r="F39" s="134"/>
      <c r="G39" s="135" t="s">
        <v>49</v>
      </c>
      <c r="H39" s="135"/>
      <c r="I39" s="130" t="s">
        <v>55</v>
      </c>
      <c r="J39" s="130" t="s">
        <v>56</v>
      </c>
    </row>
    <row r="40" spans="1:12" s="7" customFormat="1" x14ac:dyDescent="0.35">
      <c r="A40" s="132"/>
      <c r="B40" s="126"/>
      <c r="C40" s="64" t="s">
        <v>34</v>
      </c>
      <c r="D40" s="64" t="s">
        <v>35</v>
      </c>
      <c r="E40" s="65" t="s">
        <v>34</v>
      </c>
      <c r="F40" s="65" t="s">
        <v>35</v>
      </c>
      <c r="G40" s="62" t="s">
        <v>34</v>
      </c>
      <c r="H40" s="62" t="s">
        <v>35</v>
      </c>
      <c r="I40" s="130"/>
      <c r="J40" s="130"/>
    </row>
    <row r="41" spans="1:12" s="7" customFormat="1" x14ac:dyDescent="0.35">
      <c r="A41" s="77"/>
      <c r="B41" s="78" t="s">
        <v>52</v>
      </c>
      <c r="C41" s="49">
        <f>C42+C43+C44+C45</f>
        <v>143855.17000000001</v>
      </c>
      <c r="D41" s="49">
        <f t="shared" ref="D41" si="32">D42+D43+D44+D45</f>
        <v>4560</v>
      </c>
      <c r="E41" s="50">
        <f t="shared" ref="E41" si="33">E42+E43+E44+E45</f>
        <v>0</v>
      </c>
      <c r="F41" s="50">
        <f t="shared" ref="F41" si="34">F42+F43+F44+F45</f>
        <v>3750</v>
      </c>
      <c r="G41" s="51">
        <f t="shared" ref="G41" si="35">G42+G43+G44+G45</f>
        <v>-143855.17000000001</v>
      </c>
      <c r="H41" s="51">
        <f t="shared" ref="H41" si="36">H42+H43+H44+H45</f>
        <v>-810</v>
      </c>
      <c r="I41" s="79"/>
      <c r="J41" s="80"/>
    </row>
    <row r="42" spans="1:12" s="7" customFormat="1" x14ac:dyDescent="0.35">
      <c r="A42" s="27">
        <v>1</v>
      </c>
      <c r="B42" s="30" t="s">
        <v>38</v>
      </c>
      <c r="C42" s="60"/>
      <c r="D42" s="60"/>
      <c r="E42" s="61"/>
      <c r="F42" s="61"/>
      <c r="G42" s="62">
        <f>E42-C42</f>
        <v>0</v>
      </c>
      <c r="H42" s="63">
        <f>F42-D42</f>
        <v>0</v>
      </c>
      <c r="I42" s="33"/>
      <c r="J42" s="37"/>
    </row>
    <row r="43" spans="1:12" s="7" customFormat="1" x14ac:dyDescent="0.35">
      <c r="A43" s="27">
        <v>2</v>
      </c>
      <c r="B43" s="30" t="s">
        <v>39</v>
      </c>
      <c r="C43" s="60"/>
      <c r="D43" s="60"/>
      <c r="E43" s="61"/>
      <c r="F43" s="61"/>
      <c r="G43" s="62">
        <f t="shared" ref="G43:G44" si="37">E43-C43</f>
        <v>0</v>
      </c>
      <c r="H43" s="63">
        <f t="shared" ref="H43:H44" si="38">F43-D43</f>
        <v>0</v>
      </c>
      <c r="I43" s="33"/>
      <c r="J43" s="37"/>
    </row>
    <row r="44" spans="1:12" s="7" customFormat="1" ht="36.5" x14ac:dyDescent="0.35">
      <c r="A44" s="27">
        <v>3</v>
      </c>
      <c r="B44" s="30" t="s">
        <v>4</v>
      </c>
      <c r="C44" s="60">
        <v>143855.17000000001</v>
      </c>
      <c r="D44" s="60"/>
      <c r="E44" s="61"/>
      <c r="F44" s="61"/>
      <c r="G44" s="62">
        <f t="shared" si="37"/>
        <v>-143855.17000000001</v>
      </c>
      <c r="H44" s="63">
        <f t="shared" si="38"/>
        <v>0</v>
      </c>
      <c r="I44" s="36" t="s">
        <v>67</v>
      </c>
      <c r="J44" s="37"/>
      <c r="K44" s="7">
        <v>143855.20000000001</v>
      </c>
      <c r="L44" s="7">
        <v>4560</v>
      </c>
    </row>
    <row r="45" spans="1:12" s="7" customFormat="1" x14ac:dyDescent="0.35">
      <c r="A45" s="27">
        <v>4</v>
      </c>
      <c r="B45" s="30" t="s">
        <v>40</v>
      </c>
      <c r="C45" s="64">
        <f>C46+C47+C48</f>
        <v>0</v>
      </c>
      <c r="D45" s="64">
        <f t="shared" ref="D45:H45" si="39">D46+D47+D48</f>
        <v>4560</v>
      </c>
      <c r="E45" s="65">
        <f t="shared" si="39"/>
        <v>0</v>
      </c>
      <c r="F45" s="65">
        <f t="shared" si="39"/>
        <v>3750</v>
      </c>
      <c r="G45" s="62">
        <f t="shared" si="39"/>
        <v>0</v>
      </c>
      <c r="H45" s="62">
        <f t="shared" si="39"/>
        <v>-810</v>
      </c>
      <c r="I45" s="33"/>
      <c r="J45" s="37"/>
    </row>
    <row r="46" spans="1:12" x14ac:dyDescent="0.35">
      <c r="A46" s="19"/>
      <c r="B46" s="21" t="s">
        <v>41</v>
      </c>
      <c r="C46" s="60"/>
      <c r="D46" s="60">
        <v>3750</v>
      </c>
      <c r="E46" s="61"/>
      <c r="F46" s="61">
        <v>3750</v>
      </c>
      <c r="G46" s="62">
        <f t="shared" ref="G46:G47" si="40">E46-C46</f>
        <v>0</v>
      </c>
      <c r="H46" s="63">
        <f t="shared" ref="H46:H47" si="41">F46-D46</f>
        <v>0</v>
      </c>
      <c r="I46" s="33"/>
      <c r="J46" s="37"/>
    </row>
    <row r="47" spans="1:12" x14ac:dyDescent="0.35">
      <c r="A47" s="19"/>
      <c r="B47" s="21" t="s">
        <v>42</v>
      </c>
      <c r="C47" s="60"/>
      <c r="D47" s="60"/>
      <c r="E47" s="61"/>
      <c r="F47" s="61"/>
      <c r="G47" s="62">
        <f t="shared" si="40"/>
        <v>0</v>
      </c>
      <c r="H47" s="63">
        <f t="shared" si="41"/>
        <v>0</v>
      </c>
      <c r="I47" s="33"/>
      <c r="J47" s="37"/>
    </row>
    <row r="48" spans="1:12" x14ac:dyDescent="0.35">
      <c r="A48" s="19"/>
      <c r="B48" s="21" t="s">
        <v>43</v>
      </c>
      <c r="C48" s="64">
        <f>C49+C50+C51+C52</f>
        <v>0</v>
      </c>
      <c r="D48" s="64">
        <f t="shared" ref="D48:H48" si="42">D49+D50+D51+D52</f>
        <v>810</v>
      </c>
      <c r="E48" s="65">
        <f t="shared" si="42"/>
        <v>0</v>
      </c>
      <c r="F48" s="65">
        <f t="shared" si="42"/>
        <v>0</v>
      </c>
      <c r="G48" s="62">
        <f t="shared" si="42"/>
        <v>0</v>
      </c>
      <c r="H48" s="62">
        <f t="shared" si="42"/>
        <v>-810</v>
      </c>
      <c r="I48" s="33"/>
      <c r="J48" s="34"/>
    </row>
    <row r="49" spans="1:10" x14ac:dyDescent="0.35">
      <c r="A49" s="20"/>
      <c r="B49" s="22" t="s">
        <v>44</v>
      </c>
      <c r="C49" s="66"/>
      <c r="D49" s="66">
        <v>810</v>
      </c>
      <c r="E49" s="67"/>
      <c r="F49" s="67"/>
      <c r="G49" s="62">
        <f t="shared" ref="G49:G51" si="43">E49-C49</f>
        <v>0</v>
      </c>
      <c r="H49" s="63">
        <f t="shared" ref="H49:H51" si="44">F49-D49</f>
        <v>-810</v>
      </c>
      <c r="I49" s="34"/>
      <c r="J49" s="34"/>
    </row>
    <row r="50" spans="1:10" x14ac:dyDescent="0.35">
      <c r="A50" s="20"/>
      <c r="B50" s="22" t="s">
        <v>45</v>
      </c>
      <c r="C50" s="66"/>
      <c r="D50" s="66"/>
      <c r="E50" s="67"/>
      <c r="F50" s="67"/>
      <c r="G50" s="62">
        <f t="shared" si="43"/>
        <v>0</v>
      </c>
      <c r="H50" s="63">
        <f t="shared" si="44"/>
        <v>0</v>
      </c>
      <c r="I50" s="34"/>
      <c r="J50" s="37"/>
    </row>
    <row r="51" spans="1:10" x14ac:dyDescent="0.35">
      <c r="A51" s="20"/>
      <c r="B51" s="22" t="s">
        <v>46</v>
      </c>
      <c r="C51" s="66"/>
      <c r="D51" s="66"/>
      <c r="E51" s="67"/>
      <c r="F51" s="67"/>
      <c r="G51" s="62">
        <f t="shared" si="43"/>
        <v>0</v>
      </c>
      <c r="H51" s="63">
        <f t="shared" si="44"/>
        <v>0</v>
      </c>
      <c r="I51" s="34"/>
      <c r="J51" s="37"/>
    </row>
    <row r="52" spans="1:10" x14ac:dyDescent="0.35">
      <c r="A52" s="17"/>
      <c r="B52" s="28" t="s">
        <v>58</v>
      </c>
      <c r="C52" s="75"/>
      <c r="D52" s="75"/>
      <c r="E52" s="69"/>
      <c r="F52" s="76"/>
      <c r="G52" s="62">
        <f t="shared" ref="G52" si="45">E52-C52</f>
        <v>0</v>
      </c>
      <c r="H52" s="63">
        <f t="shared" ref="H52" si="46">F52-D52</f>
        <v>0</v>
      </c>
      <c r="I52" s="42"/>
      <c r="J52" s="43"/>
    </row>
    <row r="53" spans="1:10" x14ac:dyDescent="0.35">
      <c r="C53" s="71"/>
      <c r="D53" s="71"/>
      <c r="E53" s="72"/>
      <c r="F53" s="72"/>
      <c r="G53" s="73"/>
      <c r="H53" s="73"/>
      <c r="I53" s="44"/>
    </row>
    <row r="54" spans="1:10" x14ac:dyDescent="0.35">
      <c r="B54" s="23" t="s">
        <v>54</v>
      </c>
      <c r="C54" s="71">
        <f>C41+C23+C5</f>
        <v>158289.79000000004</v>
      </c>
      <c r="D54" s="71">
        <f t="shared" ref="D54:H54" si="47">D41+D23+D5</f>
        <v>13719</v>
      </c>
      <c r="E54" s="72">
        <f t="shared" si="47"/>
        <v>213.8</v>
      </c>
      <c r="F54" s="72">
        <f t="shared" si="47"/>
        <v>11250</v>
      </c>
      <c r="G54" s="73">
        <f t="shared" si="47"/>
        <v>-158075.99000000002</v>
      </c>
      <c r="H54" s="73">
        <f t="shared" si="47"/>
        <v>-2469</v>
      </c>
    </row>
  </sheetData>
  <mergeCells count="21">
    <mergeCell ref="J3:J4"/>
    <mergeCell ref="J21:J22"/>
    <mergeCell ref="J39:J40"/>
    <mergeCell ref="I21:I22"/>
    <mergeCell ref="A39:A40"/>
    <mergeCell ref="B39:B40"/>
    <mergeCell ref="C39:D39"/>
    <mergeCell ref="E39:F39"/>
    <mergeCell ref="G39:H39"/>
    <mergeCell ref="I39:I40"/>
    <mergeCell ref="A3:A4"/>
    <mergeCell ref="A21:A22"/>
    <mergeCell ref="B21:B22"/>
    <mergeCell ref="C21:D21"/>
    <mergeCell ref="E21:F21"/>
    <mergeCell ref="G21:H21"/>
    <mergeCell ref="C3:D3"/>
    <mergeCell ref="E3:F3"/>
    <mergeCell ref="B3:B4"/>
    <mergeCell ref="I3:I4"/>
    <mergeCell ref="G3:H3"/>
  </mergeCells>
  <pageMargins left="0.15748031496062992" right="0.15748031496062992" top="0.19685039370078741" bottom="0.27559055118110237" header="0.15748031496062992" footer="0.15748031496062992"/>
  <pageSetup paperSize="9" scale="65" orientation="landscape" r:id="rId1"/>
  <colBreaks count="1" manualBreakCount="1">
    <brk id="10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6"/>
  <sheetViews>
    <sheetView topLeftCell="A14" zoomScaleNormal="100" workbookViewId="0">
      <selection activeCell="B33" sqref="B33"/>
    </sheetView>
  </sheetViews>
  <sheetFormatPr defaultRowHeight="14.5" x14ac:dyDescent="0.35"/>
  <cols>
    <col min="1" max="1" width="9.1796875" style="82"/>
    <col min="2" max="2" width="64.1796875" customWidth="1"/>
    <col min="3" max="4" width="10.453125" style="53" customWidth="1"/>
    <col min="5" max="6" width="10.453125" style="54" customWidth="1"/>
    <col min="7" max="8" width="10.453125" style="55" customWidth="1"/>
    <col min="9" max="9" width="49" style="98" customWidth="1"/>
    <col min="10" max="10" width="45.54296875" style="98" customWidth="1"/>
  </cols>
  <sheetData>
    <row r="1" spans="1:12" x14ac:dyDescent="0.35">
      <c r="B1" s="29" t="s">
        <v>68</v>
      </c>
    </row>
    <row r="2" spans="1:12" x14ac:dyDescent="0.35">
      <c r="B2" s="31" t="s">
        <v>28</v>
      </c>
      <c r="F2" s="54" t="s">
        <v>48</v>
      </c>
    </row>
    <row r="3" spans="1:12" s="11" customFormat="1" x14ac:dyDescent="0.35">
      <c r="A3" s="131" t="s">
        <v>50</v>
      </c>
      <c r="B3" s="126" t="s">
        <v>47</v>
      </c>
      <c r="C3" s="124" t="s">
        <v>36</v>
      </c>
      <c r="D3" s="124"/>
      <c r="E3" s="125" t="s">
        <v>37</v>
      </c>
      <c r="F3" s="125"/>
      <c r="G3" s="128" t="s">
        <v>49</v>
      </c>
      <c r="H3" s="129"/>
      <c r="I3" s="136" t="s">
        <v>55</v>
      </c>
      <c r="J3" s="136" t="s">
        <v>56</v>
      </c>
    </row>
    <row r="4" spans="1:12" s="11" customFormat="1" x14ac:dyDescent="0.35">
      <c r="A4" s="132"/>
      <c r="B4" s="126"/>
      <c r="C4" s="87" t="s">
        <v>34</v>
      </c>
      <c r="D4" s="87" t="s">
        <v>35</v>
      </c>
      <c r="E4" s="88" t="s">
        <v>34</v>
      </c>
      <c r="F4" s="88" t="s">
        <v>35</v>
      </c>
      <c r="G4" s="89" t="s">
        <v>34</v>
      </c>
      <c r="H4" s="90" t="s">
        <v>35</v>
      </c>
      <c r="I4" s="136"/>
      <c r="J4" s="136"/>
    </row>
    <row r="5" spans="1:12" s="11" customFormat="1" x14ac:dyDescent="0.35">
      <c r="A5" s="77"/>
      <c r="B5" s="78" t="s">
        <v>52</v>
      </c>
      <c r="C5" s="49">
        <f>C6+C7+C8+C9</f>
        <v>3729</v>
      </c>
      <c r="D5" s="49">
        <f t="shared" ref="D5:H5" si="0">D6+D7+D8+D9</f>
        <v>36440.5</v>
      </c>
      <c r="E5" s="50">
        <f t="shared" si="0"/>
        <v>1458.74</v>
      </c>
      <c r="F5" s="50">
        <f t="shared" si="0"/>
        <v>18813.77</v>
      </c>
      <c r="G5" s="94">
        <f t="shared" si="0"/>
        <v>-2270.2599999999998</v>
      </c>
      <c r="H5" s="95">
        <f t="shared" si="0"/>
        <v>-17626.73</v>
      </c>
      <c r="I5" s="99"/>
      <c r="J5" s="100"/>
    </row>
    <row r="6" spans="1:12" s="11" customFormat="1" x14ac:dyDescent="0.35">
      <c r="A6" s="83">
        <v>1</v>
      </c>
      <c r="B6" s="30" t="s">
        <v>38</v>
      </c>
      <c r="C6" s="60"/>
      <c r="D6" s="60"/>
      <c r="E6" s="61"/>
      <c r="F6" s="61"/>
      <c r="G6" s="96">
        <f>E6-C6</f>
        <v>0</v>
      </c>
      <c r="H6" s="97">
        <f>F6-D6</f>
        <v>0</v>
      </c>
      <c r="I6" s="101"/>
      <c r="J6" s="102"/>
    </row>
    <row r="7" spans="1:12" s="11" customFormat="1" x14ac:dyDescent="0.35">
      <c r="A7" s="83">
        <v>2</v>
      </c>
      <c r="B7" s="30" t="s">
        <v>39</v>
      </c>
      <c r="C7" s="60"/>
      <c r="D7" s="60"/>
      <c r="E7" s="61"/>
      <c r="F7" s="61"/>
      <c r="G7" s="96">
        <f t="shared" ref="G7:H8" si="1">E7-C7</f>
        <v>0</v>
      </c>
      <c r="H7" s="97">
        <f t="shared" si="1"/>
        <v>0</v>
      </c>
      <c r="I7" s="101"/>
      <c r="J7" s="102"/>
    </row>
    <row r="8" spans="1:12" s="11" customFormat="1" ht="36" x14ac:dyDescent="0.35">
      <c r="A8" s="83">
        <v>3</v>
      </c>
      <c r="B8" s="30" t="s">
        <v>4</v>
      </c>
      <c r="C8" s="60"/>
      <c r="D8" s="60">
        <v>28584</v>
      </c>
      <c r="E8" s="61"/>
      <c r="F8" s="61">
        <v>18700</v>
      </c>
      <c r="G8" s="96">
        <f t="shared" si="1"/>
        <v>0</v>
      </c>
      <c r="H8" s="97">
        <f t="shared" si="1"/>
        <v>-9884</v>
      </c>
      <c r="I8" s="101"/>
      <c r="J8" s="103" t="s">
        <v>85</v>
      </c>
    </row>
    <row r="9" spans="1:12" s="11" customFormat="1" x14ac:dyDescent="0.35">
      <c r="A9" s="83">
        <v>4</v>
      </c>
      <c r="B9" s="30" t="s">
        <v>40</v>
      </c>
      <c r="C9" s="84">
        <f>C10+C11+C12</f>
        <v>3729</v>
      </c>
      <c r="D9" s="84">
        <f t="shared" ref="D9:H9" si="2">D10+D11+D12</f>
        <v>7856.5</v>
      </c>
      <c r="E9" s="85">
        <f t="shared" si="2"/>
        <v>1458.74</v>
      </c>
      <c r="F9" s="85">
        <f t="shared" si="2"/>
        <v>113.77</v>
      </c>
      <c r="G9" s="96">
        <f t="shared" si="2"/>
        <v>-2270.2599999999998</v>
      </c>
      <c r="H9" s="97">
        <f t="shared" si="2"/>
        <v>-7742.73</v>
      </c>
      <c r="I9" s="101"/>
      <c r="J9" s="102"/>
    </row>
    <row r="10" spans="1:12" s="8" customFormat="1" ht="24" x14ac:dyDescent="0.35">
      <c r="A10" s="19"/>
      <c r="B10" s="21" t="s">
        <v>41</v>
      </c>
      <c r="C10" s="60"/>
      <c r="D10" s="60"/>
      <c r="E10" s="61">
        <v>113.77</v>
      </c>
      <c r="F10" s="61">
        <v>113.77</v>
      </c>
      <c r="G10" s="96">
        <f t="shared" ref="G10:H16" si="3">E10-C10</f>
        <v>113.77</v>
      </c>
      <c r="H10" s="97">
        <f t="shared" si="3"/>
        <v>113.77</v>
      </c>
      <c r="I10" s="104" t="s">
        <v>83</v>
      </c>
      <c r="J10" s="104" t="s">
        <v>83</v>
      </c>
    </row>
    <row r="11" spans="1:12" s="8" customFormat="1" x14ac:dyDescent="0.35">
      <c r="A11" s="19"/>
      <c r="B11" s="21" t="s">
        <v>42</v>
      </c>
      <c r="C11" s="60"/>
      <c r="D11" s="60"/>
      <c r="E11" s="61"/>
      <c r="F11" s="61"/>
      <c r="G11" s="96">
        <f t="shared" si="3"/>
        <v>0</v>
      </c>
      <c r="H11" s="97">
        <f t="shared" si="3"/>
        <v>0</v>
      </c>
      <c r="I11" s="101"/>
      <c r="J11" s="102"/>
    </row>
    <row r="12" spans="1:12" s="8" customFormat="1" x14ac:dyDescent="0.35">
      <c r="A12" s="19"/>
      <c r="B12" s="21" t="s">
        <v>43</v>
      </c>
      <c r="C12" s="84">
        <f>SUM(C13:C18)</f>
        <v>3729</v>
      </c>
      <c r="D12" s="91">
        <f>SUM(D13:D18)</f>
        <v>7856.5</v>
      </c>
      <c r="E12" s="92">
        <f t="shared" ref="E12:H12" si="4">SUM(E13:E18)</f>
        <v>1344.97</v>
      </c>
      <c r="F12" s="92">
        <f t="shared" si="4"/>
        <v>0</v>
      </c>
      <c r="G12" s="96">
        <f t="shared" si="4"/>
        <v>-2384.0299999999997</v>
      </c>
      <c r="H12" s="96">
        <f t="shared" si="4"/>
        <v>-7856.5</v>
      </c>
      <c r="I12" s="101"/>
      <c r="J12" s="102"/>
    </row>
    <row r="13" spans="1:12" s="18" customFormat="1" ht="60" x14ac:dyDescent="0.35">
      <c r="A13" s="20"/>
      <c r="B13" s="22" t="s">
        <v>44</v>
      </c>
      <c r="C13" s="66">
        <v>2700</v>
      </c>
      <c r="D13" s="66">
        <v>1890</v>
      </c>
      <c r="E13" s="67"/>
      <c r="F13" s="67"/>
      <c r="G13" s="96">
        <f t="shared" si="3"/>
        <v>-2700</v>
      </c>
      <c r="H13" s="97">
        <f t="shared" si="3"/>
        <v>-1890</v>
      </c>
      <c r="I13" s="103" t="s">
        <v>75</v>
      </c>
      <c r="J13" s="103" t="s">
        <v>76</v>
      </c>
    </row>
    <row r="14" spans="1:12" s="18" customFormat="1" x14ac:dyDescent="0.35">
      <c r="A14" s="20"/>
      <c r="B14" s="22" t="s">
        <v>45</v>
      </c>
      <c r="C14" s="66"/>
      <c r="D14" s="66"/>
      <c r="E14" s="67"/>
      <c r="F14" s="67"/>
      <c r="G14" s="96">
        <f t="shared" si="3"/>
        <v>0</v>
      </c>
      <c r="H14" s="97">
        <f t="shared" si="3"/>
        <v>0</v>
      </c>
      <c r="I14" s="103"/>
      <c r="J14" s="93"/>
    </row>
    <row r="15" spans="1:12" s="18" customFormat="1" ht="47.25" customHeight="1" x14ac:dyDescent="0.35">
      <c r="A15" s="20"/>
      <c r="B15" s="22" t="s">
        <v>70</v>
      </c>
      <c r="C15" s="66"/>
      <c r="D15" s="66"/>
      <c r="E15" s="67">
        <v>220.65</v>
      </c>
      <c r="F15" s="67"/>
      <c r="G15" s="96">
        <f t="shared" si="3"/>
        <v>220.65</v>
      </c>
      <c r="H15" s="96">
        <f t="shared" si="3"/>
        <v>0</v>
      </c>
      <c r="I15" s="103" t="s">
        <v>87</v>
      </c>
      <c r="J15" s="103" t="s">
        <v>86</v>
      </c>
    </row>
    <row r="16" spans="1:12" ht="72.5" x14ac:dyDescent="0.35">
      <c r="A16" s="17"/>
      <c r="B16" s="22" t="s">
        <v>71</v>
      </c>
      <c r="C16" s="68"/>
      <c r="D16" s="68">
        <v>4937.5</v>
      </c>
      <c r="E16" s="69"/>
      <c r="F16" s="69"/>
      <c r="G16" s="96">
        <f t="shared" si="3"/>
        <v>0</v>
      </c>
      <c r="H16" s="96">
        <f t="shared" si="3"/>
        <v>-4937.5</v>
      </c>
      <c r="I16" s="105" t="s">
        <v>88</v>
      </c>
      <c r="J16" s="105" t="s">
        <v>78</v>
      </c>
      <c r="K16">
        <v>7216.7</v>
      </c>
      <c r="L16">
        <v>4560</v>
      </c>
    </row>
    <row r="17" spans="1:11" ht="36.5" x14ac:dyDescent="0.35">
      <c r="A17" s="17"/>
      <c r="B17" s="22" t="s">
        <v>84</v>
      </c>
      <c r="C17" s="68">
        <v>1029</v>
      </c>
      <c r="D17" s="68">
        <v>1029</v>
      </c>
      <c r="E17" s="69">
        <v>1124.32</v>
      </c>
      <c r="F17" s="69"/>
      <c r="G17" s="96">
        <f t="shared" ref="G17" si="5">E17-C17</f>
        <v>95.319999999999936</v>
      </c>
      <c r="H17" s="96">
        <f t="shared" ref="H17" si="6">F17-D17</f>
        <v>-1029</v>
      </c>
      <c r="I17" s="105"/>
      <c r="J17" s="106" t="s">
        <v>89</v>
      </c>
    </row>
    <row r="18" spans="1:11" x14ac:dyDescent="0.35">
      <c r="A18" s="17"/>
      <c r="B18" s="22" t="s">
        <v>59</v>
      </c>
      <c r="C18" s="68"/>
      <c r="D18" s="68"/>
      <c r="E18" s="69"/>
      <c r="F18" s="69"/>
      <c r="G18" s="96"/>
      <c r="H18" s="96"/>
      <c r="I18" s="105"/>
      <c r="J18" s="107"/>
    </row>
    <row r="19" spans="1:11" x14ac:dyDescent="0.35">
      <c r="A19" s="45"/>
      <c r="B19" s="45"/>
      <c r="C19" s="70"/>
      <c r="D19" s="70"/>
      <c r="E19" s="70"/>
      <c r="F19" s="70"/>
      <c r="G19" s="70"/>
      <c r="H19" s="70"/>
      <c r="I19" s="108"/>
      <c r="J19" s="109"/>
    </row>
    <row r="20" spans="1:11" x14ac:dyDescent="0.35">
      <c r="A20" s="45"/>
      <c r="B20" s="45"/>
      <c r="C20" s="70"/>
      <c r="D20" s="70"/>
      <c r="E20" s="70"/>
      <c r="F20" s="70"/>
      <c r="G20" s="70"/>
      <c r="H20" s="70"/>
      <c r="I20" s="108"/>
      <c r="J20" s="109"/>
    </row>
    <row r="21" spans="1:11" s="7" customFormat="1" x14ac:dyDescent="0.35">
      <c r="A21" s="24"/>
      <c r="B21" s="25" t="s">
        <v>29</v>
      </c>
      <c r="C21" s="71"/>
      <c r="D21" s="71"/>
      <c r="E21" s="72"/>
      <c r="F21" s="72"/>
      <c r="G21" s="73"/>
      <c r="H21" s="74"/>
      <c r="I21" s="110"/>
      <c r="J21" s="109"/>
      <c r="K21" s="26"/>
    </row>
    <row r="22" spans="1:11" s="7" customFormat="1" x14ac:dyDescent="0.35">
      <c r="A22" s="131" t="s">
        <v>50</v>
      </c>
      <c r="B22" s="126" t="s">
        <v>47</v>
      </c>
      <c r="C22" s="133" t="s">
        <v>36</v>
      </c>
      <c r="D22" s="133"/>
      <c r="E22" s="134" t="s">
        <v>37</v>
      </c>
      <c r="F22" s="134"/>
      <c r="G22" s="135" t="s">
        <v>49</v>
      </c>
      <c r="H22" s="135"/>
      <c r="I22" s="137" t="s">
        <v>55</v>
      </c>
      <c r="J22" s="137" t="s">
        <v>56</v>
      </c>
    </row>
    <row r="23" spans="1:11" s="7" customFormat="1" x14ac:dyDescent="0.35">
      <c r="A23" s="132"/>
      <c r="B23" s="126"/>
      <c r="C23" s="84" t="s">
        <v>34</v>
      </c>
      <c r="D23" s="84" t="s">
        <v>35</v>
      </c>
      <c r="E23" s="85" t="s">
        <v>34</v>
      </c>
      <c r="F23" s="85" t="s">
        <v>35</v>
      </c>
      <c r="G23" s="86" t="s">
        <v>34</v>
      </c>
      <c r="H23" s="86" t="s">
        <v>35</v>
      </c>
      <c r="I23" s="137"/>
      <c r="J23" s="137"/>
    </row>
    <row r="24" spans="1:11" s="7" customFormat="1" x14ac:dyDescent="0.35">
      <c r="A24" s="77"/>
      <c r="B24" s="78" t="s">
        <v>52</v>
      </c>
      <c r="C24" s="49">
        <f>C25+C26+C27+C28</f>
        <v>147739</v>
      </c>
      <c r="D24" s="49">
        <f t="shared" ref="D24:H24" si="7">D25+D26+D27+D28</f>
        <v>108454.26</v>
      </c>
      <c r="E24" s="50">
        <f t="shared" si="7"/>
        <v>1055.125</v>
      </c>
      <c r="F24" s="50">
        <f t="shared" si="7"/>
        <v>436.73500000000001</v>
      </c>
      <c r="G24" s="51">
        <f t="shared" si="7"/>
        <v>-147301.375</v>
      </c>
      <c r="H24" s="51">
        <f t="shared" si="7"/>
        <v>-108017.52499999999</v>
      </c>
      <c r="I24" s="99"/>
      <c r="J24" s="111"/>
    </row>
    <row r="25" spans="1:11" s="7" customFormat="1" x14ac:dyDescent="0.35">
      <c r="A25" s="83">
        <v>1</v>
      </c>
      <c r="B25" s="30" t="s">
        <v>38</v>
      </c>
      <c r="C25" s="60"/>
      <c r="D25" s="60"/>
      <c r="E25" s="61"/>
      <c r="F25" s="61"/>
      <c r="G25" s="86">
        <f>E25-C25</f>
        <v>0</v>
      </c>
      <c r="H25" s="63">
        <f>F25-D25</f>
        <v>0</v>
      </c>
      <c r="I25" s="101"/>
      <c r="J25" s="107"/>
    </row>
    <row r="26" spans="1:11" s="7" customFormat="1" x14ac:dyDescent="0.35">
      <c r="A26" s="83">
        <v>2</v>
      </c>
      <c r="B26" s="30" t="s">
        <v>39</v>
      </c>
      <c r="C26" s="60"/>
      <c r="D26" s="60"/>
      <c r="E26" s="61"/>
      <c r="F26" s="61"/>
      <c r="G26" s="86">
        <f t="shared" ref="G26:H27" si="8">E26-C26</f>
        <v>0</v>
      </c>
      <c r="H26" s="63">
        <f t="shared" si="8"/>
        <v>0</v>
      </c>
      <c r="I26" s="101"/>
      <c r="J26" s="107"/>
    </row>
    <row r="27" spans="1:11" s="7" customFormat="1" ht="24" x14ac:dyDescent="0.35">
      <c r="A27" s="83">
        <v>3</v>
      </c>
      <c r="B27" s="30" t="s">
        <v>4</v>
      </c>
      <c r="C27" s="60">
        <v>145000</v>
      </c>
      <c r="D27" s="60">
        <v>101500</v>
      </c>
      <c r="E27" s="61"/>
      <c r="F27" s="61"/>
      <c r="G27" s="86">
        <f t="shared" si="8"/>
        <v>-145000</v>
      </c>
      <c r="H27" s="63">
        <f t="shared" si="8"/>
        <v>-101500</v>
      </c>
      <c r="I27" s="103" t="s">
        <v>81</v>
      </c>
      <c r="J27" s="103" t="s">
        <v>82</v>
      </c>
    </row>
    <row r="28" spans="1:11" s="7" customFormat="1" x14ac:dyDescent="0.35">
      <c r="A28" s="83">
        <v>4</v>
      </c>
      <c r="B28" s="30" t="s">
        <v>40</v>
      </c>
      <c r="C28" s="84">
        <f>C29+C30+C31</f>
        <v>2739</v>
      </c>
      <c r="D28" s="84">
        <f t="shared" ref="D28:H28" si="9">D29+D30+D31</f>
        <v>6954.26</v>
      </c>
      <c r="E28" s="85">
        <f t="shared" si="9"/>
        <v>1055.125</v>
      </c>
      <c r="F28" s="85">
        <f t="shared" si="9"/>
        <v>436.73500000000001</v>
      </c>
      <c r="G28" s="86">
        <f t="shared" si="9"/>
        <v>-2301.375</v>
      </c>
      <c r="H28" s="63">
        <f t="shared" si="9"/>
        <v>-6517.5250000000005</v>
      </c>
      <c r="I28" s="101"/>
      <c r="J28" s="107"/>
    </row>
    <row r="29" spans="1:11" ht="24" x14ac:dyDescent="0.35">
      <c r="A29" s="19"/>
      <c r="B29" s="21" t="s">
        <v>41</v>
      </c>
      <c r="C29" s="60"/>
      <c r="D29" s="60"/>
      <c r="E29" s="61">
        <f>374.151+63.241</f>
        <v>437.392</v>
      </c>
      <c r="F29" s="61">
        <f>374.151+63.241</f>
        <v>437.392</v>
      </c>
      <c r="G29" s="86">
        <f t="shared" ref="G29:H30" si="10">E29-C29</f>
        <v>437.392</v>
      </c>
      <c r="H29" s="63">
        <f t="shared" si="10"/>
        <v>437.392</v>
      </c>
      <c r="I29" s="104" t="s">
        <v>83</v>
      </c>
      <c r="J29" s="104" t="s">
        <v>83</v>
      </c>
    </row>
    <row r="30" spans="1:11" x14ac:dyDescent="0.35">
      <c r="A30" s="19"/>
      <c r="B30" s="21" t="s">
        <v>42</v>
      </c>
      <c r="C30" s="60"/>
      <c r="D30" s="60"/>
      <c r="E30" s="61"/>
      <c r="F30" s="61"/>
      <c r="G30" s="86">
        <f t="shared" si="10"/>
        <v>0</v>
      </c>
      <c r="H30" s="63">
        <f t="shared" si="10"/>
        <v>0</v>
      </c>
      <c r="I30" s="101"/>
      <c r="J30" s="107"/>
    </row>
    <row r="31" spans="1:11" x14ac:dyDescent="0.35">
      <c r="A31" s="19"/>
      <c r="B31" s="21" t="s">
        <v>43</v>
      </c>
      <c r="C31" s="84">
        <f>C32+C33+C34+C35+C37</f>
        <v>2739</v>
      </c>
      <c r="D31" s="84">
        <f t="shared" ref="D31:H31" si="11">D32+D33+D34+D35+D37</f>
        <v>6954.26</v>
      </c>
      <c r="E31" s="85">
        <f>SUM(E32:E37)</f>
        <v>617.73299999999995</v>
      </c>
      <c r="F31" s="85">
        <f>SUM(F32:F37)</f>
        <v>-0.65700000000000003</v>
      </c>
      <c r="G31" s="86">
        <f t="shared" si="11"/>
        <v>-2738.7669999999998</v>
      </c>
      <c r="H31" s="86">
        <f t="shared" si="11"/>
        <v>-6954.9170000000004</v>
      </c>
      <c r="I31" s="101"/>
      <c r="J31" s="107"/>
    </row>
    <row r="32" spans="1:11" ht="60" x14ac:dyDescent="0.35">
      <c r="A32" s="20"/>
      <c r="B32" s="22" t="s">
        <v>44</v>
      </c>
      <c r="C32" s="66">
        <v>2700</v>
      </c>
      <c r="D32" s="66">
        <v>1890</v>
      </c>
      <c r="E32" s="67"/>
      <c r="F32" s="67"/>
      <c r="G32" s="86">
        <f t="shared" ref="G32:H37" si="12">E32-C32</f>
        <v>-2700</v>
      </c>
      <c r="H32" s="63">
        <f t="shared" si="12"/>
        <v>-1890</v>
      </c>
      <c r="I32" s="103" t="s">
        <v>75</v>
      </c>
      <c r="J32" s="103" t="s">
        <v>76</v>
      </c>
    </row>
    <row r="33" spans="1:12" x14ac:dyDescent="0.35">
      <c r="A33" s="20"/>
      <c r="B33" s="22" t="s">
        <v>45</v>
      </c>
      <c r="C33" s="66"/>
      <c r="D33" s="66"/>
      <c r="E33" s="67"/>
      <c r="F33" s="67"/>
      <c r="G33" s="86">
        <f t="shared" si="12"/>
        <v>0</v>
      </c>
      <c r="H33" s="63">
        <f t="shared" si="12"/>
        <v>0</v>
      </c>
      <c r="I33" s="103"/>
      <c r="J33" s="107"/>
      <c r="K33">
        <v>7217.9</v>
      </c>
      <c r="L33">
        <v>4599</v>
      </c>
    </row>
    <row r="34" spans="1:12" ht="48" x14ac:dyDescent="0.35">
      <c r="A34" s="20"/>
      <c r="B34" s="22" t="s">
        <v>69</v>
      </c>
      <c r="C34" s="66">
        <v>39</v>
      </c>
      <c r="D34" s="66">
        <v>39</v>
      </c>
      <c r="E34" s="67"/>
      <c r="F34" s="67"/>
      <c r="G34" s="86">
        <f t="shared" si="12"/>
        <v>-39</v>
      </c>
      <c r="H34" s="63">
        <f t="shared" si="12"/>
        <v>-39</v>
      </c>
      <c r="I34" s="103" t="s">
        <v>80</v>
      </c>
      <c r="J34" s="103" t="s">
        <v>79</v>
      </c>
    </row>
    <row r="35" spans="1:12" ht="72.5" x14ac:dyDescent="0.35">
      <c r="A35" s="17"/>
      <c r="B35" s="22" t="s">
        <v>71</v>
      </c>
      <c r="C35" s="68"/>
      <c r="D35" s="68">
        <v>5025.26</v>
      </c>
      <c r="E35" s="69"/>
      <c r="F35" s="69"/>
      <c r="G35" s="86">
        <f t="shared" si="12"/>
        <v>0</v>
      </c>
      <c r="H35" s="63">
        <f t="shared" si="12"/>
        <v>-5025.26</v>
      </c>
      <c r="I35" s="105" t="s">
        <v>77</v>
      </c>
      <c r="J35" s="105" t="s">
        <v>78</v>
      </c>
    </row>
    <row r="36" spans="1:12" x14ac:dyDescent="0.35">
      <c r="A36" s="17"/>
      <c r="B36" s="22" t="s">
        <v>73</v>
      </c>
      <c r="C36" s="68"/>
      <c r="D36" s="68"/>
      <c r="E36" s="69">
        <v>617.5</v>
      </c>
      <c r="F36" s="69"/>
      <c r="G36" s="86"/>
      <c r="H36" s="63"/>
      <c r="I36" s="105"/>
      <c r="J36" s="106"/>
    </row>
    <row r="37" spans="1:12" ht="48.5" x14ac:dyDescent="0.35">
      <c r="A37" s="17"/>
      <c r="B37" s="22" t="s">
        <v>72</v>
      </c>
      <c r="C37" s="60"/>
      <c r="D37" s="60"/>
      <c r="E37" s="61">
        <v>0.23300000000000001</v>
      </c>
      <c r="F37" s="61">
        <f>-0.657</f>
        <v>-0.65700000000000003</v>
      </c>
      <c r="G37" s="86">
        <f t="shared" si="12"/>
        <v>0.23300000000000001</v>
      </c>
      <c r="H37" s="63">
        <f t="shared" si="12"/>
        <v>-0.65700000000000003</v>
      </c>
      <c r="I37" s="105" t="s">
        <v>74</v>
      </c>
      <c r="J37" s="106"/>
    </row>
    <row r="38" spans="1:12" x14ac:dyDescent="0.35">
      <c r="A38" s="45"/>
      <c r="B38" s="46"/>
      <c r="C38" s="46"/>
      <c r="D38" s="46"/>
      <c r="E38" s="46"/>
      <c r="F38" s="46"/>
      <c r="G38" s="46"/>
      <c r="H38" s="46"/>
      <c r="I38" s="108"/>
      <c r="J38" s="112"/>
    </row>
    <row r="39" spans="1:12" x14ac:dyDescent="0.35">
      <c r="A39" s="45"/>
      <c r="B39" s="46"/>
      <c r="C39" s="46"/>
      <c r="D39" s="46"/>
      <c r="E39" s="46"/>
      <c r="F39" s="46"/>
      <c r="G39" s="46"/>
      <c r="H39" s="46"/>
      <c r="I39" s="108"/>
      <c r="J39" s="112"/>
    </row>
    <row r="40" spans="1:12" x14ac:dyDescent="0.35">
      <c r="B40" s="25" t="s">
        <v>27</v>
      </c>
      <c r="C40" s="71"/>
      <c r="D40" s="71"/>
      <c r="E40" s="72"/>
      <c r="F40" s="72"/>
      <c r="G40" s="73"/>
      <c r="H40" s="74"/>
      <c r="I40" s="110"/>
      <c r="J40" s="109"/>
    </row>
    <row r="41" spans="1:12" s="7" customFormat="1" x14ac:dyDescent="0.35">
      <c r="A41" s="131" t="s">
        <v>50</v>
      </c>
      <c r="B41" s="126" t="s">
        <v>47</v>
      </c>
      <c r="C41" s="133" t="s">
        <v>36</v>
      </c>
      <c r="D41" s="133"/>
      <c r="E41" s="134" t="s">
        <v>37</v>
      </c>
      <c r="F41" s="134"/>
      <c r="G41" s="135" t="s">
        <v>49</v>
      </c>
      <c r="H41" s="135"/>
      <c r="I41" s="137" t="s">
        <v>55</v>
      </c>
      <c r="J41" s="137" t="s">
        <v>56</v>
      </c>
    </row>
    <row r="42" spans="1:12" s="7" customFormat="1" x14ac:dyDescent="0.35">
      <c r="A42" s="132"/>
      <c r="B42" s="126"/>
      <c r="C42" s="84" t="s">
        <v>34</v>
      </c>
      <c r="D42" s="84" t="s">
        <v>35</v>
      </c>
      <c r="E42" s="85" t="s">
        <v>34</v>
      </c>
      <c r="F42" s="85" t="s">
        <v>35</v>
      </c>
      <c r="G42" s="86" t="s">
        <v>34</v>
      </c>
      <c r="H42" s="86" t="s">
        <v>35</v>
      </c>
      <c r="I42" s="137"/>
      <c r="J42" s="137"/>
    </row>
    <row r="43" spans="1:12" s="7" customFormat="1" x14ac:dyDescent="0.35">
      <c r="A43" s="77"/>
      <c r="B43" s="78" t="s">
        <v>52</v>
      </c>
      <c r="C43" s="49">
        <f>C44+C45+C46+C47</f>
        <v>2700</v>
      </c>
      <c r="D43" s="49">
        <f t="shared" ref="D43:H43" si="13">D44+D45+D46+D47</f>
        <v>102588.63</v>
      </c>
      <c r="E43" s="50">
        <f t="shared" si="13"/>
        <v>0</v>
      </c>
      <c r="F43" s="50">
        <f t="shared" si="13"/>
        <v>0</v>
      </c>
      <c r="G43" s="51">
        <f t="shared" si="13"/>
        <v>-2700</v>
      </c>
      <c r="H43" s="51">
        <f t="shared" si="13"/>
        <v>-102588.63</v>
      </c>
      <c r="I43" s="99"/>
      <c r="J43" s="111"/>
    </row>
    <row r="44" spans="1:12" s="7" customFormat="1" x14ac:dyDescent="0.35">
      <c r="A44" s="83">
        <v>1</v>
      </c>
      <c r="B44" s="30" t="s">
        <v>38</v>
      </c>
      <c r="C44" s="60"/>
      <c r="D44" s="60"/>
      <c r="E44" s="61"/>
      <c r="F44" s="61"/>
      <c r="G44" s="86">
        <f>E44-C44</f>
        <v>0</v>
      </c>
      <c r="H44" s="63">
        <f>F44-D44</f>
        <v>0</v>
      </c>
      <c r="I44" s="101"/>
      <c r="J44" s="107"/>
    </row>
    <row r="45" spans="1:12" s="7" customFormat="1" x14ac:dyDescent="0.35">
      <c r="A45" s="83">
        <v>2</v>
      </c>
      <c r="B45" s="30" t="s">
        <v>39</v>
      </c>
      <c r="C45" s="60"/>
      <c r="D45" s="60"/>
      <c r="E45" s="61"/>
      <c r="F45" s="61"/>
      <c r="G45" s="86">
        <f t="shared" ref="G45:H46" si="14">E45-C45</f>
        <v>0</v>
      </c>
      <c r="H45" s="63">
        <f t="shared" si="14"/>
        <v>0</v>
      </c>
      <c r="I45" s="101"/>
      <c r="J45" s="107"/>
    </row>
    <row r="46" spans="1:12" s="7" customFormat="1" ht="36" x14ac:dyDescent="0.35">
      <c r="A46" s="83">
        <v>3</v>
      </c>
      <c r="B46" s="30" t="s">
        <v>4</v>
      </c>
      <c r="C46" s="60"/>
      <c r="D46" s="60">
        <v>100698.63</v>
      </c>
      <c r="E46" s="61"/>
      <c r="F46" s="61"/>
      <c r="G46" s="86">
        <f t="shared" si="14"/>
        <v>0</v>
      </c>
      <c r="H46" s="63">
        <f t="shared" si="14"/>
        <v>-100698.63</v>
      </c>
      <c r="I46" s="103"/>
      <c r="J46" s="103" t="s">
        <v>90</v>
      </c>
      <c r="K46" s="7">
        <v>143855.20000000001</v>
      </c>
      <c r="L46" s="7">
        <v>4560</v>
      </c>
    </row>
    <row r="47" spans="1:12" s="7" customFormat="1" x14ac:dyDescent="0.35">
      <c r="A47" s="83">
        <v>4</v>
      </c>
      <c r="B47" s="30" t="s">
        <v>40</v>
      </c>
      <c r="C47" s="84">
        <f>C48+C49+C50</f>
        <v>2700</v>
      </c>
      <c r="D47" s="84">
        <f t="shared" ref="D47:H47" si="15">D48+D49+D50</f>
        <v>1890</v>
      </c>
      <c r="E47" s="85">
        <f t="shared" si="15"/>
        <v>0</v>
      </c>
      <c r="F47" s="85">
        <f t="shared" si="15"/>
        <v>0</v>
      </c>
      <c r="G47" s="86">
        <f t="shared" si="15"/>
        <v>-2700</v>
      </c>
      <c r="H47" s="86">
        <f t="shared" si="15"/>
        <v>-1890</v>
      </c>
      <c r="I47" s="101"/>
      <c r="J47" s="107"/>
    </row>
    <row r="48" spans="1:12" x14ac:dyDescent="0.35">
      <c r="A48" s="19"/>
      <c r="B48" s="21" t="s">
        <v>41</v>
      </c>
      <c r="C48" s="60"/>
      <c r="D48" s="60"/>
      <c r="E48" s="61"/>
      <c r="F48" s="61"/>
      <c r="G48" s="86">
        <f t="shared" ref="G48:H49" si="16">E48-C48</f>
        <v>0</v>
      </c>
      <c r="H48" s="63">
        <f t="shared" si="16"/>
        <v>0</v>
      </c>
      <c r="I48" s="101"/>
      <c r="J48" s="107"/>
    </row>
    <row r="49" spans="1:10" x14ac:dyDescent="0.35">
      <c r="A49" s="19"/>
      <c r="B49" s="21" t="s">
        <v>42</v>
      </c>
      <c r="C49" s="60"/>
      <c r="D49" s="60"/>
      <c r="E49" s="61"/>
      <c r="F49" s="61"/>
      <c r="G49" s="86">
        <f t="shared" si="16"/>
        <v>0</v>
      </c>
      <c r="H49" s="63">
        <f t="shared" si="16"/>
        <v>0</v>
      </c>
      <c r="I49" s="101"/>
      <c r="J49" s="107"/>
    </row>
    <row r="50" spans="1:10" x14ac:dyDescent="0.35">
      <c r="A50" s="19"/>
      <c r="B50" s="21" t="s">
        <v>43</v>
      </c>
      <c r="C50" s="84">
        <f>C51+C52+C53+C54</f>
        <v>2700</v>
      </c>
      <c r="D50" s="84">
        <f t="shared" ref="D50:H50" si="17">D51+D52+D53+D54</f>
        <v>1890</v>
      </c>
      <c r="E50" s="85">
        <f t="shared" si="17"/>
        <v>0</v>
      </c>
      <c r="F50" s="85">
        <f t="shared" si="17"/>
        <v>0</v>
      </c>
      <c r="G50" s="86">
        <f t="shared" si="17"/>
        <v>-2700</v>
      </c>
      <c r="H50" s="86">
        <f t="shared" si="17"/>
        <v>-1890</v>
      </c>
      <c r="I50" s="101"/>
      <c r="J50" s="103"/>
    </row>
    <row r="51" spans="1:10" ht="60" x14ac:dyDescent="0.35">
      <c r="A51" s="20"/>
      <c r="B51" s="22" t="s">
        <v>44</v>
      </c>
      <c r="C51" s="66">
        <v>2700</v>
      </c>
      <c r="D51" s="66">
        <v>1890</v>
      </c>
      <c r="E51" s="67"/>
      <c r="F51" s="67"/>
      <c r="G51" s="86">
        <f t="shared" ref="G51:H54" si="18">E51-C51</f>
        <v>-2700</v>
      </c>
      <c r="H51" s="63">
        <f t="shared" si="18"/>
        <v>-1890</v>
      </c>
      <c r="I51" s="103" t="s">
        <v>75</v>
      </c>
      <c r="J51" s="103" t="s">
        <v>76</v>
      </c>
    </row>
    <row r="52" spans="1:10" x14ac:dyDescent="0.35">
      <c r="A52" s="20"/>
      <c r="B52" s="22" t="s">
        <v>45</v>
      </c>
      <c r="C52" s="66"/>
      <c r="D52" s="66"/>
      <c r="E52" s="67"/>
      <c r="F52" s="67"/>
      <c r="G52" s="86">
        <f t="shared" si="18"/>
        <v>0</v>
      </c>
      <c r="H52" s="63">
        <f t="shared" si="18"/>
        <v>0</v>
      </c>
      <c r="I52" s="103"/>
      <c r="J52" s="107"/>
    </row>
    <row r="53" spans="1:10" x14ac:dyDescent="0.35">
      <c r="A53" s="20"/>
      <c r="B53" s="22" t="s">
        <v>46</v>
      </c>
      <c r="C53" s="66"/>
      <c r="D53" s="66"/>
      <c r="E53" s="67"/>
      <c r="F53" s="67"/>
      <c r="G53" s="86">
        <f t="shared" si="18"/>
        <v>0</v>
      </c>
      <c r="H53" s="63">
        <f t="shared" si="18"/>
        <v>0</v>
      </c>
      <c r="I53" s="103"/>
      <c r="J53" s="107"/>
    </row>
    <row r="54" spans="1:10" x14ac:dyDescent="0.35">
      <c r="A54" s="17"/>
      <c r="B54" s="28" t="s">
        <v>58</v>
      </c>
      <c r="C54" s="75"/>
      <c r="D54" s="75"/>
      <c r="E54" s="69"/>
      <c r="F54" s="76"/>
      <c r="G54" s="86">
        <f t="shared" si="18"/>
        <v>0</v>
      </c>
      <c r="H54" s="63">
        <f t="shared" si="18"/>
        <v>0</v>
      </c>
      <c r="I54" s="113"/>
      <c r="J54" s="114"/>
    </row>
    <row r="55" spans="1:10" x14ac:dyDescent="0.35">
      <c r="C55" s="71"/>
      <c r="D55" s="71"/>
      <c r="E55" s="72"/>
      <c r="F55" s="72"/>
      <c r="G55" s="73"/>
      <c r="H55" s="73"/>
      <c r="I55" s="115"/>
    </row>
    <row r="56" spans="1:10" x14ac:dyDescent="0.35">
      <c r="B56" s="23" t="s">
        <v>91</v>
      </c>
      <c r="C56" s="71">
        <f>C43+C24+C5</f>
        <v>154168</v>
      </c>
      <c r="D56" s="71">
        <f t="shared" ref="D56:H56" si="19">D43+D24+D5</f>
        <v>247483.39</v>
      </c>
      <c r="E56" s="72">
        <f>E43+E24+E5</f>
        <v>2513.8649999999998</v>
      </c>
      <c r="F56" s="72">
        <f t="shared" si="19"/>
        <v>19250.505000000001</v>
      </c>
      <c r="G56" s="73">
        <f t="shared" si="19"/>
        <v>-152271.63500000001</v>
      </c>
      <c r="H56" s="73">
        <f t="shared" si="19"/>
        <v>-228232.88500000001</v>
      </c>
    </row>
  </sheetData>
  <mergeCells count="21">
    <mergeCell ref="J41:J42"/>
    <mergeCell ref="A41:A42"/>
    <mergeCell ref="B41:B42"/>
    <mergeCell ref="C41:D41"/>
    <mergeCell ref="E41:F41"/>
    <mergeCell ref="G41:H41"/>
    <mergeCell ref="I41:I42"/>
    <mergeCell ref="J3:J4"/>
    <mergeCell ref="A22:A23"/>
    <mergeCell ref="B22:B23"/>
    <mergeCell ref="C22:D22"/>
    <mergeCell ref="E22:F22"/>
    <mergeCell ref="G22:H22"/>
    <mergeCell ref="I22:I23"/>
    <mergeCell ref="J22:J23"/>
    <mergeCell ref="A3:A4"/>
    <mergeCell ref="B3:B4"/>
    <mergeCell ref="C3:D3"/>
    <mergeCell ref="E3:F3"/>
    <mergeCell ref="G3:H3"/>
    <mergeCell ref="I3:I4"/>
  </mergeCells>
  <pageMargins left="0.15748031496062992" right="0.15748031496062992" top="0.19685039370078741" bottom="0.27559055118110237" header="0.15748031496062992" footer="0.15748031496062992"/>
  <pageSetup paperSize="9" scale="65" orientation="landscape" r:id="rId1"/>
  <colBreaks count="1" manualBreakCount="1">
    <brk id="10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ПТК Западная Сибирь</vt:lpstr>
      <vt:lpstr>апрель пз</vt:lpstr>
      <vt:lpstr>пз май</vt:lpstr>
      <vt:lpstr>Лист1</vt:lpstr>
      <vt:lpstr>Месяц</vt:lpstr>
      <vt:lpstr>'апрель пз'!Область_печати</vt:lpstr>
      <vt:lpstr>'пз май'!Область_печати</vt:lpstr>
      <vt:lpstr>'ПТК Западная Сибирь'!Область_печати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2024-07-10T07:35:28Z</dcterms:modified>
</cp:coreProperties>
</file>