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งานปิ๊ก\ESRE_2564\2. ชุดขออนุมัติราคาขาย\1. ชุดคุมขายเวลาน่า2\ราคาขายชุดที่อนุมัติ\"/>
    </mc:Choice>
  </mc:AlternateContent>
  <bookViews>
    <workbookView xWindow="810" yWindow="-120" windowWidth="28110" windowHeight="16440" tabRatio="634" firstSheet="2" activeTab="2"/>
  </bookViews>
  <sheets>
    <sheet name="ตารางคุมขาย" sheetId="1" state="hidden" r:id="rId1"/>
    <sheet name="ตารางคุมขาย." sheetId="4" state="hidden" r:id="rId2"/>
    <sheet name="BC021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'BC021'!$A$5:$D$115</definedName>
    <definedName name="_xlnm._FilterDatabase" localSheetId="0" hidden="1">ตารางคุมขาย!$A$24:$CA$120</definedName>
    <definedName name="_xlnm._FilterDatabase" localSheetId="1" hidden="1">ตารางคุมขาย.!$A$24:$BQ$109</definedName>
    <definedName name="Asset" localSheetId="1">[1]BS_Best!#REF!</definedName>
    <definedName name="Asset">[1]BS_Best!#REF!</definedName>
    <definedName name="Asset1" localSheetId="1">[1]BS_Best!#REF!</definedName>
    <definedName name="Asset1">[1]BS_Best!#REF!</definedName>
    <definedName name="assets" localSheetId="1">#REF!</definedName>
    <definedName name="assets">#REF!</definedName>
    <definedName name="BM" localSheetId="1">#REF!</definedName>
    <definedName name="BM">#REF!</definedName>
    <definedName name="CF2004V2" localSheetId="1">#REF!</definedName>
    <definedName name="CF2004V2">#REF!</definedName>
    <definedName name="CF2004V3" localSheetId="1">#REF!</definedName>
    <definedName name="CF2004V3">#REF!</definedName>
    <definedName name="cf2005v1" localSheetId="1">#REF!</definedName>
    <definedName name="cf2005v1">#REF!</definedName>
    <definedName name="CF2005V2" localSheetId="1">#REF!</definedName>
    <definedName name="CF2005V2">#REF!</definedName>
    <definedName name="cf2005x2" localSheetId="1">#REF!</definedName>
    <definedName name="cf2005x2">#REF!</definedName>
    <definedName name="CF2006V2" localSheetId="1">#REF!</definedName>
    <definedName name="CF2006V2">#REF!</definedName>
    <definedName name="CF2007V2" localSheetId="1">#REF!</definedName>
    <definedName name="CF2007V2">#REF!</definedName>
    <definedName name="CF2008V2" localSheetId="1">#REF!</definedName>
    <definedName name="CF2008V2">#REF!</definedName>
    <definedName name="CFLOW2004" localSheetId="1">#REF!</definedName>
    <definedName name="CFLOW2004">#REF!</definedName>
    <definedName name="CFLOW2005" localSheetId="1">#REF!</definedName>
    <definedName name="CFLOW2005">#REF!</definedName>
    <definedName name="CFLOW2006" localSheetId="1">#REF!</definedName>
    <definedName name="CFLOW2006">#REF!</definedName>
    <definedName name="CFLOW2007" localSheetId="1">#REF!</definedName>
    <definedName name="CFLOW2007">#REF!</definedName>
    <definedName name="CFLOW2008" localSheetId="1">#REF!</definedName>
    <definedName name="CFLOW2008">#REF!</definedName>
    <definedName name="conflict" localSheetId="1">#REF!</definedName>
    <definedName name="conflict">#REF!</definedName>
    <definedName name="data" localSheetId="1">#REF!</definedName>
    <definedName name="data">#REF!</definedName>
    <definedName name="data1" localSheetId="1">#REF!</definedName>
    <definedName name="data1">#REF!</definedName>
    <definedName name="data2" localSheetId="1">#REF!</definedName>
    <definedName name="data2">#REF!</definedName>
    <definedName name="_xlnm.Database" localSheetId="1">#REF!</definedName>
    <definedName name="_xlnm.Database">#REF!</definedName>
    <definedName name="dd" localSheetId="1">#REF!</definedName>
    <definedName name="dd">#REF!</definedName>
    <definedName name="f" localSheetId="1">#REF!</definedName>
    <definedName name="f">#REF!</definedName>
    <definedName name="Feature" localSheetId="1">#REF!</definedName>
    <definedName name="Feature">#REF!</definedName>
    <definedName name="FIELD" localSheetId="1">#REF!</definedName>
    <definedName name="FIELD">#REF!</definedName>
    <definedName name="ForEx" localSheetId="1">#REF!</definedName>
    <definedName name="ForEx">#REF!</definedName>
    <definedName name="gg" localSheetId="1">[1]BS_Best!#REF!</definedName>
    <definedName name="gg">[1]BS_Best!#REF!</definedName>
    <definedName name="IRRBK001" localSheetId="1">[1]BK001!#REF!</definedName>
    <definedName name="IRRBK001">[1]BK001!#REF!</definedName>
    <definedName name="IRRBK1" localSheetId="1">[1]BK001!#REF!</definedName>
    <definedName name="IRRBK1">[1]BK001!#REF!</definedName>
    <definedName name="j">'[2]CFP-BK2'!$T$7:$U$7,'[2]CFP-BK2'!$W$7:$AH$7,'[2]CFP-BK2'!$AJ$7:$AU$7,'[2]CFP-BK2'!$AW$7:$AY$7</definedName>
    <definedName name="jhjuj" localSheetId="1">#REF!</definedName>
    <definedName name="jhjuj">#REF!</definedName>
    <definedName name="Level" localSheetId="1">#REF!</definedName>
    <definedName name="Level">#REF!</definedName>
    <definedName name="liabilities" localSheetId="1">#REF!</definedName>
    <definedName name="liabilities">#REF!</definedName>
    <definedName name="Liability" localSheetId="1">[1]BS_Best!#REF!</definedName>
    <definedName name="Liability">[1]BS_Best!#REF!</definedName>
    <definedName name="line" localSheetId="1">#REF!,#REF!,#REF!,#REF!,#REF!</definedName>
    <definedName name="line">#REF!,#REF!,#REF!,#REF!,#REF!</definedName>
    <definedName name="msa" localSheetId="1">#REF!</definedName>
    <definedName name="msa">#REF!</definedName>
    <definedName name="nationality" localSheetId="1">#REF!</definedName>
    <definedName name="nationality">#REF!</definedName>
    <definedName name="paste">'[2]CFP-BK2'!$T$7:$U$7,'[2]CFP-BK2'!$W$7:$AH$7,'[2]CFP-BK2'!$AJ$7:$AU$7,'[2]CFP-BK2'!$AW$7:$AY$7</definedName>
    <definedName name="Print_ads" localSheetId="1">#REF!</definedName>
    <definedName name="Print_ads">#REF!</definedName>
    <definedName name="_xlnm.Print_Area" localSheetId="1">ตารางคุมขาย.!$A$18:$AC$109</definedName>
    <definedName name="RE" localSheetId="1">#REF!</definedName>
    <definedName name="RE">#REF!</definedName>
    <definedName name="REF" localSheetId="1">#REF!</definedName>
    <definedName name="REF">#REF!</definedName>
    <definedName name="s" localSheetId="1">#REF!</definedName>
    <definedName name="s">#REF!</definedName>
    <definedName name="Sa" localSheetId="1">#REF!</definedName>
    <definedName name="Sa">#REF!</definedName>
    <definedName name="Sales" localSheetId="1">#REF!</definedName>
    <definedName name="Sales">#REF!</definedName>
    <definedName name="Size" localSheetId="1">#REF!</definedName>
    <definedName name="Size">#REF!</definedName>
    <definedName name="Source" localSheetId="1">#REF!</definedName>
    <definedName name="Source">#REF!</definedName>
    <definedName name="star" localSheetId="1">#REF!</definedName>
    <definedName name="star">#REF!</definedName>
    <definedName name="Table1">[3]Format!$A$4:$C$85</definedName>
    <definedName name="TbDailyReport" localSheetId="1">[4]BK001!#REF!</definedName>
    <definedName name="TbDailyReport">[4]BK001!#REF!</definedName>
    <definedName name="unit" localSheetId="1">#REF!</definedName>
    <definedName name="unit">#REF!</definedName>
    <definedName name="v" localSheetId="1">[5]BS_Best!#REF!</definedName>
    <definedName name="v">[5]BS_Best!#REF!</definedName>
    <definedName name="View" localSheetId="1">#REF!</definedName>
    <definedName name="View">#REF!</definedName>
    <definedName name="wrong">'[6]นราธิวาส (9)'!$M$7:$N$7,'[6]นราธิวาส (9)'!$M$11:$N$11,'[6]นราธิวาส (9)'!$M$15:$N$16,'[6]นราธิวาส (9)'!$M$20:$N$21,'[6]นราธิวาส (9)'!$M$24:$N$24,'[6]นราธิวาส (9)'!$X$24:$Y$24,'[6]นราธิวาส (9)'!$X$20:$Y$21,'[6]นราธิวาส (9)'!$X$15:$Y$16,'[6]นราธิวาส (9)'!$X$11:$Y$11,'[6]นราธิวาส (9)'!$X$7:$Y$7</definedName>
    <definedName name="บ้าน_CBS" localSheetId="1">#REF!</definedName>
    <definedName name="บ้าน_CBS">#REF!</definedName>
    <definedName name="ศ" localSheetId="1">#REF!</definedName>
    <definedName name="ศ">#REF!</definedName>
    <definedName name="ส" localSheetId="1">#REF!</definedName>
    <definedName name="ส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7" l="1"/>
  <c r="C111" i="7"/>
  <c r="J26" i="4" l="1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25" i="4"/>
  <c r="AD25" i="4" s="1"/>
  <c r="W108" i="4" l="1"/>
  <c r="G58" i="4" l="1"/>
  <c r="H58" i="4" s="1"/>
  <c r="I58" i="4" l="1"/>
  <c r="Y106" i="4"/>
  <c r="L106" i="4" l="1"/>
  <c r="N106" i="4"/>
  <c r="AH151" i="1" l="1"/>
  <c r="AF149" i="1"/>
  <c r="AB145" i="1"/>
  <c r="AC145" i="1" s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C133" i="1"/>
  <c r="AC132" i="1"/>
  <c r="AC131" i="1"/>
  <c r="AC130" i="1"/>
  <c r="AC129" i="1"/>
  <c r="AC128" i="1"/>
  <c r="AC127" i="1"/>
  <c r="AC126" i="1"/>
  <c r="AB125" i="1"/>
  <c r="AC125" i="1" s="1"/>
  <c r="AB124" i="1"/>
  <c r="I121" i="1"/>
  <c r="F121" i="1"/>
  <c r="E121" i="1"/>
  <c r="R120" i="1"/>
  <c r="Q120" i="1"/>
  <c r="L120" i="1"/>
  <c r="H120" i="1"/>
  <c r="G120" i="1"/>
  <c r="R119" i="1"/>
  <c r="Q119" i="1"/>
  <c r="L119" i="1"/>
  <c r="H119" i="1"/>
  <c r="G119" i="1"/>
  <c r="K119" i="1" s="1"/>
  <c r="R118" i="1"/>
  <c r="Q118" i="1"/>
  <c r="O118" i="1"/>
  <c r="L118" i="1"/>
  <c r="H118" i="1"/>
  <c r="G118" i="1"/>
  <c r="R117" i="1"/>
  <c r="M117" i="1"/>
  <c r="L117" i="1"/>
  <c r="G117" i="1"/>
  <c r="R116" i="1"/>
  <c r="M116" i="1"/>
  <c r="L116" i="1"/>
  <c r="G116" i="1"/>
  <c r="K116" i="1" s="1"/>
  <c r="R115" i="1"/>
  <c r="P115" i="1"/>
  <c r="O115" i="1"/>
  <c r="M115" i="1"/>
  <c r="L115" i="1"/>
  <c r="G115" i="1"/>
  <c r="K115" i="1" s="1"/>
  <c r="R114" i="1"/>
  <c r="O114" i="1"/>
  <c r="M114" i="1"/>
  <c r="L114" i="1"/>
  <c r="G114" i="1"/>
  <c r="AC113" i="1"/>
  <c r="R113" i="1"/>
  <c r="O113" i="1"/>
  <c r="M113" i="1"/>
  <c r="L113" i="1"/>
  <c r="H113" i="1"/>
  <c r="G113" i="1"/>
  <c r="R112" i="1"/>
  <c r="M112" i="1"/>
  <c r="L112" i="1"/>
  <c r="H112" i="1"/>
  <c r="G112" i="1"/>
  <c r="R111" i="1"/>
  <c r="M111" i="1"/>
  <c r="L111" i="1"/>
  <c r="H111" i="1"/>
  <c r="G111" i="1"/>
  <c r="AC110" i="1"/>
  <c r="R110" i="1"/>
  <c r="P110" i="1"/>
  <c r="O110" i="1"/>
  <c r="M110" i="1"/>
  <c r="L110" i="1"/>
  <c r="H110" i="1"/>
  <c r="G110" i="1"/>
  <c r="R109" i="1"/>
  <c r="O109" i="1"/>
  <c r="M109" i="1"/>
  <c r="L109" i="1"/>
  <c r="H109" i="1"/>
  <c r="G109" i="1"/>
  <c r="R108" i="1"/>
  <c r="P108" i="1"/>
  <c r="O108" i="1"/>
  <c r="M108" i="1"/>
  <c r="L108" i="1"/>
  <c r="H108" i="1"/>
  <c r="G108" i="1"/>
  <c r="R107" i="1"/>
  <c r="M107" i="1"/>
  <c r="L107" i="1"/>
  <c r="H107" i="1"/>
  <c r="G107" i="1"/>
  <c r="R106" i="1"/>
  <c r="O106" i="1"/>
  <c r="M106" i="1"/>
  <c r="L106" i="1"/>
  <c r="H106" i="1"/>
  <c r="G106" i="1"/>
  <c r="R105" i="1"/>
  <c r="O105" i="1"/>
  <c r="M105" i="1"/>
  <c r="L105" i="1"/>
  <c r="H105" i="1"/>
  <c r="G105" i="1"/>
  <c r="R104" i="1"/>
  <c r="M104" i="1"/>
  <c r="L104" i="1"/>
  <c r="H104" i="1"/>
  <c r="G104" i="1"/>
  <c r="R103" i="1"/>
  <c r="M103" i="1"/>
  <c r="L103" i="1"/>
  <c r="H103" i="1"/>
  <c r="G103" i="1"/>
  <c r="R102" i="1"/>
  <c r="M102" i="1"/>
  <c r="L102" i="1"/>
  <c r="X102" i="1" s="1"/>
  <c r="H102" i="1"/>
  <c r="G102" i="1"/>
  <c r="R101" i="1"/>
  <c r="M101" i="1"/>
  <c r="L101" i="1"/>
  <c r="H101" i="1"/>
  <c r="G101" i="1"/>
  <c r="R100" i="1"/>
  <c r="M100" i="1"/>
  <c r="L100" i="1"/>
  <c r="H100" i="1"/>
  <c r="G100" i="1"/>
  <c r="R99" i="1"/>
  <c r="M99" i="1"/>
  <c r="L99" i="1"/>
  <c r="H99" i="1"/>
  <c r="G99" i="1"/>
  <c r="R98" i="1"/>
  <c r="O98" i="1"/>
  <c r="M98" i="1"/>
  <c r="L98" i="1"/>
  <c r="H98" i="1"/>
  <c r="G98" i="1"/>
  <c r="R97" i="1"/>
  <c r="O97" i="1"/>
  <c r="M97" i="1"/>
  <c r="L97" i="1"/>
  <c r="H97" i="1"/>
  <c r="G97" i="1"/>
  <c r="R96" i="1"/>
  <c r="M96" i="1"/>
  <c r="L96" i="1"/>
  <c r="X96" i="1" s="1"/>
  <c r="H96" i="1"/>
  <c r="G96" i="1"/>
  <c r="R95" i="1"/>
  <c r="M95" i="1"/>
  <c r="L95" i="1"/>
  <c r="H95" i="1"/>
  <c r="G95" i="1"/>
  <c r="R94" i="1"/>
  <c r="M94" i="1"/>
  <c r="L94" i="1"/>
  <c r="H94" i="1"/>
  <c r="G94" i="1"/>
  <c r="R93" i="1"/>
  <c r="M93" i="1"/>
  <c r="L93" i="1"/>
  <c r="H93" i="1"/>
  <c r="G93" i="1"/>
  <c r="R92" i="1"/>
  <c r="M92" i="1"/>
  <c r="L92" i="1"/>
  <c r="H92" i="1"/>
  <c r="G92" i="1"/>
  <c r="R91" i="1"/>
  <c r="O91" i="1"/>
  <c r="M91" i="1"/>
  <c r="L91" i="1"/>
  <c r="H91" i="1"/>
  <c r="G91" i="1"/>
  <c r="R90" i="1"/>
  <c r="O90" i="1"/>
  <c r="M90" i="1"/>
  <c r="L90" i="1"/>
  <c r="X90" i="1" s="1"/>
  <c r="H90" i="1"/>
  <c r="G90" i="1"/>
  <c r="R89" i="1"/>
  <c r="O89" i="1"/>
  <c r="M89" i="1"/>
  <c r="L89" i="1"/>
  <c r="G89" i="1"/>
  <c r="K89" i="1" s="1"/>
  <c r="R88" i="1"/>
  <c r="M88" i="1"/>
  <c r="L88" i="1"/>
  <c r="G88" i="1"/>
  <c r="R87" i="1"/>
  <c r="M87" i="1"/>
  <c r="L87" i="1"/>
  <c r="G87" i="1"/>
  <c r="K87" i="1" s="1"/>
  <c r="R86" i="1"/>
  <c r="M86" i="1"/>
  <c r="L86" i="1"/>
  <c r="G86" i="1"/>
  <c r="R85" i="1"/>
  <c r="M85" i="1"/>
  <c r="L85" i="1"/>
  <c r="G85" i="1"/>
  <c r="R84" i="1"/>
  <c r="M84" i="1"/>
  <c r="L84" i="1"/>
  <c r="G84" i="1"/>
  <c r="R83" i="1"/>
  <c r="M83" i="1"/>
  <c r="L83" i="1"/>
  <c r="G83" i="1"/>
  <c r="K83" i="1" s="1"/>
  <c r="R82" i="1"/>
  <c r="O82" i="1"/>
  <c r="M82" i="1"/>
  <c r="L82" i="1"/>
  <c r="G82" i="1"/>
  <c r="R81" i="1"/>
  <c r="O81" i="1"/>
  <c r="M81" i="1"/>
  <c r="L81" i="1"/>
  <c r="H81" i="1"/>
  <c r="G81" i="1"/>
  <c r="R80" i="1"/>
  <c r="M80" i="1"/>
  <c r="L80" i="1"/>
  <c r="H80" i="1"/>
  <c r="G80" i="1"/>
  <c r="R79" i="1"/>
  <c r="O79" i="1"/>
  <c r="M79" i="1"/>
  <c r="L79" i="1"/>
  <c r="H79" i="1"/>
  <c r="G79" i="1"/>
  <c r="R78" i="1"/>
  <c r="O78" i="1"/>
  <c r="M78" i="1"/>
  <c r="L78" i="1"/>
  <c r="H78" i="1"/>
  <c r="G78" i="1"/>
  <c r="R77" i="1"/>
  <c r="M77" i="1"/>
  <c r="L77" i="1"/>
  <c r="H77" i="1"/>
  <c r="G77" i="1"/>
  <c r="R76" i="1"/>
  <c r="M76" i="1"/>
  <c r="L76" i="1"/>
  <c r="H76" i="1"/>
  <c r="G76" i="1"/>
  <c r="R75" i="1"/>
  <c r="M75" i="1"/>
  <c r="L75" i="1"/>
  <c r="H75" i="1"/>
  <c r="G75" i="1"/>
  <c r="R74" i="1"/>
  <c r="O74" i="1"/>
  <c r="M74" i="1"/>
  <c r="L74" i="1"/>
  <c r="H74" i="1"/>
  <c r="G74" i="1"/>
  <c r="R73" i="1"/>
  <c r="O73" i="1"/>
  <c r="M73" i="1"/>
  <c r="L73" i="1"/>
  <c r="H73" i="1"/>
  <c r="G73" i="1"/>
  <c r="R72" i="1"/>
  <c r="M72" i="1"/>
  <c r="L72" i="1"/>
  <c r="H72" i="1"/>
  <c r="G72" i="1"/>
  <c r="R71" i="1"/>
  <c r="O71" i="1"/>
  <c r="M71" i="1"/>
  <c r="L71" i="1"/>
  <c r="H71" i="1"/>
  <c r="G71" i="1"/>
  <c r="R70" i="1"/>
  <c r="O70" i="1"/>
  <c r="M70" i="1"/>
  <c r="L70" i="1"/>
  <c r="H70" i="1"/>
  <c r="G70" i="1"/>
  <c r="S69" i="1"/>
  <c r="R69" i="1"/>
  <c r="P69" i="1"/>
  <c r="M69" i="1"/>
  <c r="L69" i="1"/>
  <c r="G69" i="1"/>
  <c r="K69" i="1" s="1"/>
  <c r="S68" i="1"/>
  <c r="R68" i="1"/>
  <c r="O68" i="1"/>
  <c r="M68" i="1"/>
  <c r="L68" i="1"/>
  <c r="G68" i="1"/>
  <c r="K68" i="1" s="1"/>
  <c r="S67" i="1"/>
  <c r="R67" i="1"/>
  <c r="O67" i="1"/>
  <c r="M67" i="1"/>
  <c r="L67" i="1"/>
  <c r="G67" i="1"/>
  <c r="S66" i="1"/>
  <c r="R66" i="1"/>
  <c r="O66" i="1"/>
  <c r="M66" i="1"/>
  <c r="L66" i="1"/>
  <c r="G66" i="1"/>
  <c r="K66" i="1" s="1"/>
  <c r="S65" i="1"/>
  <c r="R65" i="1"/>
  <c r="O65" i="1"/>
  <c r="M65" i="1"/>
  <c r="L65" i="1"/>
  <c r="G65" i="1"/>
  <c r="K65" i="1" s="1"/>
  <c r="R64" i="1"/>
  <c r="M64" i="1"/>
  <c r="L64" i="1"/>
  <c r="H64" i="1"/>
  <c r="G64" i="1"/>
  <c r="R63" i="1"/>
  <c r="M63" i="1"/>
  <c r="L63" i="1"/>
  <c r="H63" i="1"/>
  <c r="G63" i="1"/>
  <c r="R62" i="1"/>
  <c r="M62" i="1"/>
  <c r="L62" i="1"/>
  <c r="H62" i="1"/>
  <c r="G62" i="1"/>
  <c r="R61" i="1"/>
  <c r="M61" i="1"/>
  <c r="L61" i="1"/>
  <c r="H61" i="1"/>
  <c r="G61" i="1"/>
  <c r="R60" i="1"/>
  <c r="O60" i="1"/>
  <c r="M60" i="1"/>
  <c r="L60" i="1"/>
  <c r="H60" i="1"/>
  <c r="G60" i="1"/>
  <c r="R59" i="1"/>
  <c r="O59" i="1"/>
  <c r="M59" i="1"/>
  <c r="L59" i="1"/>
  <c r="G59" i="1"/>
  <c r="K59" i="1" s="1"/>
  <c r="R58" i="1"/>
  <c r="O58" i="1"/>
  <c r="M58" i="1"/>
  <c r="L58" i="1"/>
  <c r="G58" i="1"/>
  <c r="R57" i="1"/>
  <c r="M57" i="1"/>
  <c r="L57" i="1"/>
  <c r="G57" i="1"/>
  <c r="K57" i="1" s="1"/>
  <c r="R56" i="1"/>
  <c r="M56" i="1"/>
  <c r="L56" i="1"/>
  <c r="G56" i="1"/>
  <c r="R55" i="1"/>
  <c r="M55" i="1"/>
  <c r="L55" i="1"/>
  <c r="G55" i="1"/>
  <c r="K55" i="1" s="1"/>
  <c r="R54" i="1"/>
  <c r="M54" i="1"/>
  <c r="L54" i="1"/>
  <c r="G54" i="1"/>
  <c r="R53" i="1"/>
  <c r="M53" i="1"/>
  <c r="L53" i="1"/>
  <c r="G53" i="1"/>
  <c r="K53" i="1" s="1"/>
  <c r="R52" i="1"/>
  <c r="M52" i="1"/>
  <c r="L52" i="1"/>
  <c r="G52" i="1"/>
  <c r="R51" i="1"/>
  <c r="P51" i="1"/>
  <c r="O51" i="1"/>
  <c r="M51" i="1"/>
  <c r="L51" i="1"/>
  <c r="G51" i="1"/>
  <c r="K51" i="1" s="1"/>
  <c r="R50" i="1"/>
  <c r="M50" i="1"/>
  <c r="L50" i="1"/>
  <c r="H50" i="1"/>
  <c r="G50" i="1"/>
  <c r="R49" i="1"/>
  <c r="M49" i="1"/>
  <c r="L49" i="1"/>
  <c r="H49" i="1"/>
  <c r="G49" i="1"/>
  <c r="R48" i="1"/>
  <c r="M48" i="1"/>
  <c r="L48" i="1"/>
  <c r="H48" i="1"/>
  <c r="G48" i="1"/>
  <c r="R47" i="1"/>
  <c r="M47" i="1"/>
  <c r="L47" i="1"/>
  <c r="H47" i="1"/>
  <c r="G47" i="1"/>
  <c r="S46" i="1"/>
  <c r="R46" i="1"/>
  <c r="O46" i="1"/>
  <c r="M46" i="1"/>
  <c r="L46" i="1"/>
  <c r="H46" i="1"/>
  <c r="G46" i="1"/>
  <c r="S45" i="1"/>
  <c r="R45" i="1"/>
  <c r="N45" i="1"/>
  <c r="M45" i="1"/>
  <c r="L45" i="1"/>
  <c r="H45" i="1"/>
  <c r="G45" i="1"/>
  <c r="S44" i="1"/>
  <c r="R44" i="1"/>
  <c r="N44" i="1"/>
  <c r="M44" i="1"/>
  <c r="L44" i="1"/>
  <c r="H44" i="1"/>
  <c r="G44" i="1"/>
  <c r="S43" i="1"/>
  <c r="R43" i="1"/>
  <c r="N43" i="1"/>
  <c r="M43" i="1"/>
  <c r="L43" i="1"/>
  <c r="X43" i="1" s="1"/>
  <c r="H43" i="1"/>
  <c r="G43" i="1"/>
  <c r="S42" i="1"/>
  <c r="R42" i="1"/>
  <c r="N42" i="1"/>
  <c r="M42" i="1"/>
  <c r="L42" i="1"/>
  <c r="H42" i="1"/>
  <c r="G42" i="1"/>
  <c r="S41" i="1"/>
  <c r="R41" i="1"/>
  <c r="O41" i="1"/>
  <c r="N41" i="1"/>
  <c r="M41" i="1"/>
  <c r="L41" i="1"/>
  <c r="H41" i="1"/>
  <c r="G41" i="1"/>
  <c r="Z40" i="1"/>
  <c r="R40" i="1"/>
  <c r="O40" i="1"/>
  <c r="M40" i="1"/>
  <c r="L40" i="1"/>
  <c r="H40" i="1"/>
  <c r="G40" i="1"/>
  <c r="Z39" i="1"/>
  <c r="R39" i="1"/>
  <c r="M39" i="1"/>
  <c r="L39" i="1"/>
  <c r="H39" i="1"/>
  <c r="G39" i="1"/>
  <c r="Z38" i="1"/>
  <c r="R38" i="1"/>
  <c r="M38" i="1"/>
  <c r="L38" i="1"/>
  <c r="H38" i="1"/>
  <c r="G38" i="1"/>
  <c r="X38" i="1" s="1"/>
  <c r="Z37" i="1"/>
  <c r="R37" i="1"/>
  <c r="M37" i="1"/>
  <c r="L37" i="1"/>
  <c r="H37" i="1"/>
  <c r="G37" i="1"/>
  <c r="Z36" i="1"/>
  <c r="R36" i="1"/>
  <c r="M36" i="1"/>
  <c r="L36" i="1"/>
  <c r="H36" i="1"/>
  <c r="G36" i="1"/>
  <c r="Z35" i="1"/>
  <c r="R35" i="1"/>
  <c r="M35" i="1"/>
  <c r="L35" i="1"/>
  <c r="H35" i="1"/>
  <c r="G35" i="1"/>
  <c r="Z34" i="1"/>
  <c r="R34" i="1"/>
  <c r="M34" i="1"/>
  <c r="L34" i="1"/>
  <c r="H34" i="1"/>
  <c r="G34" i="1"/>
  <c r="Z33" i="1"/>
  <c r="R33" i="1"/>
  <c r="M33" i="1"/>
  <c r="L33" i="1"/>
  <c r="H33" i="1"/>
  <c r="G33" i="1"/>
  <c r="Z32" i="1"/>
  <c r="R32" i="1"/>
  <c r="M32" i="1"/>
  <c r="L32" i="1"/>
  <c r="H32" i="1"/>
  <c r="G32" i="1"/>
  <c r="Z31" i="1"/>
  <c r="R31" i="1"/>
  <c r="M31" i="1"/>
  <c r="L31" i="1"/>
  <c r="J31" i="1"/>
  <c r="J121" i="1" s="1"/>
  <c r="H31" i="1"/>
  <c r="G31" i="1"/>
  <c r="R30" i="1"/>
  <c r="M30" i="1"/>
  <c r="L30" i="1"/>
  <c r="H30" i="1"/>
  <c r="G30" i="1"/>
  <c r="R29" i="1"/>
  <c r="P29" i="1"/>
  <c r="O29" i="1"/>
  <c r="M29" i="1"/>
  <c r="L29" i="1"/>
  <c r="H29" i="1"/>
  <c r="G29" i="1"/>
  <c r="R28" i="1"/>
  <c r="M28" i="1"/>
  <c r="L28" i="1"/>
  <c r="H28" i="1"/>
  <c r="G28" i="1"/>
  <c r="R27" i="1"/>
  <c r="P27" i="1"/>
  <c r="O27" i="1"/>
  <c r="M27" i="1"/>
  <c r="L27" i="1"/>
  <c r="H27" i="1"/>
  <c r="G27" i="1"/>
  <c r="R26" i="1"/>
  <c r="M26" i="1"/>
  <c r="L26" i="1"/>
  <c r="H26" i="1"/>
  <c r="G26" i="1"/>
  <c r="R25" i="1"/>
  <c r="O25" i="1"/>
  <c r="M25" i="1"/>
  <c r="L25" i="1"/>
  <c r="H25" i="1"/>
  <c r="G25" i="1"/>
  <c r="K28" i="1" l="1"/>
  <c r="T28" i="1" s="1"/>
  <c r="U28" i="1" s="1"/>
  <c r="K36" i="1"/>
  <c r="K41" i="1"/>
  <c r="K79" i="1"/>
  <c r="K106" i="1"/>
  <c r="X51" i="1"/>
  <c r="X41" i="1"/>
  <c r="X55" i="1"/>
  <c r="X116" i="1"/>
  <c r="X79" i="1"/>
  <c r="X80" i="1"/>
  <c r="T83" i="1"/>
  <c r="U83" i="1" s="1"/>
  <c r="X113" i="1"/>
  <c r="X118" i="1"/>
  <c r="X53" i="1"/>
  <c r="X57" i="1"/>
  <c r="Y57" i="1" s="1"/>
  <c r="X117" i="1"/>
  <c r="K73" i="1"/>
  <c r="T73" i="1" s="1"/>
  <c r="U73" i="1" s="1"/>
  <c r="X74" i="1"/>
  <c r="X77" i="1"/>
  <c r="X85" i="1"/>
  <c r="X87" i="1"/>
  <c r="X52" i="1"/>
  <c r="X64" i="1"/>
  <c r="K113" i="1"/>
  <c r="X29" i="1"/>
  <c r="X44" i="1"/>
  <c r="K74" i="1"/>
  <c r="X105" i="1"/>
  <c r="K27" i="1"/>
  <c r="T27" i="1" s="1"/>
  <c r="U27" i="1" s="1"/>
  <c r="K40" i="1"/>
  <c r="T40" i="1" s="1"/>
  <c r="U40" i="1" s="1"/>
  <c r="K70" i="1"/>
  <c r="T70" i="1" s="1"/>
  <c r="U70" i="1" s="1"/>
  <c r="X32" i="1"/>
  <c r="X36" i="1"/>
  <c r="X65" i="1"/>
  <c r="X70" i="1"/>
  <c r="X69" i="1"/>
  <c r="K78" i="1"/>
  <c r="T78" i="1" s="1"/>
  <c r="U78" i="1" s="1"/>
  <c r="AE78" i="1" s="1"/>
  <c r="X115" i="1"/>
  <c r="X35" i="1"/>
  <c r="T53" i="1"/>
  <c r="U53" i="1" s="1"/>
  <c r="T55" i="1"/>
  <c r="U55" i="1" s="1"/>
  <c r="K81" i="1"/>
  <c r="T81" i="1" s="1"/>
  <c r="U81" i="1" s="1"/>
  <c r="AE81" i="1" s="1"/>
  <c r="X97" i="1"/>
  <c r="X103" i="1"/>
  <c r="K111" i="1"/>
  <c r="T111" i="1" s="1"/>
  <c r="U111" i="1" s="1"/>
  <c r="AE111" i="1" s="1"/>
  <c r="X84" i="1"/>
  <c r="K97" i="1"/>
  <c r="T97" i="1" s="1"/>
  <c r="U97" i="1" s="1"/>
  <c r="Y97" i="1" s="1"/>
  <c r="T57" i="1"/>
  <c r="U57" i="1" s="1"/>
  <c r="X60" i="1"/>
  <c r="X63" i="1"/>
  <c r="T65" i="1"/>
  <c r="U65" i="1" s="1"/>
  <c r="AB65" i="1" s="1"/>
  <c r="AC65" i="1" s="1"/>
  <c r="T66" i="1"/>
  <c r="U66" i="1" s="1"/>
  <c r="AA66" i="1" s="1"/>
  <c r="X81" i="1"/>
  <c r="X94" i="1"/>
  <c r="X100" i="1"/>
  <c r="X110" i="1"/>
  <c r="AB146" i="1"/>
  <c r="K32" i="1"/>
  <c r="T32" i="1" s="1"/>
  <c r="U32" i="1" s="1"/>
  <c r="AE32" i="1" s="1"/>
  <c r="X59" i="1"/>
  <c r="X83" i="1"/>
  <c r="T87" i="1"/>
  <c r="U87" i="1" s="1"/>
  <c r="AE87" i="1" s="1"/>
  <c r="T36" i="1"/>
  <c r="U36" i="1" s="1"/>
  <c r="AA36" i="1" s="1"/>
  <c r="X46" i="1"/>
  <c r="X73" i="1"/>
  <c r="K76" i="1"/>
  <c r="T76" i="1" s="1"/>
  <c r="U76" i="1" s="1"/>
  <c r="X93" i="1"/>
  <c r="X27" i="1"/>
  <c r="X28" i="1"/>
  <c r="Y28" i="1" s="1"/>
  <c r="X58" i="1"/>
  <c r="X67" i="1"/>
  <c r="X76" i="1"/>
  <c r="X89" i="1"/>
  <c r="X104" i="1"/>
  <c r="X42" i="1"/>
  <c r="X48" i="1"/>
  <c r="X54" i="1"/>
  <c r="X99" i="1"/>
  <c r="X33" i="1"/>
  <c r="K38" i="1"/>
  <c r="T38" i="1" s="1"/>
  <c r="U38" i="1" s="1"/>
  <c r="Y38" i="1" s="1"/>
  <c r="X50" i="1"/>
  <c r="X56" i="1"/>
  <c r="X62" i="1"/>
  <c r="X86" i="1"/>
  <c r="X95" i="1"/>
  <c r="X98" i="1"/>
  <c r="X101" i="1"/>
  <c r="AC124" i="1"/>
  <c r="AC146" i="1" s="1"/>
  <c r="G121" i="1"/>
  <c r="X47" i="1"/>
  <c r="X106" i="1"/>
  <c r="X119" i="1"/>
  <c r="X39" i="1"/>
  <c r="X31" i="1"/>
  <c r="X37" i="1"/>
  <c r="T69" i="1"/>
  <c r="U69" i="1" s="1"/>
  <c r="AA69" i="1" s="1"/>
  <c r="K105" i="1"/>
  <c r="X107" i="1"/>
  <c r="X111" i="1"/>
  <c r="K118" i="1"/>
  <c r="T118" i="1" s="1"/>
  <c r="U118" i="1" s="1"/>
  <c r="K29" i="1"/>
  <c r="T29" i="1" s="1"/>
  <c r="U29" i="1" s="1"/>
  <c r="X40" i="1"/>
  <c r="X45" i="1"/>
  <c r="X49" i="1"/>
  <c r="X61" i="1"/>
  <c r="X78" i="1"/>
  <c r="T119" i="1"/>
  <c r="U119" i="1" s="1"/>
  <c r="AB119" i="1" s="1"/>
  <c r="AC119" i="1" s="1"/>
  <c r="T51" i="1"/>
  <c r="U51" i="1" s="1"/>
  <c r="AE51" i="1" s="1"/>
  <c r="AB28" i="1"/>
  <c r="AC28" i="1" s="1"/>
  <c r="AE28" i="1"/>
  <c r="AA28" i="1"/>
  <c r="AA32" i="1"/>
  <c r="AE53" i="1"/>
  <c r="AB53" i="1"/>
  <c r="AC53" i="1" s="1"/>
  <c r="AA53" i="1"/>
  <c r="AE57" i="1"/>
  <c r="AB57" i="1"/>
  <c r="AC57" i="1" s="1"/>
  <c r="AA57" i="1"/>
  <c r="L121" i="1"/>
  <c r="X26" i="1"/>
  <c r="K33" i="1"/>
  <c r="T33" i="1" s="1"/>
  <c r="U33" i="1" s="1"/>
  <c r="X34" i="1"/>
  <c r="K71" i="1"/>
  <c r="T71" i="1" s="1"/>
  <c r="U71" i="1" s="1"/>
  <c r="K75" i="1"/>
  <c r="T75" i="1" s="1"/>
  <c r="U75" i="1" s="1"/>
  <c r="X75" i="1"/>
  <c r="X30" i="1"/>
  <c r="H121" i="1"/>
  <c r="O121" i="1"/>
  <c r="X25" i="1"/>
  <c r="K26" i="1"/>
  <c r="T26" i="1" s="1"/>
  <c r="U26" i="1" s="1"/>
  <c r="K37" i="1"/>
  <c r="T37" i="1" s="1"/>
  <c r="U37" i="1" s="1"/>
  <c r="K54" i="1"/>
  <c r="T54" i="1" s="1"/>
  <c r="U54" i="1" s="1"/>
  <c r="AE83" i="1"/>
  <c r="AB83" i="1"/>
  <c r="AC83" i="1" s="1"/>
  <c r="AA83" i="1"/>
  <c r="K88" i="1"/>
  <c r="T88" i="1" s="1"/>
  <c r="U88" i="1" s="1"/>
  <c r="K31" i="1"/>
  <c r="T31" i="1" s="1"/>
  <c r="U31" i="1" s="1"/>
  <c r="AA55" i="1"/>
  <c r="AE55" i="1"/>
  <c r="K58" i="1"/>
  <c r="T58" i="1" s="1"/>
  <c r="U58" i="1" s="1"/>
  <c r="T59" i="1"/>
  <c r="U59" i="1" s="1"/>
  <c r="K91" i="1"/>
  <c r="T91" i="1" s="1"/>
  <c r="U91" i="1" s="1"/>
  <c r="K25" i="1"/>
  <c r="R121" i="1"/>
  <c r="K30" i="1"/>
  <c r="T30" i="1" s="1"/>
  <c r="U30" i="1" s="1"/>
  <c r="K34" i="1"/>
  <c r="T34" i="1" s="1"/>
  <c r="U34" i="1" s="1"/>
  <c r="T41" i="1"/>
  <c r="U41" i="1" s="1"/>
  <c r="Y41" i="1" s="1"/>
  <c r="K60" i="1"/>
  <c r="T60" i="1" s="1"/>
  <c r="U60" i="1" s="1"/>
  <c r="T74" i="1"/>
  <c r="U74" i="1" s="1"/>
  <c r="Z121" i="1"/>
  <c r="K35" i="1"/>
  <c r="T35" i="1" s="1"/>
  <c r="U35" i="1" s="1"/>
  <c r="K39" i="1"/>
  <c r="T39" i="1" s="1"/>
  <c r="U39" i="1" s="1"/>
  <c r="K42" i="1"/>
  <c r="T42" i="1" s="1"/>
  <c r="U42" i="1" s="1"/>
  <c r="K43" i="1"/>
  <c r="T43" i="1" s="1"/>
  <c r="U43" i="1" s="1"/>
  <c r="Y43" i="1" s="1"/>
  <c r="K44" i="1"/>
  <c r="T44" i="1" s="1"/>
  <c r="U44" i="1" s="1"/>
  <c r="K45" i="1"/>
  <c r="T45" i="1" s="1"/>
  <c r="U45" i="1" s="1"/>
  <c r="K46" i="1"/>
  <c r="T46" i="1" s="1"/>
  <c r="U46" i="1" s="1"/>
  <c r="K47" i="1"/>
  <c r="T47" i="1" s="1"/>
  <c r="U47" i="1" s="1"/>
  <c r="K49" i="1"/>
  <c r="T49" i="1" s="1"/>
  <c r="U49" i="1" s="1"/>
  <c r="K61" i="1"/>
  <c r="T61" i="1" s="1"/>
  <c r="U61" i="1" s="1"/>
  <c r="K63" i="1"/>
  <c r="T63" i="1" s="1"/>
  <c r="U63" i="1" s="1"/>
  <c r="K80" i="1"/>
  <c r="T80" i="1" s="1"/>
  <c r="U80" i="1" s="1"/>
  <c r="X71" i="1"/>
  <c r="K72" i="1"/>
  <c r="T72" i="1" s="1"/>
  <c r="U72" i="1" s="1"/>
  <c r="AA81" i="1"/>
  <c r="K90" i="1"/>
  <c r="T90" i="1" s="1"/>
  <c r="U90" i="1" s="1"/>
  <c r="K48" i="1"/>
  <c r="T48" i="1" s="1"/>
  <c r="U48" i="1" s="1"/>
  <c r="K50" i="1"/>
  <c r="T50" i="1" s="1"/>
  <c r="U50" i="1" s="1"/>
  <c r="K52" i="1"/>
  <c r="T52" i="1" s="1"/>
  <c r="U52" i="1" s="1"/>
  <c r="K56" i="1"/>
  <c r="T56" i="1" s="1"/>
  <c r="U56" i="1" s="1"/>
  <c r="K62" i="1"/>
  <c r="T62" i="1" s="1"/>
  <c r="U62" i="1" s="1"/>
  <c r="K64" i="1"/>
  <c r="T64" i="1" s="1"/>
  <c r="U64" i="1" s="1"/>
  <c r="X66" i="1"/>
  <c r="Y66" i="1" s="1"/>
  <c r="K67" i="1"/>
  <c r="T67" i="1" s="1"/>
  <c r="U67" i="1" s="1"/>
  <c r="T68" i="1"/>
  <c r="U68" i="1" s="1"/>
  <c r="X68" i="1"/>
  <c r="X72" i="1"/>
  <c r="K77" i="1"/>
  <c r="T77" i="1" s="1"/>
  <c r="U77" i="1" s="1"/>
  <c r="Y77" i="1" s="1"/>
  <c r="T79" i="1"/>
  <c r="U79" i="1" s="1"/>
  <c r="K84" i="1"/>
  <c r="T84" i="1" s="1"/>
  <c r="U84" i="1" s="1"/>
  <c r="X108" i="1"/>
  <c r="K108" i="1"/>
  <c r="T108" i="1" s="1"/>
  <c r="U108" i="1" s="1"/>
  <c r="X82" i="1"/>
  <c r="K92" i="1"/>
  <c r="T92" i="1" s="1"/>
  <c r="U92" i="1" s="1"/>
  <c r="T105" i="1"/>
  <c r="U105" i="1" s="1"/>
  <c r="K109" i="1"/>
  <c r="T109" i="1" s="1"/>
  <c r="U109" i="1" s="1"/>
  <c r="K82" i="1"/>
  <c r="T82" i="1" s="1"/>
  <c r="U82" i="1" s="1"/>
  <c r="K85" i="1"/>
  <c r="T85" i="1" s="1"/>
  <c r="U85" i="1" s="1"/>
  <c r="Y85" i="1" s="1"/>
  <c r="X88" i="1"/>
  <c r="K98" i="1"/>
  <c r="T98" i="1" s="1"/>
  <c r="U98" i="1" s="1"/>
  <c r="K112" i="1"/>
  <c r="T112" i="1" s="1"/>
  <c r="U112" i="1" s="1"/>
  <c r="K114" i="1"/>
  <c r="T114" i="1" s="1"/>
  <c r="U114" i="1" s="1"/>
  <c r="T116" i="1"/>
  <c r="U116" i="1" s="1"/>
  <c r="Y116" i="1" s="1"/>
  <c r="K120" i="1"/>
  <c r="T120" i="1" s="1"/>
  <c r="U120" i="1" s="1"/>
  <c r="K86" i="1"/>
  <c r="T86" i="1" s="1"/>
  <c r="U86" i="1" s="1"/>
  <c r="T89" i="1"/>
  <c r="U89" i="1" s="1"/>
  <c r="Y89" i="1" s="1"/>
  <c r="X91" i="1"/>
  <c r="X92" i="1"/>
  <c r="K93" i="1"/>
  <c r="T93" i="1" s="1"/>
  <c r="U93" i="1" s="1"/>
  <c r="X109" i="1"/>
  <c r="X112" i="1"/>
  <c r="X114" i="1"/>
  <c r="X120" i="1"/>
  <c r="K94" i="1"/>
  <c r="T94" i="1" s="1"/>
  <c r="U94" i="1" s="1"/>
  <c r="K96" i="1"/>
  <c r="T96" i="1" s="1"/>
  <c r="U96" i="1" s="1"/>
  <c r="K99" i="1"/>
  <c r="T99" i="1" s="1"/>
  <c r="U99" i="1" s="1"/>
  <c r="K101" i="1"/>
  <c r="T101" i="1" s="1"/>
  <c r="U101" i="1" s="1"/>
  <c r="K103" i="1"/>
  <c r="T103" i="1" s="1"/>
  <c r="U103" i="1" s="1"/>
  <c r="T106" i="1"/>
  <c r="U106" i="1" s="1"/>
  <c r="Y106" i="1" s="1"/>
  <c r="K110" i="1"/>
  <c r="T110" i="1" s="1"/>
  <c r="U110" i="1" s="1"/>
  <c r="Y110" i="1" s="1"/>
  <c r="T113" i="1"/>
  <c r="U113" i="1" s="1"/>
  <c r="T115" i="1"/>
  <c r="U115" i="1" s="1"/>
  <c r="K95" i="1"/>
  <c r="T95" i="1" s="1"/>
  <c r="U95" i="1" s="1"/>
  <c r="K100" i="1"/>
  <c r="T100" i="1" s="1"/>
  <c r="U100" i="1" s="1"/>
  <c r="Y100" i="1" s="1"/>
  <c r="K102" i="1"/>
  <c r="T102" i="1" s="1"/>
  <c r="U102" i="1" s="1"/>
  <c r="K104" i="1"/>
  <c r="T104" i="1" s="1"/>
  <c r="U104" i="1" s="1"/>
  <c r="K107" i="1"/>
  <c r="T107" i="1" s="1"/>
  <c r="U107" i="1" s="1"/>
  <c r="K117" i="1"/>
  <c r="T117" i="1" s="1"/>
  <c r="U117" i="1" s="1"/>
  <c r="Y33" i="1" l="1"/>
  <c r="AE69" i="1"/>
  <c r="AB69" i="1"/>
  <c r="AC69" i="1" s="1"/>
  <c r="AB38" i="1"/>
  <c r="AC38" i="1" s="1"/>
  <c r="Y76" i="1"/>
  <c r="Y55" i="1"/>
  <c r="Y69" i="1"/>
  <c r="Y36" i="1"/>
  <c r="AE38" i="1"/>
  <c r="Y83" i="1"/>
  <c r="Y53" i="1"/>
  <c r="Y27" i="1"/>
  <c r="Y115" i="1"/>
  <c r="AB81" i="1"/>
  <c r="AC81" i="1" s="1"/>
  <c r="Y32" i="1"/>
  <c r="Y81" i="1"/>
  <c r="AE36" i="1"/>
  <c r="Y60" i="1"/>
  <c r="AB55" i="1"/>
  <c r="AC55" i="1" s="1"/>
  <c r="Y37" i="1"/>
  <c r="AB32" i="1"/>
  <c r="AC32" i="1" s="1"/>
  <c r="AB36" i="1"/>
  <c r="AC36" i="1" s="1"/>
  <c r="Y74" i="1"/>
  <c r="Y118" i="1"/>
  <c r="AA78" i="1"/>
  <c r="Y119" i="1"/>
  <c r="Y59" i="1"/>
  <c r="AB78" i="1"/>
  <c r="AC78" i="1" s="1"/>
  <c r="Y54" i="1"/>
  <c r="Y78" i="1"/>
  <c r="Y111" i="1"/>
  <c r="AA119" i="1"/>
  <c r="AB27" i="1"/>
  <c r="AC27" i="1" s="1"/>
  <c r="AE119" i="1"/>
  <c r="AE65" i="1"/>
  <c r="Y65" i="1"/>
  <c r="AA111" i="1"/>
  <c r="AA65" i="1"/>
  <c r="AB66" i="1"/>
  <c r="AC66" i="1" s="1"/>
  <c r="Y99" i="1"/>
  <c r="AA87" i="1"/>
  <c r="AB111" i="1"/>
  <c r="AC111" i="1" s="1"/>
  <c r="AE66" i="1"/>
  <c r="AB51" i="1"/>
  <c r="AC51" i="1" s="1"/>
  <c r="AE27" i="1"/>
  <c r="AB87" i="1"/>
  <c r="AC87" i="1" s="1"/>
  <c r="Y40" i="1"/>
  <c r="Y98" i="1"/>
  <c r="Y87" i="1"/>
  <c r="Y51" i="1"/>
  <c r="AA51" i="1"/>
  <c r="AA27" i="1"/>
  <c r="AE29" i="1"/>
  <c r="AB29" i="1"/>
  <c r="AC29" i="1" s="1"/>
  <c r="Y29" i="1"/>
  <c r="AA29" i="1"/>
  <c r="Y88" i="1"/>
  <c r="AA38" i="1"/>
  <c r="Y120" i="1"/>
  <c r="AA102" i="1"/>
  <c r="AE102" i="1"/>
  <c r="AB102" i="1"/>
  <c r="AC102" i="1" s="1"/>
  <c r="Y102" i="1"/>
  <c r="AA64" i="1"/>
  <c r="AE64" i="1"/>
  <c r="AB64" i="1"/>
  <c r="AC64" i="1" s="1"/>
  <c r="Y64" i="1"/>
  <c r="AB72" i="1"/>
  <c r="AC72" i="1" s="1"/>
  <c r="AA72" i="1"/>
  <c r="AE72" i="1"/>
  <c r="AB61" i="1"/>
  <c r="AC61" i="1" s="1"/>
  <c r="AA61" i="1"/>
  <c r="AE61" i="1"/>
  <c r="Y61" i="1"/>
  <c r="AA45" i="1"/>
  <c r="AE45" i="1"/>
  <c r="AB45" i="1"/>
  <c r="AC45" i="1" s="1"/>
  <c r="Y45" i="1"/>
  <c r="AB26" i="1"/>
  <c r="AC26" i="1" s="1"/>
  <c r="AE26" i="1"/>
  <c r="AA26" i="1"/>
  <c r="AB75" i="1"/>
  <c r="AC75" i="1" s="1"/>
  <c r="AA75" i="1"/>
  <c r="AE75" i="1"/>
  <c r="AA117" i="1"/>
  <c r="AE117" i="1"/>
  <c r="AB117" i="1"/>
  <c r="AC117" i="1" s="1"/>
  <c r="Y117" i="1"/>
  <c r="AA48" i="1"/>
  <c r="AE48" i="1"/>
  <c r="AB48" i="1"/>
  <c r="AC48" i="1" s="1"/>
  <c r="Y48" i="1"/>
  <c r="AB90" i="1"/>
  <c r="AC90" i="1" s="1"/>
  <c r="AE90" i="1"/>
  <c r="AA90" i="1"/>
  <c r="Y90" i="1"/>
  <c r="AB49" i="1"/>
  <c r="AC49" i="1" s="1"/>
  <c r="AA49" i="1"/>
  <c r="AE49" i="1"/>
  <c r="Y49" i="1"/>
  <c r="AA44" i="1"/>
  <c r="AE44" i="1"/>
  <c r="AB44" i="1"/>
  <c r="AC44" i="1" s="1"/>
  <c r="Y44" i="1"/>
  <c r="AB112" i="1"/>
  <c r="AC112" i="1" s="1"/>
  <c r="AA112" i="1"/>
  <c r="AE112" i="1"/>
  <c r="AA50" i="1"/>
  <c r="AE50" i="1"/>
  <c r="AB50" i="1"/>
  <c r="AC50" i="1" s="1"/>
  <c r="Y50" i="1"/>
  <c r="AA95" i="1"/>
  <c r="AE95" i="1"/>
  <c r="AB95" i="1"/>
  <c r="AC95" i="1" s="1"/>
  <c r="Y95" i="1"/>
  <c r="AB96" i="1"/>
  <c r="AC96" i="1" s="1"/>
  <c r="AA96" i="1"/>
  <c r="AE96" i="1"/>
  <c r="Y96" i="1"/>
  <c r="AA92" i="1"/>
  <c r="AE92" i="1"/>
  <c r="AB92" i="1"/>
  <c r="AC92" i="1" s="1"/>
  <c r="AE67" i="1"/>
  <c r="AB67" i="1"/>
  <c r="AC67" i="1" s="1"/>
  <c r="AA67" i="1"/>
  <c r="Y67" i="1"/>
  <c r="AA56" i="1"/>
  <c r="AE56" i="1"/>
  <c r="AB56" i="1"/>
  <c r="AC56" i="1" s="1"/>
  <c r="Y56" i="1"/>
  <c r="AB80" i="1"/>
  <c r="AC80" i="1" s="1"/>
  <c r="AA80" i="1"/>
  <c r="AE80" i="1"/>
  <c r="Y80" i="1"/>
  <c r="AB47" i="1"/>
  <c r="AC47" i="1" s="1"/>
  <c r="AA47" i="1"/>
  <c r="AE47" i="1"/>
  <c r="Y47" i="1"/>
  <c r="AB35" i="1"/>
  <c r="AC35" i="1" s="1"/>
  <c r="AE35" i="1"/>
  <c r="AA35" i="1"/>
  <c r="Y35" i="1"/>
  <c r="AA34" i="1"/>
  <c r="AE34" i="1"/>
  <c r="AB34" i="1"/>
  <c r="AC34" i="1" s="1"/>
  <c r="AB58" i="1"/>
  <c r="AC58" i="1" s="1"/>
  <c r="AA58" i="1"/>
  <c r="AE58" i="1"/>
  <c r="Y58" i="1"/>
  <c r="AE31" i="1"/>
  <c r="AA31" i="1"/>
  <c r="AB31" i="1"/>
  <c r="AC31" i="1" s="1"/>
  <c r="Y31" i="1"/>
  <c r="AA104" i="1"/>
  <c r="AE104" i="1"/>
  <c r="AB104" i="1"/>
  <c r="AC104" i="1" s="1"/>
  <c r="Y104" i="1"/>
  <c r="AB103" i="1"/>
  <c r="AC103" i="1" s="1"/>
  <c r="AA103" i="1"/>
  <c r="AE103" i="1"/>
  <c r="Y103" i="1"/>
  <c r="AB94" i="1"/>
  <c r="AC94" i="1" s="1"/>
  <c r="AA94" i="1"/>
  <c r="AE94" i="1"/>
  <c r="Y94" i="1"/>
  <c r="AA86" i="1"/>
  <c r="AE86" i="1"/>
  <c r="AB86" i="1"/>
  <c r="AC86" i="1" s="1"/>
  <c r="Y86" i="1"/>
  <c r="AA52" i="1"/>
  <c r="AE52" i="1"/>
  <c r="AB52" i="1"/>
  <c r="AC52" i="1" s="1"/>
  <c r="Y52" i="1"/>
  <c r="AB63" i="1"/>
  <c r="AC63" i="1" s="1"/>
  <c r="AA63" i="1"/>
  <c r="AE63" i="1"/>
  <c r="Y63" i="1"/>
  <c r="AA46" i="1"/>
  <c r="AE46" i="1"/>
  <c r="AB46" i="1"/>
  <c r="AC46" i="1" s="1"/>
  <c r="Y46" i="1"/>
  <c r="AA42" i="1"/>
  <c r="AE42" i="1"/>
  <c r="AB42" i="1"/>
  <c r="AC42" i="1" s="1"/>
  <c r="Y42" i="1"/>
  <c r="AE30" i="1"/>
  <c r="AB30" i="1"/>
  <c r="AC30" i="1" s="1"/>
  <c r="AA30" i="1"/>
  <c r="AB114" i="1"/>
  <c r="AC114" i="1" s="1"/>
  <c r="AA114" i="1"/>
  <c r="AE114" i="1"/>
  <c r="AB105" i="1"/>
  <c r="AC105" i="1" s="1"/>
  <c r="AA105" i="1"/>
  <c r="AE105" i="1"/>
  <c r="AB84" i="1"/>
  <c r="AC84" i="1" s="1"/>
  <c r="AA84" i="1"/>
  <c r="AE84" i="1"/>
  <c r="AB73" i="1"/>
  <c r="AC73" i="1" s="1"/>
  <c r="AE73" i="1"/>
  <c r="AA73" i="1"/>
  <c r="Y30" i="1"/>
  <c r="Y75" i="1"/>
  <c r="AP150" i="1"/>
  <c r="AH147" i="1"/>
  <c r="AE79" i="1"/>
  <c r="AB79" i="1"/>
  <c r="AC79" i="1" s="1"/>
  <c r="AA79" i="1"/>
  <c r="Y72" i="1"/>
  <c r="AB40" i="1"/>
  <c r="AC40" i="1" s="1"/>
  <c r="AA40" i="1"/>
  <c r="AE40" i="1"/>
  <c r="AA43" i="1"/>
  <c r="AE43" i="1"/>
  <c r="AB43" i="1"/>
  <c r="AC43" i="1" s="1"/>
  <c r="X121" i="1"/>
  <c r="Y26" i="1"/>
  <c r="AB39" i="1"/>
  <c r="AC39" i="1" s="1"/>
  <c r="AA39" i="1"/>
  <c r="AE39" i="1"/>
  <c r="Y39" i="1"/>
  <c r="AA93" i="1"/>
  <c r="AE93" i="1"/>
  <c r="AB93" i="1"/>
  <c r="AC93" i="1" s="1"/>
  <c r="AA107" i="1"/>
  <c r="AE107" i="1"/>
  <c r="AB107" i="1"/>
  <c r="AC107" i="1" s="1"/>
  <c r="AE108" i="1"/>
  <c r="AB108" i="1"/>
  <c r="AC108" i="1" s="1"/>
  <c r="AA108" i="1"/>
  <c r="AA82" i="1"/>
  <c r="AE82" i="1"/>
  <c r="AB82" i="1"/>
  <c r="AC82" i="1" s="1"/>
  <c r="AA62" i="1"/>
  <c r="AE62" i="1"/>
  <c r="AB62" i="1"/>
  <c r="AC62" i="1" s="1"/>
  <c r="AE113" i="1"/>
  <c r="AA113" i="1"/>
  <c r="Y113" i="1"/>
  <c r="Y92" i="1"/>
  <c r="Y105" i="1"/>
  <c r="AA110" i="1"/>
  <c r="AE110" i="1"/>
  <c r="AB70" i="1"/>
  <c r="AC70" i="1" s="1"/>
  <c r="AE70" i="1"/>
  <c r="AA70" i="1"/>
  <c r="Y93" i="1"/>
  <c r="AB118" i="1"/>
  <c r="AC118" i="1" s="1"/>
  <c r="AA118" i="1"/>
  <c r="AE118" i="1"/>
  <c r="Y109" i="1"/>
  <c r="Y91" i="1"/>
  <c r="AB116" i="1"/>
  <c r="AC116" i="1" s="1"/>
  <c r="AA116" i="1"/>
  <c r="AE116" i="1"/>
  <c r="Y82" i="1"/>
  <c r="Y108" i="1"/>
  <c r="Y79" i="1"/>
  <c r="Y68" i="1"/>
  <c r="AE97" i="1"/>
  <c r="AB97" i="1"/>
  <c r="AC97" i="1" s="1"/>
  <c r="AA97" i="1"/>
  <c r="Y84" i="1"/>
  <c r="Y70" i="1"/>
  <c r="AA41" i="1"/>
  <c r="AE41" i="1"/>
  <c r="AB41" i="1"/>
  <c r="AC41" i="1" s="1"/>
  <c r="K121" i="1"/>
  <c r="Y62" i="1"/>
  <c r="Y34" i="1"/>
  <c r="T25" i="1"/>
  <c r="AB115" i="1"/>
  <c r="AC115" i="1" s="1"/>
  <c r="AA115" i="1"/>
  <c r="AE115" i="1"/>
  <c r="Y112" i="1"/>
  <c r="AA100" i="1"/>
  <c r="AE100" i="1"/>
  <c r="AB100" i="1"/>
  <c r="AC100" i="1" s="1"/>
  <c r="AB77" i="1"/>
  <c r="AC77" i="1" s="1"/>
  <c r="AA77" i="1"/>
  <c r="AE77" i="1"/>
  <c r="AB101" i="1"/>
  <c r="AC101" i="1" s="1"/>
  <c r="AA101" i="1"/>
  <c r="AE101" i="1"/>
  <c r="Y101" i="1"/>
  <c r="AB91" i="1"/>
  <c r="AC91" i="1" s="1"/>
  <c r="AA91" i="1"/>
  <c r="AE91" i="1"/>
  <c r="AE71" i="1"/>
  <c r="AB71" i="1"/>
  <c r="AC71" i="1" s="1"/>
  <c r="AA71" i="1"/>
  <c r="AE33" i="1"/>
  <c r="AB33" i="1"/>
  <c r="AC33" i="1" s="1"/>
  <c r="AA33" i="1"/>
  <c r="AB99" i="1"/>
  <c r="AC99" i="1" s="1"/>
  <c r="AA99" i="1"/>
  <c r="AE99" i="1"/>
  <c r="AB106" i="1"/>
  <c r="AC106" i="1" s="1"/>
  <c r="AA106" i="1"/>
  <c r="AE106" i="1"/>
  <c r="Y114" i="1"/>
  <c r="Y107" i="1"/>
  <c r="AA89" i="1"/>
  <c r="AE89" i="1"/>
  <c r="AB89" i="1"/>
  <c r="AC89" i="1" s="1"/>
  <c r="AB120" i="1"/>
  <c r="AC120" i="1" s="1"/>
  <c r="AA120" i="1"/>
  <c r="AE120" i="1"/>
  <c r="AA98" i="1"/>
  <c r="AE98" i="1"/>
  <c r="AB98" i="1"/>
  <c r="AC98" i="1" s="1"/>
  <c r="AA109" i="1"/>
  <c r="AE109" i="1"/>
  <c r="AB109" i="1"/>
  <c r="AC109" i="1" s="1"/>
  <c r="AA68" i="1"/>
  <c r="AE68" i="1"/>
  <c r="AB68" i="1"/>
  <c r="AC68" i="1" s="1"/>
  <c r="Y71" i="1"/>
  <c r="AB85" i="1"/>
  <c r="AC85" i="1" s="1"/>
  <c r="AA85" i="1"/>
  <c r="AE85" i="1"/>
  <c r="AE74" i="1"/>
  <c r="AB74" i="1"/>
  <c r="AC74" i="1" s="1"/>
  <c r="AA74" i="1"/>
  <c r="AA60" i="1"/>
  <c r="AE60" i="1"/>
  <c r="AB60" i="1"/>
  <c r="AC60" i="1" s="1"/>
  <c r="AE59" i="1"/>
  <c r="AB59" i="1"/>
  <c r="AC59" i="1" s="1"/>
  <c r="AA59" i="1"/>
  <c r="AE88" i="1"/>
  <c r="AB88" i="1"/>
  <c r="AC88" i="1" s="1"/>
  <c r="AA88" i="1"/>
  <c r="AB54" i="1"/>
  <c r="AC54" i="1" s="1"/>
  <c r="AA54" i="1"/>
  <c r="AE54" i="1"/>
  <c r="AE37" i="1"/>
  <c r="AB37" i="1"/>
  <c r="AC37" i="1" s="1"/>
  <c r="AA37" i="1"/>
  <c r="AE76" i="1"/>
  <c r="AB76" i="1"/>
  <c r="AC76" i="1" s="1"/>
  <c r="AA76" i="1"/>
  <c r="Y73" i="1"/>
  <c r="F106" i="4"/>
  <c r="E106" i="4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G88" i="4"/>
  <c r="G87" i="4"/>
  <c r="G86" i="4"/>
  <c r="G85" i="4"/>
  <c r="G84" i="4"/>
  <c r="G83" i="4"/>
  <c r="G82" i="4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G68" i="4"/>
  <c r="G67" i="4"/>
  <c r="G66" i="4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G57" i="4"/>
  <c r="G56" i="4"/>
  <c r="G55" i="4"/>
  <c r="G54" i="4"/>
  <c r="G53" i="4"/>
  <c r="G52" i="4"/>
  <c r="G51" i="4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U40" i="4"/>
  <c r="G40" i="4"/>
  <c r="H40" i="4" s="1"/>
  <c r="U39" i="4"/>
  <c r="G39" i="4"/>
  <c r="H39" i="4" s="1"/>
  <c r="U38" i="4"/>
  <c r="G38" i="4"/>
  <c r="H38" i="4" s="1"/>
  <c r="U37" i="4"/>
  <c r="G37" i="4"/>
  <c r="H37" i="4" s="1"/>
  <c r="U36" i="4"/>
  <c r="G36" i="4"/>
  <c r="H36" i="4" s="1"/>
  <c r="U35" i="4"/>
  <c r="G35" i="4"/>
  <c r="H35" i="4" s="1"/>
  <c r="U34" i="4"/>
  <c r="G34" i="4"/>
  <c r="H34" i="4" s="1"/>
  <c r="U33" i="4"/>
  <c r="G33" i="4"/>
  <c r="H33" i="4" s="1"/>
  <c r="U32" i="4"/>
  <c r="G32" i="4"/>
  <c r="H32" i="4" s="1"/>
  <c r="U31" i="4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H51" i="4" l="1"/>
  <c r="I51" i="4" s="1"/>
  <c r="O51" i="4" s="1"/>
  <c r="H53" i="4"/>
  <c r="I53" i="4" s="1"/>
  <c r="O53" i="4" s="1"/>
  <c r="H55" i="4"/>
  <c r="I55" i="4" s="1"/>
  <c r="O55" i="4" s="1"/>
  <c r="H57" i="4"/>
  <c r="I57" i="4" s="1"/>
  <c r="O57" i="4" s="1"/>
  <c r="H59" i="4"/>
  <c r="I59" i="4" s="1"/>
  <c r="O59" i="4" s="1"/>
  <c r="H67" i="4"/>
  <c r="I67" i="4" s="1"/>
  <c r="O67" i="4" s="1"/>
  <c r="H69" i="4"/>
  <c r="I69" i="4" s="1"/>
  <c r="O69" i="4" s="1"/>
  <c r="H83" i="4"/>
  <c r="I83" i="4" s="1"/>
  <c r="O83" i="4" s="1"/>
  <c r="H85" i="4"/>
  <c r="I85" i="4" s="1"/>
  <c r="O85" i="4" s="1"/>
  <c r="H87" i="4"/>
  <c r="I87" i="4" s="1"/>
  <c r="O87" i="4" s="1"/>
  <c r="H89" i="4"/>
  <c r="I89" i="4" s="1"/>
  <c r="O89" i="4" s="1"/>
  <c r="H52" i="4"/>
  <c r="I52" i="4" s="1"/>
  <c r="O52" i="4" s="1"/>
  <c r="H54" i="4"/>
  <c r="I54" i="4" s="1"/>
  <c r="O54" i="4" s="1"/>
  <c r="H56" i="4"/>
  <c r="I56" i="4" s="1"/>
  <c r="O56" i="4" s="1"/>
  <c r="O58" i="4"/>
  <c r="H66" i="4"/>
  <c r="I66" i="4" s="1"/>
  <c r="O66" i="4" s="1"/>
  <c r="H68" i="4"/>
  <c r="I68" i="4" s="1"/>
  <c r="O68" i="4" s="1"/>
  <c r="H82" i="4"/>
  <c r="I82" i="4" s="1"/>
  <c r="O82" i="4" s="1"/>
  <c r="H84" i="4"/>
  <c r="I84" i="4" s="1"/>
  <c r="O84" i="4" s="1"/>
  <c r="H86" i="4"/>
  <c r="I86" i="4" s="1"/>
  <c r="O86" i="4" s="1"/>
  <c r="H88" i="4"/>
  <c r="I88" i="4" s="1"/>
  <c r="O88" i="4" s="1"/>
  <c r="I46" i="4"/>
  <c r="O46" i="4" s="1"/>
  <c r="I74" i="4"/>
  <c r="O74" i="4" s="1"/>
  <c r="I91" i="4"/>
  <c r="O91" i="4" s="1"/>
  <c r="I100" i="4"/>
  <c r="O100" i="4" s="1"/>
  <c r="I104" i="4"/>
  <c r="O104" i="4" s="1"/>
  <c r="I27" i="4"/>
  <c r="O27" i="4" s="1"/>
  <c r="I25" i="4"/>
  <c r="O25" i="4" s="1"/>
  <c r="I33" i="4"/>
  <c r="O33" i="4" s="1"/>
  <c r="I35" i="4"/>
  <c r="O35" i="4" s="1"/>
  <c r="I47" i="4"/>
  <c r="O47" i="4" s="1"/>
  <c r="I29" i="4"/>
  <c r="O29" i="4" s="1"/>
  <c r="I31" i="4"/>
  <c r="O31" i="4" s="1"/>
  <c r="I42" i="4"/>
  <c r="O42" i="4" s="1"/>
  <c r="I44" i="4"/>
  <c r="O44" i="4" s="1"/>
  <c r="S45" i="4"/>
  <c r="S34" i="4"/>
  <c r="I37" i="4"/>
  <c r="O37" i="4" s="1"/>
  <c r="I39" i="4"/>
  <c r="O39" i="4" s="1"/>
  <c r="I60" i="4"/>
  <c r="O60" i="4" s="1"/>
  <c r="I77" i="4"/>
  <c r="O77" i="4" s="1"/>
  <c r="I94" i="4"/>
  <c r="O94" i="4" s="1"/>
  <c r="I41" i="4"/>
  <c r="O41" i="4" s="1"/>
  <c r="I43" i="4"/>
  <c r="O43" i="4" s="1"/>
  <c r="I48" i="4"/>
  <c r="O48" i="4" s="1"/>
  <c r="I61" i="4"/>
  <c r="O61" i="4" s="1"/>
  <c r="I62" i="4"/>
  <c r="O62" i="4" s="1"/>
  <c r="I63" i="4"/>
  <c r="O63" i="4" s="1"/>
  <c r="I64" i="4"/>
  <c r="O64" i="4" s="1"/>
  <c r="I70" i="4"/>
  <c r="O70" i="4" s="1"/>
  <c r="I72" i="4"/>
  <c r="O72" i="4" s="1"/>
  <c r="I78" i="4"/>
  <c r="O78" i="4" s="1"/>
  <c r="I80" i="4"/>
  <c r="O80" i="4" s="1"/>
  <c r="I95" i="4"/>
  <c r="O95" i="4" s="1"/>
  <c r="I98" i="4"/>
  <c r="O98" i="4" s="1"/>
  <c r="I101" i="4"/>
  <c r="O101" i="4" s="1"/>
  <c r="I105" i="4"/>
  <c r="O105" i="4" s="1"/>
  <c r="T121" i="1"/>
  <c r="T147" i="1" s="1"/>
  <c r="U25" i="1"/>
  <c r="AF107" i="1"/>
  <c r="AP151" i="1"/>
  <c r="AR151" i="1"/>
  <c r="S51" i="4"/>
  <c r="S65" i="4"/>
  <c r="I65" i="4"/>
  <c r="O65" i="4" s="1"/>
  <c r="S44" i="4"/>
  <c r="S47" i="4"/>
  <c r="I49" i="4"/>
  <c r="O49" i="4" s="1"/>
  <c r="I73" i="4"/>
  <c r="O73" i="4" s="1"/>
  <c r="I75" i="4"/>
  <c r="O75" i="4" s="1"/>
  <c r="I81" i="4"/>
  <c r="O81" i="4" s="1"/>
  <c r="I90" i="4"/>
  <c r="O90" i="4" s="1"/>
  <c r="I92" i="4"/>
  <c r="O92" i="4" s="1"/>
  <c r="I96" i="4"/>
  <c r="O96" i="4" s="1"/>
  <c r="I102" i="4"/>
  <c r="O102" i="4" s="1"/>
  <c r="I26" i="4"/>
  <c r="O26" i="4" s="1"/>
  <c r="I28" i="4"/>
  <c r="O28" i="4" s="1"/>
  <c r="I30" i="4"/>
  <c r="O30" i="4" s="1"/>
  <c r="S31" i="4"/>
  <c r="I32" i="4"/>
  <c r="O32" i="4" s="1"/>
  <c r="I34" i="4"/>
  <c r="O34" i="4" s="1"/>
  <c r="I36" i="4"/>
  <c r="O36" i="4" s="1"/>
  <c r="I38" i="4"/>
  <c r="O38" i="4" s="1"/>
  <c r="I40" i="4"/>
  <c r="O40" i="4" s="1"/>
  <c r="I45" i="4"/>
  <c r="O45" i="4" s="1"/>
  <c r="I50" i="4"/>
  <c r="O50" i="4" s="1"/>
  <c r="I71" i="4"/>
  <c r="O71" i="4" s="1"/>
  <c r="I76" i="4"/>
  <c r="O76" i="4" s="1"/>
  <c r="I79" i="4"/>
  <c r="O79" i="4" s="1"/>
  <c r="I93" i="4"/>
  <c r="O93" i="4" s="1"/>
  <c r="I97" i="4"/>
  <c r="O97" i="4" s="1"/>
  <c r="I99" i="4"/>
  <c r="O99" i="4" s="1"/>
  <c r="I103" i="4"/>
  <c r="O103" i="4" s="1"/>
  <c r="S84" i="4"/>
  <c r="S39" i="4"/>
  <c r="S54" i="4"/>
  <c r="S63" i="4"/>
  <c r="S85" i="4"/>
  <c r="S49" i="4"/>
  <c r="S73" i="4"/>
  <c r="S96" i="4"/>
  <c r="S32" i="4"/>
  <c r="S57" i="4"/>
  <c r="S58" i="4"/>
  <c r="S94" i="4"/>
  <c r="S100" i="4"/>
  <c r="S104" i="4"/>
  <c r="S27" i="4"/>
  <c r="S43" i="4"/>
  <c r="S46" i="4"/>
  <c r="S59" i="4"/>
  <c r="S64" i="4"/>
  <c r="S71" i="4"/>
  <c r="S76" i="4"/>
  <c r="S81" i="4"/>
  <c r="S98" i="4"/>
  <c r="S105" i="4"/>
  <c r="S26" i="4"/>
  <c r="S38" i="4"/>
  <c r="S61" i="4"/>
  <c r="S74" i="4"/>
  <c r="S79" i="4"/>
  <c r="S80" i="4"/>
  <c r="S90" i="4"/>
  <c r="S92" i="4"/>
  <c r="S88" i="4"/>
  <c r="S103" i="4"/>
  <c r="S28" i="4"/>
  <c r="S30" i="4"/>
  <c r="S33" i="4"/>
  <c r="S36" i="4"/>
  <c r="S37" i="4"/>
  <c r="S50" i="4"/>
  <c r="S52" i="4"/>
  <c r="S69" i="4"/>
  <c r="S70" i="4"/>
  <c r="S75" i="4"/>
  <c r="S91" i="4"/>
  <c r="S42" i="4"/>
  <c r="S89" i="4"/>
  <c r="S29" i="4"/>
  <c r="S41" i="4"/>
  <c r="S48" i="4"/>
  <c r="S53" i="4"/>
  <c r="S55" i="4"/>
  <c r="S77" i="4"/>
  <c r="S82" i="4"/>
  <c r="S93" i="4"/>
  <c r="S95" i="4"/>
  <c r="S97" i="4"/>
  <c r="S101" i="4"/>
  <c r="S56" i="4"/>
  <c r="S66" i="4"/>
  <c r="S60" i="4"/>
  <c r="S62" i="4"/>
  <c r="S72" i="4"/>
  <c r="S83" i="4"/>
  <c r="S87" i="4"/>
  <c r="M106" i="4"/>
  <c r="S35" i="4"/>
  <c r="G106" i="4"/>
  <c r="U106" i="4"/>
  <c r="S40" i="4"/>
  <c r="J106" i="4"/>
  <c r="S67" i="4"/>
  <c r="K106" i="4"/>
  <c r="S25" i="4"/>
  <c r="S68" i="4"/>
  <c r="S78" i="4"/>
  <c r="S86" i="4"/>
  <c r="S99" i="4"/>
  <c r="S102" i="4"/>
  <c r="H106" i="4" l="1"/>
  <c r="U121" i="1"/>
  <c r="AE25" i="1"/>
  <c r="AB25" i="1"/>
  <c r="AA25" i="1"/>
  <c r="AA121" i="1" s="1"/>
  <c r="AA147" i="1" s="1"/>
  <c r="Y25" i="1"/>
  <c r="Y121" i="1" s="1"/>
  <c r="S106" i="4"/>
  <c r="AB121" i="1" l="1"/>
  <c r="AB147" i="1" s="1"/>
  <c r="AC25" i="1"/>
  <c r="AC121" i="1" s="1"/>
  <c r="AH149" i="1"/>
  <c r="AH152" i="1"/>
  <c r="U147" i="1"/>
  <c r="AE121" i="1"/>
  <c r="AC147" i="1" l="1"/>
  <c r="AP152" i="1"/>
  <c r="AP149" i="1"/>
  <c r="AS149" i="1" s="1"/>
  <c r="AH153" i="1"/>
  <c r="U161" i="1"/>
  <c r="U163" i="1" s="1"/>
  <c r="AR153" i="1" l="1"/>
  <c r="AP153" i="1"/>
  <c r="P25" i="4" l="1"/>
  <c r="V25" i="4" s="1"/>
  <c r="AA25" i="4" l="1"/>
  <c r="T25" i="4"/>
  <c r="W25" i="4"/>
  <c r="X25" i="4" l="1"/>
  <c r="Z25" i="4" s="1"/>
  <c r="I106" i="4"/>
  <c r="P102" i="4"/>
  <c r="P51" i="4"/>
  <c r="P82" i="4"/>
  <c r="P62" i="4"/>
  <c r="W62" i="4" s="1"/>
  <c r="X62" i="4" s="1"/>
  <c r="Z62" i="4" s="1"/>
  <c r="P32" i="4"/>
  <c r="P59" i="4"/>
  <c r="W59" i="4" s="1"/>
  <c r="X59" i="4" s="1"/>
  <c r="Z59" i="4" s="1"/>
  <c r="P34" i="4"/>
  <c r="P41" i="4"/>
  <c r="P101" i="4"/>
  <c r="P67" i="4"/>
  <c r="P38" i="4"/>
  <c r="P89" i="4"/>
  <c r="P71" i="4"/>
  <c r="P52" i="4"/>
  <c r="P88" i="4"/>
  <c r="P55" i="4"/>
  <c r="P36" i="4"/>
  <c r="P56" i="4"/>
  <c r="P60" i="4"/>
  <c r="P84" i="4"/>
  <c r="P53" i="4"/>
  <c r="P97" i="4"/>
  <c r="P49" i="4"/>
  <c r="P76" i="4"/>
  <c r="P40" i="4"/>
  <c r="P69" i="4"/>
  <c r="P61" i="4"/>
  <c r="P85" i="4"/>
  <c r="P83" i="4"/>
  <c r="P79" i="4"/>
  <c r="P66" i="4"/>
  <c r="P99" i="4"/>
  <c r="P46" i="4"/>
  <c r="P28" i="4"/>
  <c r="W28" i="4" s="1"/>
  <c r="X28" i="4" s="1"/>
  <c r="Z28" i="4" s="1"/>
  <c r="P45" i="4"/>
  <c r="P54" i="4"/>
  <c r="P48" i="4"/>
  <c r="P103" i="4"/>
  <c r="P96" i="4"/>
  <c r="P81" i="4"/>
  <c r="P94" i="4"/>
  <c r="P27" i="4"/>
  <c r="P33" i="4"/>
  <c r="P57" i="4"/>
  <c r="W57" i="4" s="1"/>
  <c r="X57" i="4" s="1"/>
  <c r="Z57" i="4" s="1"/>
  <c r="P91" i="4"/>
  <c r="P75" i="4"/>
  <c r="P35" i="4"/>
  <c r="P44" i="4"/>
  <c r="P50" i="4"/>
  <c r="P37" i="4"/>
  <c r="P42" i="4"/>
  <c r="P93" i="4"/>
  <c r="P74" i="4"/>
  <c r="P47" i="4"/>
  <c r="P78" i="4"/>
  <c r="P58" i="4"/>
  <c r="P72" i="4"/>
  <c r="P92" i="4"/>
  <c r="P77" i="4"/>
  <c r="P98" i="4"/>
  <c r="P86" i="4"/>
  <c r="W86" i="4" s="1"/>
  <c r="X86" i="4" s="1"/>
  <c r="Z86" i="4" s="1"/>
  <c r="P100" i="4"/>
  <c r="P30" i="4"/>
  <c r="P95" i="4"/>
  <c r="P29" i="4"/>
  <c r="P31" i="4"/>
  <c r="P39" i="4"/>
  <c r="P90" i="4"/>
  <c r="P63" i="4"/>
  <c r="P104" i="4"/>
  <c r="W104" i="4" s="1"/>
  <c r="X104" i="4" s="1"/>
  <c r="Z104" i="4" s="1"/>
  <c r="P73" i="4"/>
  <c r="P65" i="4"/>
  <c r="P68" i="4"/>
  <c r="P64" i="4"/>
  <c r="W64" i="4" s="1"/>
  <c r="X64" i="4" s="1"/>
  <c r="Z64" i="4" s="1"/>
  <c r="P43" i="4"/>
  <c r="P87" i="4"/>
  <c r="P70" i="4"/>
  <c r="P80" i="4"/>
  <c r="W80" i="4" s="1"/>
  <c r="X80" i="4" s="1"/>
  <c r="Z80" i="4" s="1"/>
  <c r="P105" i="4"/>
  <c r="T87" i="4" l="1"/>
  <c r="V87" i="4"/>
  <c r="AA87" i="4"/>
  <c r="W87" i="4"/>
  <c r="X87" i="4" s="1"/>
  <c r="Z87" i="4" s="1"/>
  <c r="AA33" i="4"/>
  <c r="T33" i="4"/>
  <c r="V33" i="4"/>
  <c r="W33" i="4"/>
  <c r="X33" i="4" s="1"/>
  <c r="Z33" i="4" s="1"/>
  <c r="T63" i="4"/>
  <c r="AA63" i="4"/>
  <c r="V63" i="4"/>
  <c r="W63" i="4"/>
  <c r="X63" i="4" s="1"/>
  <c r="Z63" i="4" s="1"/>
  <c r="V78" i="4"/>
  <c r="T78" i="4"/>
  <c r="AA78" i="4"/>
  <c r="W78" i="4"/>
  <c r="X78" i="4" s="1"/>
  <c r="Z78" i="4" s="1"/>
  <c r="V27" i="4"/>
  <c r="AA27" i="4"/>
  <c r="T27" i="4"/>
  <c r="W27" i="4"/>
  <c r="X27" i="4" s="1"/>
  <c r="Z27" i="4" s="1"/>
  <c r="T95" i="4"/>
  <c r="V95" i="4"/>
  <c r="AA95" i="4"/>
  <c r="W95" i="4"/>
  <c r="X95" i="4" s="1"/>
  <c r="Z95" i="4" s="1"/>
  <c r="AA47" i="4"/>
  <c r="T47" i="4"/>
  <c r="V47" i="4"/>
  <c r="W47" i="4"/>
  <c r="X47" i="4" s="1"/>
  <c r="Z47" i="4" s="1"/>
  <c r="V75" i="4"/>
  <c r="AA75" i="4"/>
  <c r="T75" i="4"/>
  <c r="W75" i="4"/>
  <c r="X75" i="4" s="1"/>
  <c r="Z75" i="4" s="1"/>
  <c r="AA30" i="4"/>
  <c r="V30" i="4"/>
  <c r="T30" i="4"/>
  <c r="W30" i="4"/>
  <c r="X30" i="4" s="1"/>
  <c r="Z30" i="4" s="1"/>
  <c r="V50" i="4"/>
  <c r="AA50" i="4"/>
  <c r="W50" i="4"/>
  <c r="X50" i="4" s="1"/>
  <c r="Z50" i="4" s="1"/>
  <c r="T50" i="4"/>
  <c r="AA70" i="4"/>
  <c r="V70" i="4"/>
  <c r="T70" i="4"/>
  <c r="W70" i="4"/>
  <c r="X70" i="4" s="1"/>
  <c r="Z70" i="4" s="1"/>
  <c r="V65" i="4"/>
  <c r="T65" i="4"/>
  <c r="AA65" i="4"/>
  <c r="W65" i="4"/>
  <c r="X65" i="4" s="1"/>
  <c r="Z65" i="4" s="1"/>
  <c r="T31" i="4"/>
  <c r="AA31" i="4"/>
  <c r="V31" i="4"/>
  <c r="W31" i="4"/>
  <c r="X31" i="4" s="1"/>
  <c r="Z31" i="4" s="1"/>
  <c r="T74" i="4"/>
  <c r="V74" i="4"/>
  <c r="W74" i="4"/>
  <c r="X74" i="4" s="1"/>
  <c r="Z74" i="4" s="1"/>
  <c r="AA74" i="4"/>
  <c r="AA42" i="4"/>
  <c r="T42" i="4"/>
  <c r="V42" i="4"/>
  <c r="W42" i="4"/>
  <c r="X42" i="4" s="1"/>
  <c r="Z42" i="4" s="1"/>
  <c r="V58" i="4"/>
  <c r="AA58" i="4"/>
  <c r="T58" i="4"/>
  <c r="W58" i="4"/>
  <c r="X58" i="4" s="1"/>
  <c r="Z58" i="4" s="1"/>
  <c r="AA35" i="4"/>
  <c r="V35" i="4"/>
  <c r="T35" i="4"/>
  <c r="T94" i="4"/>
  <c r="AA94" i="4"/>
  <c r="W94" i="4"/>
  <c r="X94" i="4" s="1"/>
  <c r="Z94" i="4" s="1"/>
  <c r="V94" i="4"/>
  <c r="AA99" i="4"/>
  <c r="V99" i="4"/>
  <c r="T99" i="4"/>
  <c r="W99" i="4"/>
  <c r="X99" i="4" s="1"/>
  <c r="Z99" i="4" s="1"/>
  <c r="T79" i="4"/>
  <c r="AA79" i="4"/>
  <c r="W79" i="4"/>
  <c r="X79" i="4" s="1"/>
  <c r="Z79" i="4" s="1"/>
  <c r="V79" i="4"/>
  <c r="T67" i="4"/>
  <c r="V67" i="4"/>
  <c r="AA67" i="4"/>
  <c r="W67" i="4"/>
  <c r="X67" i="4" s="1"/>
  <c r="Z67" i="4" s="1"/>
  <c r="V32" i="4"/>
  <c r="AA32" i="4"/>
  <c r="T32" i="4"/>
  <c r="W32" i="4"/>
  <c r="X32" i="4" s="1"/>
  <c r="Z32" i="4" s="1"/>
  <c r="T73" i="4"/>
  <c r="V73" i="4"/>
  <c r="AA73" i="4"/>
  <c r="W73" i="4"/>
  <c r="X73" i="4" s="1"/>
  <c r="Z73" i="4" s="1"/>
  <c r="T105" i="4"/>
  <c r="AA105" i="4"/>
  <c r="V105" i="4"/>
  <c r="W105" i="4"/>
  <c r="X105" i="4" s="1"/>
  <c r="Z105" i="4" s="1"/>
  <c r="AA68" i="4"/>
  <c r="V68" i="4"/>
  <c r="T68" i="4"/>
  <c r="AA29" i="4"/>
  <c r="T29" i="4"/>
  <c r="V29" i="4"/>
  <c r="T37" i="4"/>
  <c r="V37" i="4"/>
  <c r="AA37" i="4"/>
  <c r="W37" i="4"/>
  <c r="X37" i="4" s="1"/>
  <c r="Z37" i="4" s="1"/>
  <c r="T80" i="4"/>
  <c r="AA80" i="4"/>
  <c r="V80" i="4"/>
  <c r="AA43" i="4"/>
  <c r="T43" i="4"/>
  <c r="V43" i="4"/>
  <c r="AA100" i="4"/>
  <c r="V100" i="4"/>
  <c r="T100" i="4"/>
  <c r="W100" i="4"/>
  <c r="X100" i="4" s="1"/>
  <c r="Z100" i="4" s="1"/>
  <c r="V86" i="4"/>
  <c r="T86" i="4"/>
  <c r="AA86" i="4"/>
  <c r="AA93" i="4"/>
  <c r="T93" i="4"/>
  <c r="V93" i="4"/>
  <c r="W93" i="4"/>
  <c r="X93" i="4" s="1"/>
  <c r="Z93" i="4" s="1"/>
  <c r="AA44" i="4"/>
  <c r="T44" i="4"/>
  <c r="V44" i="4"/>
  <c r="W44" i="4"/>
  <c r="X44" i="4" s="1"/>
  <c r="Z44" i="4" s="1"/>
  <c r="T91" i="4"/>
  <c r="AA91" i="4"/>
  <c r="W91" i="4"/>
  <c r="X91" i="4" s="1"/>
  <c r="Z91" i="4" s="1"/>
  <c r="V91" i="4"/>
  <c r="T54" i="4"/>
  <c r="V54" i="4"/>
  <c r="AA54" i="4"/>
  <c r="W54" i="4"/>
  <c r="X54" i="4" s="1"/>
  <c r="Z54" i="4" s="1"/>
  <c r="T45" i="4"/>
  <c r="AA45" i="4"/>
  <c r="V45" i="4"/>
  <c r="W45" i="4"/>
  <c r="X45" i="4" s="1"/>
  <c r="Z45" i="4" s="1"/>
  <c r="V46" i="4"/>
  <c r="W46" i="4"/>
  <c r="X46" i="4" s="1"/>
  <c r="Z46" i="4" s="1"/>
  <c r="AA46" i="4"/>
  <c r="T46" i="4"/>
  <c r="V61" i="4"/>
  <c r="AA61" i="4"/>
  <c r="T61" i="4"/>
  <c r="W61" i="4"/>
  <c r="X61" i="4" s="1"/>
  <c r="Z61" i="4" s="1"/>
  <c r="T40" i="4"/>
  <c r="V40" i="4"/>
  <c r="AA40" i="4"/>
  <c r="W40" i="4"/>
  <c r="X40" i="4" s="1"/>
  <c r="Z40" i="4" s="1"/>
  <c r="T76" i="4"/>
  <c r="AA76" i="4"/>
  <c r="V76" i="4"/>
  <c r="W76" i="4"/>
  <c r="X76" i="4" s="1"/>
  <c r="Z76" i="4" s="1"/>
  <c r="V49" i="4"/>
  <c r="AA49" i="4"/>
  <c r="T49" i="4"/>
  <c r="W49" i="4"/>
  <c r="X49" i="4" s="1"/>
  <c r="Z49" i="4" s="1"/>
  <c r="V84" i="4"/>
  <c r="T84" i="4"/>
  <c r="AA84" i="4"/>
  <c r="W84" i="4"/>
  <c r="X84" i="4" s="1"/>
  <c r="Z84" i="4" s="1"/>
  <c r="V55" i="4"/>
  <c r="T55" i="4"/>
  <c r="AA55" i="4"/>
  <c r="W55" i="4"/>
  <c r="X55" i="4" s="1"/>
  <c r="Z55" i="4" s="1"/>
  <c r="W43" i="4"/>
  <c r="X43" i="4" s="1"/>
  <c r="Z43" i="4" s="1"/>
  <c r="T89" i="4"/>
  <c r="AA89" i="4"/>
  <c r="V89" i="4"/>
  <c r="W89" i="4"/>
  <c r="X89" i="4" s="1"/>
  <c r="Z89" i="4" s="1"/>
  <c r="AA104" i="4"/>
  <c r="T104" i="4"/>
  <c r="V104" i="4"/>
  <c r="T90" i="4"/>
  <c r="AA90" i="4"/>
  <c r="V90" i="4"/>
  <c r="W90" i="4"/>
  <c r="X90" i="4" s="1"/>
  <c r="Z90" i="4" s="1"/>
  <c r="W68" i="4"/>
  <c r="X68" i="4" s="1"/>
  <c r="Z68" i="4" s="1"/>
  <c r="AA77" i="4"/>
  <c r="V77" i="4"/>
  <c r="T77" i="4"/>
  <c r="W77" i="4"/>
  <c r="X77" i="4" s="1"/>
  <c r="Z77" i="4" s="1"/>
  <c r="T81" i="4"/>
  <c r="V81" i="4"/>
  <c r="AA81" i="4"/>
  <c r="W81" i="4"/>
  <c r="X81" i="4" s="1"/>
  <c r="Z81" i="4" s="1"/>
  <c r="T97" i="4"/>
  <c r="V97" i="4"/>
  <c r="AA97" i="4"/>
  <c r="W97" i="4"/>
  <c r="X97" i="4" s="1"/>
  <c r="Z97" i="4" s="1"/>
  <c r="W29" i="4"/>
  <c r="X29" i="4" s="1"/>
  <c r="Z29" i="4" s="1"/>
  <c r="T36" i="4"/>
  <c r="V36" i="4"/>
  <c r="AA36" i="4"/>
  <c r="W36" i="4"/>
  <c r="X36" i="4" s="1"/>
  <c r="Z36" i="4" s="1"/>
  <c r="AA64" i="4"/>
  <c r="V64" i="4"/>
  <c r="T64" i="4"/>
  <c r="T39" i="4"/>
  <c r="W39" i="4"/>
  <c r="X39" i="4" s="1"/>
  <c r="Z39" i="4" s="1"/>
  <c r="V39" i="4"/>
  <c r="AA39" i="4"/>
  <c r="T98" i="4"/>
  <c r="AA98" i="4"/>
  <c r="V98" i="4"/>
  <c r="W98" i="4"/>
  <c r="X98" i="4" s="1"/>
  <c r="Z98" i="4" s="1"/>
  <c r="V92" i="4"/>
  <c r="T92" i="4"/>
  <c r="AA92" i="4"/>
  <c r="W92" i="4"/>
  <c r="X92" i="4" s="1"/>
  <c r="Z92" i="4" s="1"/>
  <c r="V72" i="4"/>
  <c r="T72" i="4"/>
  <c r="AA72" i="4"/>
  <c r="W72" i="4"/>
  <c r="X72" i="4" s="1"/>
  <c r="Z72" i="4" s="1"/>
  <c r="W35" i="4"/>
  <c r="X35" i="4" s="1"/>
  <c r="Z35" i="4" s="1"/>
  <c r="AA57" i="4"/>
  <c r="T57" i="4"/>
  <c r="V57" i="4"/>
  <c r="V96" i="4"/>
  <c r="T96" i="4"/>
  <c r="AA96" i="4"/>
  <c r="W96" i="4"/>
  <c r="X96" i="4" s="1"/>
  <c r="Z96" i="4" s="1"/>
  <c r="AA103" i="4"/>
  <c r="V103" i="4"/>
  <c r="T103" i="4"/>
  <c r="W103" i="4"/>
  <c r="X103" i="4" s="1"/>
  <c r="Z103" i="4" s="1"/>
  <c r="AA48" i="4"/>
  <c r="V48" i="4"/>
  <c r="T48" i="4"/>
  <c r="W48" i="4"/>
  <c r="X48" i="4" s="1"/>
  <c r="Z48" i="4" s="1"/>
  <c r="T66" i="4"/>
  <c r="V66" i="4"/>
  <c r="AA66" i="4"/>
  <c r="W66" i="4"/>
  <c r="X66" i="4" s="1"/>
  <c r="Z66" i="4" s="1"/>
  <c r="AA85" i="4"/>
  <c r="T85" i="4"/>
  <c r="W85" i="4"/>
  <c r="X85" i="4" s="1"/>
  <c r="Z85" i="4" s="1"/>
  <c r="V85" i="4"/>
  <c r="V60" i="4"/>
  <c r="AA60" i="4"/>
  <c r="T60" i="4"/>
  <c r="W60" i="4"/>
  <c r="X60" i="4" s="1"/>
  <c r="Z60" i="4" s="1"/>
  <c r="T56" i="4"/>
  <c r="AA56" i="4"/>
  <c r="W56" i="4"/>
  <c r="X56" i="4" s="1"/>
  <c r="Z56" i="4" s="1"/>
  <c r="V56" i="4"/>
  <c r="T88" i="4"/>
  <c r="AA88" i="4"/>
  <c r="W88" i="4"/>
  <c r="X88" i="4" s="1"/>
  <c r="Z88" i="4" s="1"/>
  <c r="V88" i="4"/>
  <c r="T52" i="4"/>
  <c r="AA52" i="4"/>
  <c r="W52" i="4"/>
  <c r="X52" i="4" s="1"/>
  <c r="Z52" i="4" s="1"/>
  <c r="V52" i="4"/>
  <c r="T41" i="4"/>
  <c r="V41" i="4"/>
  <c r="AA41" i="4"/>
  <c r="W41" i="4"/>
  <c r="X41" i="4" s="1"/>
  <c r="Z41" i="4" s="1"/>
  <c r="AA71" i="4"/>
  <c r="T71" i="4"/>
  <c r="V71" i="4"/>
  <c r="AA38" i="4"/>
  <c r="T38" i="4"/>
  <c r="V38" i="4"/>
  <c r="W38" i="4"/>
  <c r="X38" i="4" s="1"/>
  <c r="Z38" i="4" s="1"/>
  <c r="T101" i="4"/>
  <c r="V101" i="4"/>
  <c r="AA101" i="4"/>
  <c r="W101" i="4"/>
  <c r="X101" i="4" s="1"/>
  <c r="Z101" i="4" s="1"/>
  <c r="V34" i="4"/>
  <c r="T34" i="4"/>
  <c r="AA34" i="4"/>
  <c r="W34" i="4"/>
  <c r="X34" i="4" s="1"/>
  <c r="Z34" i="4" s="1"/>
  <c r="AA51" i="4"/>
  <c r="V51" i="4"/>
  <c r="T51" i="4"/>
  <c r="W51" i="4"/>
  <c r="X51" i="4" s="1"/>
  <c r="Z51" i="4" s="1"/>
  <c r="V102" i="4"/>
  <c r="T102" i="4"/>
  <c r="AA102" i="4"/>
  <c r="T28" i="4"/>
  <c r="V28" i="4"/>
  <c r="AA28" i="4"/>
  <c r="V83" i="4"/>
  <c r="T83" i="4"/>
  <c r="AA83" i="4"/>
  <c r="W83" i="4"/>
  <c r="X83" i="4" s="1"/>
  <c r="Z83" i="4" s="1"/>
  <c r="AA69" i="4"/>
  <c r="T69" i="4"/>
  <c r="W69" i="4"/>
  <c r="X69" i="4" s="1"/>
  <c r="Z69" i="4" s="1"/>
  <c r="V69" i="4"/>
  <c r="T53" i="4"/>
  <c r="V53" i="4"/>
  <c r="AA53" i="4"/>
  <c r="W53" i="4"/>
  <c r="X53" i="4" s="1"/>
  <c r="Z53" i="4" s="1"/>
  <c r="AA59" i="4"/>
  <c r="V59" i="4"/>
  <c r="T59" i="4"/>
  <c r="AA82" i="4"/>
  <c r="V82" i="4"/>
  <c r="T82" i="4"/>
  <c r="W82" i="4"/>
  <c r="X82" i="4" s="1"/>
  <c r="Z82" i="4" s="1"/>
  <c r="W71" i="4"/>
  <c r="X71" i="4" s="1"/>
  <c r="Z71" i="4" s="1"/>
  <c r="T62" i="4"/>
  <c r="AA62" i="4"/>
  <c r="V62" i="4"/>
  <c r="W102" i="4"/>
  <c r="X102" i="4" s="1"/>
  <c r="Z102" i="4" s="1"/>
  <c r="O106" i="4"/>
  <c r="O107" i="4" s="1"/>
  <c r="O109" i="4" s="1"/>
  <c r="P26" i="4"/>
  <c r="AA26" i="4" l="1"/>
  <c r="T26" i="4"/>
  <c r="T106" i="4" s="1"/>
  <c r="W26" i="4"/>
  <c r="V26" i="4"/>
  <c r="V106" i="4" s="1"/>
  <c r="P106" i="4"/>
  <c r="AA106" i="4" l="1"/>
  <c r="W106" i="4"/>
  <c r="X26" i="4"/>
  <c r="X106" i="4" l="1"/>
  <c r="Z26" i="4"/>
  <c r="Z106" i="4" s="1"/>
</calcChain>
</file>

<file path=xl/sharedStrings.xml><?xml version="1.0" encoding="utf-8"?>
<sst xmlns="http://schemas.openxmlformats.org/spreadsheetml/2006/main" count="1036" uniqueCount="198">
  <si>
    <t>โครงการ Sinthavee Foresto  2.11.62</t>
  </si>
  <si>
    <t>SS</t>
  </si>
  <si>
    <t>หลัง cornner ติดกำแพง</t>
  </si>
  <si>
    <t xml:space="preserve">ใบราคาขายบ้านพร้อมที่ดิน </t>
  </si>
  <si>
    <t>A1</t>
  </si>
  <si>
    <t>บริษัท อีสเทอร์น สตาร์ เรียล เอสเตท จำกัด (มหาชน) - ราคาขาย</t>
  </si>
  <si>
    <t>A2</t>
  </si>
  <si>
    <t>A</t>
  </si>
  <si>
    <t>B1</t>
  </si>
  <si>
    <t>S</t>
  </si>
  <si>
    <t>B</t>
  </si>
  <si>
    <t>ราคาขายมาตรฐาน</t>
  </si>
  <si>
    <t>แปลงริม</t>
  </si>
  <si>
    <t>B2</t>
  </si>
  <si>
    <t>S1</t>
  </si>
  <si>
    <t>C</t>
  </si>
  <si>
    <t>บวกเพิ่ม</t>
  </si>
  <si>
    <t>C1</t>
  </si>
  <si>
    <t>M</t>
  </si>
  <si>
    <t>ตามเกรด</t>
  </si>
  <si>
    <t>C2</t>
  </si>
  <si>
    <t>L</t>
  </si>
  <si>
    <t>แปลงที่</t>
  </si>
  <si>
    <t>แบบบ้าน</t>
  </si>
  <si>
    <t>Grade ที่ดิน</t>
  </si>
  <si>
    <t>ขนาดที่ดิน</t>
  </si>
  <si>
    <t>พ.ท.ใช้สอย</t>
  </si>
  <si>
    <t xml:space="preserve">ราคาขายที่ดิน EXCOM </t>
  </si>
  <si>
    <t>เพิ่มลดตามความลึก</t>
  </si>
  <si>
    <t>TWN house</t>
  </si>
  <si>
    <t>ตรงทาง</t>
  </si>
  <si>
    <t>ติดกำแพง ถนนต่ำกว่า 1.8m</t>
  </si>
  <si>
    <t>special adjust</t>
  </si>
  <si>
    <t>SDH ติด Clubhouse สวน</t>
  </si>
  <si>
    <t>รวมราคาขาย EXCOM</t>
  </si>
  <si>
    <t>Phasing Extra</t>
  </si>
  <si>
    <t>House Type Extra</t>
  </si>
  <si>
    <t>Price per SQW</t>
  </si>
  <si>
    <t>Grade</t>
  </si>
  <si>
    <t>ต่อแปลง (ตรว.)</t>
  </si>
  <si>
    <t>(ตรม.)</t>
  </si>
  <si>
    <t>ราคาขายแปลงปกติ</t>
  </si>
  <si>
    <t>ราคาขายที่ดิน</t>
  </si>
  <si>
    <t>ตามแบบบ้าน</t>
  </si>
  <si>
    <t>ที่ดิน+บ้าน</t>
  </si>
  <si>
    <t>Round Up</t>
  </si>
  <si>
    <t>Phasing</t>
  </si>
  <si>
    <t>%</t>
  </si>
  <si>
    <t>Baht/Unit</t>
  </si>
  <si>
    <t>Round</t>
  </si>
  <si>
    <t>ปรับแบบบ้าน</t>
  </si>
  <si>
    <t>up 10%</t>
  </si>
  <si>
    <t>01</t>
  </si>
  <si>
    <t>บ้านเดี่ยว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</si>
  <si>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</si>
  <si>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</si>
  <si>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</si>
  <si>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</si>
  <si>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</si>
  <si>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</si>
  <si>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</si>
  <si>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</si>
  <si>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</si>
  <si>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</si>
  <si>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</si>
  <si>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</si>
  <si>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</si>
  <si>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</si>
  <si>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</si>
  <si>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</si>
  <si>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</si>
  <si>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</si>
  <si>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</si>
  <si>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</si>
  <si>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</si>
  <si>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</si>
  <si>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</si>
  <si>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</si>
  <si>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</si>
  <si>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</si>
  <si>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</si>
  <si>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</si>
  <si>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</si>
  <si>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</si>
  <si>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</si>
  <si>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</si>
  <si>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</si>
  <si>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</si>
  <si>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</si>
  <si>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</si>
  <si>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</si>
  <si>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</si>
  <si>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</si>
  <si>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</si>
  <si>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</si>
  <si>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</si>
  <si>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</si>
  <si>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</si>
  <si>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SDH</t>
  </si>
  <si>
    <t>TWN House</t>
  </si>
  <si>
    <t>บ้านแฝด</t>
  </si>
  <si>
    <t>Units</t>
  </si>
  <si>
    <t>cornerหน้าหลังต่าง  diff per conner each block</t>
  </si>
  <si>
    <t>average price /sqw</t>
  </si>
  <si>
    <t xml:space="preserve">Project value </t>
  </si>
  <si>
    <t>conner เทียบแต่ละ block</t>
  </si>
  <si>
    <t>twn house</t>
  </si>
  <si>
    <t>ติดกำแพง</t>
  </si>
  <si>
    <t>average twn house</t>
  </si>
  <si>
    <t>average SDH</t>
  </si>
  <si>
    <t>units</t>
  </si>
  <si>
    <t>diff</t>
  </si>
  <si>
    <t>เดิม</t>
  </si>
  <si>
    <t>revise and sold in VVIP</t>
  </si>
  <si>
    <t>เดิม 63,427,100 เพิ่มขึ้น</t>
  </si>
  <si>
    <t>Selling Price List PLUS 10% already</t>
  </si>
  <si>
    <t>sold in VVIP</t>
  </si>
  <si>
    <t>PJ MK budget 1.5%</t>
  </si>
  <si>
    <r>
      <t xml:space="preserve">EX COM 
</t>
    </r>
    <r>
      <rPr>
        <b/>
        <sz val="11"/>
        <color rgb="FF000000"/>
        <rFont val="Tahoma"/>
        <family val="2"/>
      </rPr>
      <t>BASE PRICE</t>
    </r>
  </si>
  <si>
    <r>
      <t xml:space="preserve">Project Selling price
</t>
    </r>
    <r>
      <rPr>
        <b/>
        <sz val="11"/>
        <color rgb="FFFF0000"/>
        <rFont val="Tahoma"/>
        <family val="2"/>
      </rPr>
      <t>PLUS 10% already</t>
    </r>
  </si>
  <si>
    <t xml:space="preserve">total base </t>
  </si>
  <si>
    <t>selling total</t>
  </si>
  <si>
    <t>Cornner</t>
  </si>
  <si>
    <t>ติดกำพง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</si>
  <si>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</si>
  <si>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</si>
  <si>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</si>
  <si>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</si>
  <si>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</si>
  <si>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</si>
  <si>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</si>
  <si>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</si>
  <si>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</si>
  <si>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</si>
  <si>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</si>
  <si>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</si>
  <si>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</si>
  <si>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</si>
  <si>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</si>
  <si>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</si>
  <si>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</si>
  <si>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</si>
  <si>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</si>
  <si>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</si>
  <si>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</si>
  <si>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</si>
  <si>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</si>
  <si>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</si>
  <si>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</si>
  <si>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</si>
  <si>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</si>
  <si>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</si>
  <si>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</si>
  <si>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</si>
  <si>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</si>
  <si>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</si>
  <si>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</si>
  <si>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</si>
  <si>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</si>
  <si>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</si>
  <si>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ติดสวน /Clubhouse</t>
  </si>
  <si>
    <t>Total SellingPrice</t>
  </si>
  <si>
    <t>Member Sport 2Y</t>
  </si>
  <si>
    <t xml:space="preserve">ชุดราคาขายโครงการ แกรนด์ เวลาน่า </t>
  </si>
  <si>
    <t xml:space="preserve">Selling Price List PLUS 10% </t>
  </si>
  <si>
    <t>CF_EXCOM</t>
  </si>
  <si>
    <t>Total Base&gt;EXCOM</t>
  </si>
  <si>
    <t>* ขอนำบ้านแปลง 34,35,36 มาจัดโปรฯช่วง VVIP โดย Adjust ให้ปรับราคา Base ใช้ในการทำราคาขายในวันงาน</t>
  </si>
  <si>
    <t xml:space="preserve">* แต่ราคาก็ยังสูงกว่า Base ที่ Excom กำหนด อยู่ 347,103 บาท </t>
  </si>
  <si>
    <t>โครงการ แกรนด์ เวลาน่า</t>
  </si>
  <si>
    <t>พ.ท.ก่อสร้าง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</si>
  <si>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</si>
  <si>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</si>
  <si>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</si>
  <si>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</si>
  <si>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</si>
  <si>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</si>
  <si>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</si>
  <si>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</si>
  <si>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</si>
  <si>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</si>
  <si>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</si>
  <si>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</si>
  <si>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</si>
  <si>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</si>
  <si>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</si>
  <si>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</si>
  <si>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</si>
  <si>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</si>
  <si>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</si>
  <si>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</si>
  <si>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</si>
  <si>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</si>
  <si>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</si>
  <si>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(ตรว.)</t>
  </si>
  <si>
    <t>AMOR</t>
  </si>
  <si>
    <t>SOCIO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</si>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</sst>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  <numFmt numFmtId="189" formatCode="0.0%"/>
    <numFmt numFmtId="190" formatCode="_-* #,##0_-;\-* #,##0_-;_-* &quot;-&quot;??_-;_-@_-"/>
    <numFmt numFmtId="191" formatCode="0\ &quot;บาท/ตรม.&quot;"/>
    <numFmt numFmtId="192" formatCode="_(* #,##0.0_);_(* \(#,##0.0\);_(* &quot;-&quot;?_);_(@_)"/>
    <numFmt numFmtId="193" formatCode="_(* #,##0_);_(* \(#,##0\);_(* &quot;-&quot;?_);_(@_)"/>
  </numFmts>
  <fonts count="50" x14ac:knownFonts="1">
    <font>
      <sz val="12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b/>
      <sz val="11"/>
      <color rgb="FF757171"/>
      <name val="Tahoma"/>
      <family val="2"/>
    </font>
    <font>
      <sz val="11"/>
      <color rgb="FF757171"/>
      <name val="Tahoma"/>
      <family val="2"/>
    </font>
    <font>
      <b/>
      <u/>
      <sz val="11"/>
      <color rgb="FF757171"/>
      <name val="Tahoma"/>
      <family val="2"/>
    </font>
    <font>
      <b/>
      <sz val="11"/>
      <color rgb="FFFFFFFF"/>
      <name val="Tahoma"/>
      <family val="2"/>
    </font>
    <font>
      <b/>
      <sz val="11"/>
      <color rgb="FF000000"/>
      <name val="Tahoma"/>
      <family val="2"/>
    </font>
    <font>
      <b/>
      <sz val="11"/>
      <color rgb="FFC00000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sz val="11"/>
      <color rgb="FFC00000"/>
      <name val="Tahoma"/>
      <family val="2"/>
    </font>
    <font>
      <sz val="11"/>
      <color rgb="FFFFFFFF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1"/>
      <color rgb="FF0000FF"/>
      <name val="Tahoma"/>
      <family val="2"/>
    </font>
    <font>
      <b/>
      <sz val="8"/>
      <color rgb="FFFFFFFF"/>
      <name val="Tahoma"/>
      <family val="2"/>
    </font>
    <font>
      <sz val="11"/>
      <color rgb="FFE7E6E6"/>
      <name val="Tahoma"/>
      <family val="2"/>
    </font>
    <font>
      <sz val="12"/>
      <color rgb="FF000000"/>
      <name val="Tahoma"/>
      <family val="2"/>
    </font>
    <font>
      <sz val="12"/>
      <color rgb="FF00B0F0"/>
      <name val="Calibri"/>
      <family val="2"/>
    </font>
    <font>
      <sz val="12"/>
      <color rgb="FF00B0F0"/>
      <name val="Tahoma"/>
      <family val="2"/>
    </font>
    <font>
      <b/>
      <sz val="12"/>
      <color rgb="FF00B0F0"/>
      <name val="Calibri"/>
      <family val="2"/>
    </font>
    <font>
      <b/>
      <sz val="12"/>
      <color rgb="FF139D16"/>
      <name val="Calibri"/>
      <family val="2"/>
    </font>
    <font>
      <sz val="12"/>
      <name val="Tahoma"/>
      <family val="2"/>
    </font>
    <font>
      <sz val="12"/>
      <color rgb="FFFF0000"/>
      <name val="Tahoma"/>
      <family val="2"/>
    </font>
    <font>
      <b/>
      <sz val="12"/>
      <color rgb="FF757171"/>
      <name val="Tahoma"/>
      <family val="2"/>
    </font>
    <font>
      <sz val="12"/>
      <color rgb="FF757171"/>
      <name val="Tahoma"/>
      <family val="2"/>
    </font>
    <font>
      <b/>
      <u/>
      <sz val="12"/>
      <color rgb="FF757171"/>
      <name val="Tahoma"/>
      <family val="2"/>
    </font>
    <font>
      <b/>
      <sz val="12"/>
      <color rgb="FFFFFFFF"/>
      <name val="Tahoma"/>
      <family val="2"/>
    </font>
    <font>
      <b/>
      <sz val="12"/>
      <color rgb="FFFF0000"/>
      <name val="Tahoma"/>
      <family val="2"/>
    </font>
    <font>
      <b/>
      <sz val="12"/>
      <color theme="0"/>
      <name val="Tahoma"/>
      <family val="2"/>
    </font>
    <font>
      <b/>
      <sz val="12"/>
      <color rgb="FF000000"/>
      <name val="Tahoma"/>
      <family val="2"/>
    </font>
    <font>
      <sz val="12"/>
      <color rgb="FFFFFFFF"/>
      <name val="Tahoma"/>
      <family val="2"/>
    </font>
    <font>
      <sz val="12"/>
      <color theme="1"/>
      <name val="Tahoma"/>
      <family val="2"/>
    </font>
    <font>
      <b/>
      <sz val="12"/>
      <color rgb="FF0000FF"/>
      <name val="Tahoma"/>
      <family val="2"/>
    </font>
    <font>
      <b/>
      <sz val="12"/>
      <color theme="5" tint="-0.499984740745262"/>
      <name val="Tahoma"/>
      <family val="2"/>
    </font>
    <font>
      <b/>
      <sz val="12"/>
      <color rgb="FF00B050"/>
      <name val="Tahoma"/>
      <family val="2"/>
    </font>
    <font>
      <sz val="10"/>
      <color rgb="FFFFFFFF"/>
      <name val="Tahoma"/>
      <family val="2"/>
    </font>
    <font>
      <sz val="9"/>
      <color rgb="FFC00000"/>
      <name val="Tahoma"/>
      <family val="2"/>
    </font>
    <font>
      <b/>
      <sz val="10"/>
      <color rgb="FF0000FF"/>
      <name val="Tahoma"/>
      <family val="2"/>
    </font>
    <font>
      <b/>
      <sz val="12"/>
      <color rgb="FFFFFF00"/>
      <name val="Tahoma"/>
      <family val="2"/>
    </font>
    <font>
      <sz val="8"/>
      <name val="Tahoma"/>
      <family val="2"/>
      <scheme val="minor"/>
    </font>
    <font>
      <b/>
      <sz val="10"/>
      <color rgb="FFFFFFFF"/>
      <name val="Tahoma"/>
      <family val="2"/>
    </font>
    <font>
      <b/>
      <sz val="10"/>
      <color rgb="FFFFFF00"/>
      <name val="Tahoma"/>
      <family val="2"/>
    </font>
    <font>
      <sz val="10"/>
      <color theme="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theme="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CE4D6"/>
        <bgColor rgb="FFFF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ck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18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43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18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0">
    <xf numFmtId="0" fontId="0" fillId="0" borderId="0" xfId="0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187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88" fontId="5" fillId="0" borderId="0" xfId="1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89" fontId="4" fillId="0" borderId="0" xfId="2" applyNumberFormat="1" applyFont="1" applyFill="1" applyBorder="1"/>
    <xf numFmtId="0" fontId="6" fillId="0" borderId="0" xfId="0" applyFont="1" applyFill="1" applyBorder="1" applyAlignment="1">
      <alignment horizontal="left"/>
    </xf>
    <xf numFmtId="190" fontId="4" fillId="0" borderId="0" xfId="1" applyNumberFormat="1" applyFont="1" applyFill="1" applyBorder="1"/>
    <xf numFmtId="190" fontId="5" fillId="0" borderId="0" xfId="1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9" fontId="4" fillId="0" borderId="0" xfId="2" applyFont="1" applyFill="1" applyBorder="1" applyAlignment="1">
      <alignment horizontal="left"/>
    </xf>
    <xf numFmtId="191" fontId="5" fillId="0" borderId="0" xfId="1" applyNumberFormat="1" applyFont="1" applyFill="1" applyBorder="1" applyAlignment="1"/>
    <xf numFmtId="10" fontId="5" fillId="0" borderId="0" xfId="2" applyNumberFormat="1" applyFont="1" applyFill="1" applyBorder="1"/>
    <xf numFmtId="3" fontId="5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88" fontId="4" fillId="0" borderId="0" xfId="1" applyNumberFormat="1" applyFont="1" applyFill="1" applyBorder="1"/>
    <xf numFmtId="0" fontId="5" fillId="0" borderId="0" xfId="0" quotePrefix="1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/>
    </xf>
    <xf numFmtId="190" fontId="4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/>
    <xf numFmtId="188" fontId="4" fillId="0" borderId="0" xfId="1" quotePrefix="1" applyNumberFormat="1" applyFont="1" applyFill="1" applyBorder="1" applyAlignment="1">
      <alignment horizontal="center" wrapText="1"/>
    </xf>
    <xf numFmtId="190" fontId="4" fillId="0" borderId="0" xfId="2" quotePrefix="1" applyNumberFormat="1" applyFont="1" applyFill="1" applyBorder="1" applyAlignment="1">
      <alignment horizontal="center"/>
    </xf>
    <xf numFmtId="43" fontId="4" fillId="0" borderId="0" xfId="2" quotePrefix="1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187" fontId="7" fillId="2" borderId="3" xfId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90" fontId="7" fillId="2" borderId="3" xfId="1" applyNumberFormat="1" applyFont="1" applyFill="1" applyBorder="1" applyAlignment="1">
      <alignment horizontal="center" vertical="center"/>
    </xf>
    <xf numFmtId="190" fontId="7" fillId="2" borderId="5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/>
    <xf numFmtId="0" fontId="7" fillId="0" borderId="1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7" fillId="2" borderId="12" xfId="0" applyFont="1" applyFill="1" applyBorder="1" applyAlignment="1">
      <alignment horizontal="center" vertical="center" wrapText="1"/>
    </xf>
    <xf numFmtId="187" fontId="7" fillId="2" borderId="12" xfId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90" fontId="7" fillId="2" borderId="14" xfId="1" applyNumberFormat="1" applyFont="1" applyFill="1" applyBorder="1" applyAlignment="1">
      <alignment horizontal="center" vertical="center" wrapText="1"/>
    </xf>
    <xf numFmtId="190" fontId="7" fillId="2" borderId="12" xfId="1" applyNumberFormat="1" applyFont="1" applyFill="1" applyBorder="1" applyAlignment="1">
      <alignment horizontal="center" vertical="center" wrapText="1"/>
    </xf>
    <xf numFmtId="190" fontId="7" fillId="2" borderId="15" xfId="1" applyNumberFormat="1" applyFont="1" applyFill="1" applyBorder="1" applyAlignment="1">
      <alignment horizontal="center" vertical="center" wrapText="1"/>
    </xf>
    <xf numFmtId="190" fontId="7" fillId="2" borderId="16" xfId="1" applyNumberFormat="1" applyFont="1" applyFill="1" applyBorder="1" applyAlignment="1">
      <alignment horizontal="center" vertical="center" wrapText="1"/>
    </xf>
    <xf numFmtId="9" fontId="8" fillId="3" borderId="14" xfId="2" applyFont="1" applyFill="1" applyBorder="1" applyAlignment="1">
      <alignment horizontal="center" vertical="center" wrapText="1"/>
    </xf>
    <xf numFmtId="0" fontId="8" fillId="3" borderId="18" xfId="2" applyNumberFormat="1" applyFont="1" applyFill="1" applyBorder="1" applyAlignment="1">
      <alignment horizontal="center" vertical="center" wrapText="1"/>
    </xf>
    <xf numFmtId="9" fontId="7" fillId="2" borderId="14" xfId="2" applyFont="1" applyFill="1" applyBorder="1" applyAlignment="1">
      <alignment horizontal="center" vertical="center" wrapText="1"/>
    </xf>
    <xf numFmtId="9" fontId="7" fillId="2" borderId="12" xfId="2" applyFont="1" applyFill="1" applyBorder="1" applyAlignment="1">
      <alignment horizontal="center" vertical="center" wrapText="1"/>
    </xf>
    <xf numFmtId="9" fontId="7" fillId="2" borderId="13" xfId="2" applyFont="1" applyFill="1" applyBorder="1" applyAlignment="1">
      <alignment horizontal="center" vertical="center" wrapText="1"/>
    </xf>
    <xf numFmtId="9" fontId="7" fillId="2" borderId="19" xfId="2" applyFont="1" applyFill="1" applyBorder="1" applyAlignment="1">
      <alignment horizontal="center" vertical="center" wrapText="1"/>
    </xf>
    <xf numFmtId="188" fontId="7" fillId="2" borderId="20" xfId="1" applyNumberFormat="1" applyFont="1" applyFill="1" applyBorder="1"/>
    <xf numFmtId="9" fontId="7" fillId="0" borderId="22" xfId="2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1" fillId="5" borderId="23" xfId="0" quotePrefix="1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187" fontId="10" fillId="0" borderId="23" xfId="1" applyFont="1" applyFill="1" applyBorder="1" applyAlignment="1">
      <alignment horizontal="center" vertical="center"/>
    </xf>
    <xf numFmtId="9" fontId="11" fillId="0" borderId="23" xfId="2" quotePrefix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190" fontId="11" fillId="0" borderId="23" xfId="1" applyNumberFormat="1" applyFont="1" applyFill="1" applyBorder="1"/>
    <xf numFmtId="187" fontId="11" fillId="0" borderId="23" xfId="1" applyFont="1" applyFill="1" applyBorder="1"/>
    <xf numFmtId="3" fontId="10" fillId="0" borderId="23" xfId="3" applyNumberFormat="1" applyFont="1" applyFill="1" applyBorder="1" applyAlignment="1"/>
    <xf numFmtId="190" fontId="11" fillId="6" borderId="24" xfId="1" applyNumberFormat="1" applyFont="1" applyFill="1" applyBorder="1"/>
    <xf numFmtId="190" fontId="11" fillId="6" borderId="25" xfId="1" applyNumberFormat="1" applyFont="1" applyFill="1" applyBorder="1"/>
    <xf numFmtId="190" fontId="11" fillId="0" borderId="26" xfId="1" applyNumberFormat="1" applyFont="1" applyFill="1" applyBorder="1" applyAlignment="1">
      <alignment horizontal="center"/>
    </xf>
    <xf numFmtId="189" fontId="11" fillId="0" borderId="23" xfId="2" applyNumberFormat="1" applyFont="1" applyFill="1" applyBorder="1"/>
    <xf numFmtId="188" fontId="11" fillId="0" borderId="24" xfId="1" applyNumberFormat="1" applyFont="1" applyFill="1" applyBorder="1"/>
    <xf numFmtId="188" fontId="11" fillId="0" borderId="25" xfId="1" applyNumberFormat="1" applyFont="1" applyFill="1" applyBorder="1"/>
    <xf numFmtId="188" fontId="10" fillId="0" borderId="27" xfId="1" applyNumberFormat="1" applyFont="1" applyFill="1" applyBorder="1"/>
    <xf numFmtId="190" fontId="10" fillId="0" borderId="25" xfId="0" applyNumberFormat="1" applyFont="1" applyFill="1" applyBorder="1"/>
    <xf numFmtId="188" fontId="10" fillId="7" borderId="27" xfId="1" applyNumberFormat="1" applyFont="1" applyFill="1" applyBorder="1"/>
    <xf numFmtId="188" fontId="10" fillId="7" borderId="28" xfId="1" applyNumberFormat="1" applyFont="1" applyFill="1" applyBorder="1"/>
    <xf numFmtId="3" fontId="10" fillId="8" borderId="24" xfId="3" applyNumberFormat="1" applyFont="1" applyFill="1" applyBorder="1" applyAlignment="1"/>
    <xf numFmtId="0" fontId="11" fillId="5" borderId="12" xfId="0" quotePrefix="1" applyFont="1" applyFill="1" applyBorder="1" applyAlignment="1">
      <alignment horizontal="center"/>
    </xf>
    <xf numFmtId="190" fontId="11" fillId="0" borderId="12" xfId="1" applyNumberFormat="1" applyFont="1" applyFill="1" applyBorder="1"/>
    <xf numFmtId="187" fontId="11" fillId="0" borderId="12" xfId="1" applyFont="1" applyFill="1" applyBorder="1"/>
    <xf numFmtId="190" fontId="11" fillId="6" borderId="29" xfId="1" applyNumberFormat="1" applyFont="1" applyFill="1" applyBorder="1"/>
    <xf numFmtId="190" fontId="11" fillId="0" borderId="30" xfId="1" applyNumberFormat="1" applyFont="1" applyFill="1" applyBorder="1" applyAlignment="1">
      <alignment horizontal="center"/>
    </xf>
    <xf numFmtId="190" fontId="11" fillId="0" borderId="13" xfId="1" applyNumberFormat="1" applyFont="1" applyFill="1" applyBorder="1"/>
    <xf numFmtId="190" fontId="11" fillId="0" borderId="29" xfId="1" applyNumberFormat="1" applyFont="1" applyFill="1" applyBorder="1"/>
    <xf numFmtId="188" fontId="10" fillId="0" borderId="16" xfId="1" applyNumberFormat="1" applyFont="1" applyFill="1" applyBorder="1"/>
    <xf numFmtId="190" fontId="10" fillId="0" borderId="29" xfId="0" applyNumberFormat="1" applyFont="1" applyFill="1" applyBorder="1"/>
    <xf numFmtId="188" fontId="10" fillId="7" borderId="16" xfId="1" applyNumberFormat="1" applyFont="1" applyFill="1" applyBorder="1"/>
    <xf numFmtId="188" fontId="10" fillId="7" borderId="20" xfId="1" applyNumberFormat="1" applyFont="1" applyFill="1" applyBorder="1"/>
    <xf numFmtId="187" fontId="10" fillId="0" borderId="12" xfId="1" applyFont="1" applyFill="1" applyBorder="1" applyAlignment="1">
      <alignment horizontal="center" vertical="center"/>
    </xf>
    <xf numFmtId="9" fontId="11" fillId="0" borderId="12" xfId="2" quotePrefix="1" applyFont="1" applyFill="1" applyBorder="1" applyAlignment="1">
      <alignment horizontal="center"/>
    </xf>
    <xf numFmtId="190" fontId="10" fillId="6" borderId="29" xfId="1" applyNumberFormat="1" applyFont="1" applyFill="1" applyBorder="1"/>
    <xf numFmtId="9" fontId="11" fillId="0" borderId="12" xfId="2" applyFont="1" applyFill="1" applyBorder="1" applyAlignment="1">
      <alignment horizontal="center"/>
    </xf>
    <xf numFmtId="190" fontId="11" fillId="0" borderId="31" xfId="1" applyNumberFormat="1" applyFont="1" applyFill="1" applyBorder="1" applyAlignment="1">
      <alignment horizontal="center"/>
    </xf>
    <xf numFmtId="190" fontId="11" fillId="0" borderId="19" xfId="1" applyNumberFormat="1" applyFont="1" applyFill="1" applyBorder="1" applyAlignment="1">
      <alignment horizontal="center"/>
    </xf>
    <xf numFmtId="190" fontId="11" fillId="0" borderId="29" xfId="1" applyNumberFormat="1" applyFont="1" applyFill="1" applyBorder="1" applyAlignment="1">
      <alignment horizontal="center"/>
    </xf>
    <xf numFmtId="190" fontId="11" fillId="0" borderId="32" xfId="1" applyNumberFormat="1" applyFont="1" applyFill="1" applyBorder="1" applyAlignment="1">
      <alignment horizontal="center"/>
    </xf>
    <xf numFmtId="0" fontId="11" fillId="16" borderId="12" xfId="0" quotePrefix="1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190" fontId="11" fillId="16" borderId="24" xfId="1" applyNumberFormat="1" applyFont="1" applyFill="1" applyBorder="1"/>
    <xf numFmtId="190" fontId="11" fillId="16" borderId="29" xfId="1" applyNumberFormat="1" applyFont="1" applyFill="1" applyBorder="1"/>
    <xf numFmtId="188" fontId="10" fillId="16" borderId="16" xfId="1" applyNumberFormat="1" applyFont="1" applyFill="1" applyBorder="1"/>
    <xf numFmtId="3" fontId="10" fillId="16" borderId="24" xfId="3" applyNumberFormat="1" applyFont="1" applyFill="1" applyBorder="1" applyAlignment="1"/>
    <xf numFmtId="0" fontId="13" fillId="0" borderId="0" xfId="0" applyFont="1" applyFill="1" applyBorder="1"/>
    <xf numFmtId="1" fontId="11" fillId="5" borderId="12" xfId="0" quotePrefix="1" applyNumberFormat="1" applyFont="1" applyFill="1" applyBorder="1" applyAlignment="1">
      <alignment horizontal="center"/>
    </xf>
    <xf numFmtId="1" fontId="11" fillId="16" borderId="12" xfId="0" quotePrefix="1" applyNumberFormat="1" applyFont="1" applyFill="1" applyBorder="1" applyAlignment="1">
      <alignment horizontal="center"/>
    </xf>
    <xf numFmtId="4" fontId="10" fillId="0" borderId="12" xfId="1" applyNumberFormat="1" applyFont="1" applyFill="1" applyBorder="1" applyAlignment="1">
      <alignment horizontal="center" vertical="center"/>
    </xf>
    <xf numFmtId="3" fontId="10" fillId="0" borderId="33" xfId="3" applyNumberFormat="1" applyFont="1" applyFill="1" applyBorder="1" applyAlignment="1"/>
    <xf numFmtId="0" fontId="11" fillId="5" borderId="34" xfId="0" quotePrefix="1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4" fontId="10" fillId="0" borderId="34" xfId="1" applyNumberFormat="1" applyFont="1" applyFill="1" applyBorder="1" applyAlignment="1">
      <alignment horizontal="center" vertical="center"/>
    </xf>
    <xf numFmtId="9" fontId="11" fillId="0" borderId="34" xfId="2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190" fontId="11" fillId="0" borderId="34" xfId="1" applyNumberFormat="1" applyFont="1" applyFill="1" applyBorder="1"/>
    <xf numFmtId="187" fontId="11" fillId="0" borderId="34" xfId="1" applyFont="1" applyFill="1" applyBorder="1"/>
    <xf numFmtId="190" fontId="11" fillId="0" borderId="33" xfId="1" applyNumberFormat="1" applyFont="1" applyFill="1" applyBorder="1"/>
    <xf numFmtId="190" fontId="11" fillId="6" borderId="36" xfId="1" applyNumberFormat="1" applyFont="1" applyFill="1" applyBorder="1"/>
    <xf numFmtId="189" fontId="11" fillId="0" borderId="33" xfId="2" applyNumberFormat="1" applyFont="1" applyFill="1" applyBorder="1"/>
    <xf numFmtId="190" fontId="11" fillId="0" borderId="35" xfId="1" applyNumberFormat="1" applyFont="1" applyFill="1" applyBorder="1"/>
    <xf numFmtId="190" fontId="11" fillId="0" borderId="36" xfId="1" applyNumberFormat="1" applyFont="1" applyFill="1" applyBorder="1"/>
    <xf numFmtId="188" fontId="10" fillId="0" borderId="37" xfId="1" applyNumberFormat="1" applyFont="1" applyFill="1" applyBorder="1"/>
    <xf numFmtId="190" fontId="10" fillId="0" borderId="36" xfId="0" applyNumberFormat="1" applyFont="1" applyFill="1" applyBorder="1"/>
    <xf numFmtId="188" fontId="10" fillId="7" borderId="37" xfId="1" applyNumberFormat="1" applyFont="1" applyFill="1" applyBorder="1"/>
    <xf numFmtId="188" fontId="10" fillId="7" borderId="38" xfId="1" applyNumberFormat="1" applyFont="1" applyFill="1" applyBorder="1"/>
    <xf numFmtId="188" fontId="10" fillId="0" borderId="0" xfId="1" applyNumberFormat="1" applyFont="1" applyFill="1" applyBorder="1"/>
    <xf numFmtId="188" fontId="14" fillId="9" borderId="36" xfId="1" applyNumberFormat="1" applyFont="1" applyFill="1" applyBorder="1"/>
    <xf numFmtId="188" fontId="13" fillId="0" borderId="36" xfId="1" applyNumberFormat="1" applyFont="1" applyFill="1" applyBorder="1"/>
    <xf numFmtId="188" fontId="14" fillId="9" borderId="37" xfId="1" applyNumberFormat="1" applyFont="1" applyFill="1" applyBorder="1"/>
    <xf numFmtId="188" fontId="14" fillId="0" borderId="0" xfId="1" applyNumberFormat="1" applyFont="1" applyFill="1" applyBorder="1"/>
    <xf numFmtId="188" fontId="8" fillId="0" borderId="0" xfId="1" applyNumberFormat="1" applyFont="1" applyFill="1" applyBorder="1"/>
    <xf numFmtId="190" fontId="8" fillId="0" borderId="0" xfId="1" applyNumberFormat="1" applyFont="1" applyFill="1" applyBorder="1"/>
    <xf numFmtId="0" fontId="14" fillId="10" borderId="0" xfId="0" applyFont="1" applyFill="1" applyBorder="1"/>
    <xf numFmtId="0" fontId="10" fillId="11" borderId="0" xfId="0" applyFont="1" applyFill="1" applyBorder="1"/>
    <xf numFmtId="0" fontId="10" fillId="12" borderId="0" xfId="0" applyFont="1" applyFill="1" applyBorder="1"/>
    <xf numFmtId="9" fontId="10" fillId="0" borderId="0" xfId="0" applyNumberFormat="1" applyFont="1" applyFill="1" applyBorder="1"/>
    <xf numFmtId="190" fontId="10" fillId="0" borderId="0" xfId="0" applyNumberFormat="1" applyFont="1" applyFill="1" applyBorder="1"/>
    <xf numFmtId="187" fontId="10" fillId="0" borderId="0" xfId="0" applyNumberFormat="1" applyFont="1" applyFill="1" applyBorder="1"/>
    <xf numFmtId="3" fontId="10" fillId="0" borderId="0" xfId="0" applyNumberFormat="1" applyFont="1" applyFill="1" applyBorder="1"/>
    <xf numFmtId="190" fontId="10" fillId="13" borderId="0" xfId="0" applyNumberFormat="1" applyFont="1" applyFill="1" applyBorder="1"/>
    <xf numFmtId="189" fontId="10" fillId="0" borderId="0" xfId="0" applyNumberFormat="1" applyFont="1" applyFill="1" applyBorder="1"/>
    <xf numFmtId="188" fontId="10" fillId="0" borderId="0" xfId="0" applyNumberFormat="1" applyFont="1" applyFill="1" applyBorder="1"/>
    <xf numFmtId="188" fontId="10" fillId="14" borderId="0" xfId="0" applyNumberFormat="1" applyFont="1" applyFill="1" applyBorder="1"/>
    <xf numFmtId="188" fontId="10" fillId="14" borderId="38" xfId="1" applyNumberFormat="1" applyFont="1" applyFill="1" applyBorder="1"/>
    <xf numFmtId="190" fontId="10" fillId="8" borderId="0" xfId="0" applyNumberFormat="1" applyFont="1" applyFill="1" applyBorder="1"/>
    <xf numFmtId="188" fontId="14" fillId="10" borderId="0" xfId="0" applyNumberFormat="1" applyFont="1" applyFill="1" applyBorder="1"/>
    <xf numFmtId="187" fontId="14" fillId="10" borderId="0" xfId="0" applyNumberFormat="1" applyFont="1" applyFill="1" applyBorder="1"/>
    <xf numFmtId="190" fontId="14" fillId="10" borderId="0" xfId="0" applyNumberFormat="1" applyFont="1" applyFill="1" applyBorder="1"/>
    <xf numFmtId="188" fontId="14" fillId="10" borderId="38" xfId="1" applyNumberFormat="1" applyFont="1" applyFill="1" applyBorder="1"/>
    <xf numFmtId="0" fontId="10" fillId="8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90" fontId="10" fillId="0" borderId="12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3" fontId="10" fillId="8" borderId="12" xfId="0" applyNumberFormat="1" applyFont="1" applyFill="1" applyBorder="1" applyAlignment="1">
      <alignment horizontal="center" vertical="center" wrapText="1"/>
    </xf>
    <xf numFmtId="3" fontId="10" fillId="3" borderId="12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Fill="1" applyBorder="1" applyAlignment="1">
      <alignment horizontal="center" vertical="center" wrapText="1"/>
    </xf>
    <xf numFmtId="3" fontId="10" fillId="15" borderId="12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vertical="center"/>
    </xf>
    <xf numFmtId="190" fontId="10" fillId="0" borderId="0" xfId="0" applyNumberFormat="1" applyFont="1" applyFill="1" applyBorder="1" applyAlignment="1">
      <alignment horizontal="center" vertical="center" wrapText="1"/>
    </xf>
    <xf numFmtId="190" fontId="15" fillId="0" borderId="19" xfId="1" applyNumberFormat="1" applyFont="1" applyFill="1" applyBorder="1" applyAlignment="1">
      <alignment horizontal="center"/>
    </xf>
    <xf numFmtId="190" fontId="15" fillId="0" borderId="29" xfId="1" applyNumberFormat="1" applyFont="1" applyFill="1" applyBorder="1" applyAlignment="1">
      <alignment horizontal="center"/>
    </xf>
    <xf numFmtId="190" fontId="15" fillId="0" borderId="32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90" fontId="10" fillId="0" borderId="0" xfId="0" applyNumberFormat="1" applyFont="1" applyFill="1" applyBorder="1" applyAlignment="1">
      <alignment horizontal="center"/>
    </xf>
    <xf numFmtId="188" fontId="10" fillId="14" borderId="22" xfId="1" applyNumberFormat="1" applyFont="1" applyFill="1" applyBorder="1"/>
    <xf numFmtId="2" fontId="10" fillId="0" borderId="0" xfId="0" applyNumberFormat="1" applyFont="1" applyFill="1" applyBorder="1" applyAlignment="1">
      <alignment horizontal="center"/>
    </xf>
    <xf numFmtId="188" fontId="10" fillId="18" borderId="41" xfId="1" applyNumberFormat="1" applyFont="1" applyFill="1" applyBorder="1"/>
    <xf numFmtId="188" fontId="14" fillId="9" borderId="39" xfId="1" applyNumberFormat="1" applyFont="1" applyFill="1" applyBorder="1"/>
    <xf numFmtId="188" fontId="14" fillId="9" borderId="34" xfId="1" applyNumberFormat="1" applyFont="1" applyFill="1" applyBorder="1"/>
    <xf numFmtId="188" fontId="14" fillId="9" borderId="35" xfId="1" applyNumberFormat="1" applyFont="1" applyFill="1" applyBorder="1"/>
    <xf numFmtId="190" fontId="14" fillId="9" borderId="31" xfId="1" applyNumberFormat="1" applyFont="1" applyFill="1" applyBorder="1"/>
    <xf numFmtId="190" fontId="14" fillId="9" borderId="34" xfId="1" applyNumberFormat="1" applyFont="1" applyFill="1" applyBorder="1"/>
    <xf numFmtId="190" fontId="14" fillId="9" borderId="35" xfId="1" applyNumberFormat="1" applyFont="1" applyFill="1" applyBorder="1"/>
    <xf numFmtId="190" fontId="14" fillId="9" borderId="36" xfId="1" applyNumberFormat="1" applyFont="1" applyFill="1" applyBorder="1"/>
    <xf numFmtId="188" fontId="14" fillId="0" borderId="37" xfId="1" applyNumberFormat="1" applyFont="1" applyFill="1" applyBorder="1"/>
    <xf numFmtId="190" fontId="21" fillId="2" borderId="12" xfId="1" applyNumberFormat="1" applyFont="1" applyFill="1" applyBorder="1" applyAlignment="1">
      <alignment horizontal="center" vertical="center"/>
    </xf>
    <xf numFmtId="2" fontId="20" fillId="0" borderId="24" xfId="0" applyNumberFormat="1" applyFont="1" applyFill="1" applyBorder="1" applyAlignment="1">
      <alignment horizontal="center"/>
    </xf>
    <xf numFmtId="2" fontId="20" fillId="0" borderId="13" xfId="0" applyNumberFormat="1" applyFont="1" applyFill="1" applyBorder="1" applyAlignment="1">
      <alignment horizontal="center"/>
    </xf>
    <xf numFmtId="192" fontId="10" fillId="0" borderId="0" xfId="0" applyNumberFormat="1" applyFont="1" applyFill="1" applyBorder="1"/>
    <xf numFmtId="190" fontId="4" fillId="0" borderId="0" xfId="1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horizontal="center" wrapText="1"/>
    </xf>
    <xf numFmtId="0" fontId="4" fillId="0" borderId="0" xfId="0" quotePrefix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9" fontId="7" fillId="21" borderId="21" xfId="2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/>
    </xf>
    <xf numFmtId="187" fontId="10" fillId="16" borderId="12" xfId="1" applyFont="1" applyFill="1" applyBorder="1" applyAlignment="1">
      <alignment horizontal="center" vertical="center"/>
    </xf>
    <xf numFmtId="9" fontId="11" fillId="16" borderId="12" xfId="2" quotePrefix="1" applyFont="1" applyFill="1" applyBorder="1" applyAlignment="1">
      <alignment horizontal="center"/>
    </xf>
    <xf numFmtId="2" fontId="10" fillId="16" borderId="13" xfId="0" applyNumberFormat="1" applyFont="1" applyFill="1" applyBorder="1" applyAlignment="1">
      <alignment horizontal="center"/>
    </xf>
    <xf numFmtId="190" fontId="11" fillId="16" borderId="12" xfId="1" applyNumberFormat="1" applyFont="1" applyFill="1" applyBorder="1"/>
    <xf numFmtId="190" fontId="11" fillId="16" borderId="23" xfId="1" applyNumberFormat="1" applyFont="1" applyFill="1" applyBorder="1"/>
    <xf numFmtId="187" fontId="11" fillId="16" borderId="12" xfId="1" applyFont="1" applyFill="1" applyBorder="1"/>
    <xf numFmtId="3" fontId="10" fillId="16" borderId="23" xfId="3" applyNumberFormat="1" applyFont="1" applyFill="1" applyBorder="1" applyAlignment="1"/>
    <xf numFmtId="190" fontId="11" fillId="16" borderId="30" xfId="1" applyNumberFormat="1" applyFont="1" applyFill="1" applyBorder="1" applyAlignment="1">
      <alignment horizontal="center"/>
    </xf>
    <xf numFmtId="189" fontId="11" fillId="16" borderId="23" xfId="2" applyNumberFormat="1" applyFont="1" applyFill="1" applyBorder="1"/>
    <xf numFmtId="190" fontId="11" fillId="16" borderId="13" xfId="1" applyNumberFormat="1" applyFont="1" applyFill="1" applyBorder="1"/>
    <xf numFmtId="190" fontId="10" fillId="16" borderId="29" xfId="0" applyNumberFormat="1" applyFont="1" applyFill="1" applyBorder="1"/>
    <xf numFmtId="188" fontId="10" fillId="16" borderId="27" xfId="1" applyNumberFormat="1" applyFont="1" applyFill="1" applyBorder="1"/>
    <xf numFmtId="2" fontId="10" fillId="0" borderId="35" xfId="0" applyNumberFormat="1" applyFont="1" applyFill="1" applyBorder="1" applyAlignment="1">
      <alignment horizontal="center"/>
    </xf>
    <xf numFmtId="0" fontId="13" fillId="22" borderId="0" xfId="0" applyFont="1" applyFill="1" applyBorder="1"/>
    <xf numFmtId="190" fontId="13" fillId="22" borderId="0" xfId="0" applyNumberFormat="1" applyFont="1" applyFill="1" applyBorder="1" applyAlignment="1">
      <alignment horizontal="center"/>
    </xf>
    <xf numFmtId="9" fontId="13" fillId="22" borderId="0" xfId="0" applyNumberFormat="1" applyFont="1" applyFill="1" applyBorder="1"/>
    <xf numFmtId="2" fontId="13" fillId="22" borderId="0" xfId="0" applyNumberFormat="1" applyFont="1" applyFill="1" applyBorder="1" applyAlignment="1">
      <alignment horizontal="center"/>
    </xf>
    <xf numFmtId="0" fontId="13" fillId="22" borderId="0" xfId="0" applyFont="1" applyFill="1" applyBorder="1" applyAlignment="1">
      <alignment horizontal="center"/>
    </xf>
    <xf numFmtId="190" fontId="13" fillId="22" borderId="0" xfId="0" applyNumberFormat="1" applyFont="1" applyFill="1" applyBorder="1"/>
    <xf numFmtId="187" fontId="13" fillId="22" borderId="0" xfId="0" applyNumberFormat="1" applyFont="1" applyFill="1" applyBorder="1"/>
    <xf numFmtId="3" fontId="13" fillId="22" borderId="0" xfId="0" applyNumberFormat="1" applyFont="1" applyFill="1" applyBorder="1"/>
    <xf numFmtId="189" fontId="13" fillId="22" borderId="0" xfId="0" applyNumberFormat="1" applyFont="1" applyFill="1" applyBorder="1"/>
    <xf numFmtId="188" fontId="13" fillId="22" borderId="0" xfId="0" applyNumberFormat="1" applyFont="1" applyFill="1" applyBorder="1"/>
    <xf numFmtId="188" fontId="13" fillId="23" borderId="42" xfId="1" applyNumberFormat="1" applyFont="1" applyFill="1" applyBorder="1"/>
    <xf numFmtId="188" fontId="13" fillId="23" borderId="43" xfId="1" applyNumberFormat="1" applyFont="1" applyFill="1" applyBorder="1"/>
    <xf numFmtId="188" fontId="13" fillId="23" borderId="44" xfId="1" applyNumberFormat="1" applyFont="1" applyFill="1" applyBorder="1"/>
    <xf numFmtId="188" fontId="10" fillId="3" borderId="0" xfId="0" applyNumberFormat="1" applyFont="1" applyFill="1" applyBorder="1"/>
    <xf numFmtId="188" fontId="22" fillId="0" borderId="0" xfId="0" applyNumberFormat="1" applyFont="1" applyFill="1" applyBorder="1"/>
    <xf numFmtId="188" fontId="22" fillId="0" borderId="0" xfId="0" applyNumberFormat="1" applyFont="1" applyFill="1" applyBorder="1" applyAlignment="1"/>
    <xf numFmtId="188" fontId="24" fillId="0" borderId="0" xfId="0" applyNumberFormat="1" applyFont="1" applyBorder="1"/>
    <xf numFmtId="188" fontId="18" fillId="0" borderId="0" xfId="0" applyNumberFormat="1" applyFont="1" applyBorder="1"/>
    <xf numFmtId="0" fontId="23" fillId="0" borderId="0" xfId="0" applyFont="1" applyFill="1" applyBorder="1"/>
    <xf numFmtId="188" fontId="19" fillId="0" borderId="0" xfId="0" applyNumberFormat="1" applyFont="1" applyBorder="1"/>
    <xf numFmtId="188" fontId="26" fillId="0" borderId="0" xfId="0" applyNumberFormat="1" applyFont="1" applyBorder="1"/>
    <xf numFmtId="188" fontId="27" fillId="0" borderId="0" xfId="0" applyNumberFormat="1" applyFont="1" applyBorder="1"/>
    <xf numFmtId="188" fontId="18" fillId="17" borderId="0" xfId="0" applyNumberFormat="1" applyFont="1" applyFill="1" applyBorder="1"/>
    <xf numFmtId="0" fontId="28" fillId="5" borderId="23" xfId="0" quotePrefix="1" applyFont="1" applyFill="1" applyBorder="1" applyAlignment="1">
      <alignment horizontal="center"/>
    </xf>
    <xf numFmtId="187" fontId="18" fillId="17" borderId="12" xfId="8" applyFont="1" applyFill="1" applyBorder="1" applyAlignment="1">
      <alignment horizontal="center"/>
    </xf>
    <xf numFmtId="9" fontId="28" fillId="0" borderId="23" xfId="2" quotePrefix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190" fontId="28" fillId="0" borderId="23" xfId="1" applyNumberFormat="1" applyFont="1" applyFill="1" applyBorder="1"/>
    <xf numFmtId="43" fontId="28" fillId="0" borderId="23" xfId="1" applyNumberFormat="1" applyFont="1" applyFill="1" applyBorder="1"/>
    <xf numFmtId="3" fontId="23" fillId="0" borderId="23" xfId="3" applyNumberFormat="1" applyFont="1" applyFill="1" applyBorder="1" applyAlignment="1"/>
    <xf numFmtId="189" fontId="28" fillId="0" borderId="23" xfId="2" applyNumberFormat="1" applyFont="1" applyFill="1" applyBorder="1"/>
    <xf numFmtId="3" fontId="23" fillId="8" borderId="0" xfId="3" applyNumberFormat="1" applyFont="1" applyFill="1" applyBorder="1" applyAlignment="1"/>
    <xf numFmtId="0" fontId="28" fillId="5" borderId="12" xfId="0" quotePrefix="1" applyFont="1" applyFill="1" applyBorder="1" applyAlignment="1">
      <alignment horizontal="center"/>
    </xf>
    <xf numFmtId="190" fontId="28" fillId="0" borderId="12" xfId="1" applyNumberFormat="1" applyFont="1" applyFill="1" applyBorder="1"/>
    <xf numFmtId="187" fontId="23" fillId="0" borderId="12" xfId="1" applyFont="1" applyFill="1" applyBorder="1" applyAlignment="1">
      <alignment horizontal="center" vertical="center"/>
    </xf>
    <xf numFmtId="9" fontId="28" fillId="0" borderId="12" xfId="2" quotePrefix="1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17" fontId="31" fillId="0" borderId="0" xfId="0" applyNumberFormat="1" applyFont="1" applyFill="1" applyBorder="1" applyAlignment="1">
      <alignment horizontal="center"/>
    </xf>
    <xf numFmtId="187" fontId="31" fillId="0" borderId="0" xfId="1" applyFont="1" applyFill="1" applyBorder="1"/>
    <xf numFmtId="0" fontId="31" fillId="0" borderId="0" xfId="0" applyFont="1" applyFill="1" applyBorder="1"/>
    <xf numFmtId="188" fontId="31" fillId="0" borderId="0" xfId="1" applyNumberFormat="1" applyFont="1" applyFill="1" applyBorder="1"/>
    <xf numFmtId="0" fontId="30" fillId="0" borderId="0" xfId="0" applyFont="1" applyFill="1" applyBorder="1" applyAlignment="1">
      <alignment horizontal="center"/>
    </xf>
    <xf numFmtId="189" fontId="30" fillId="0" borderId="0" xfId="2" applyNumberFormat="1" applyFont="1" applyFill="1" applyBorder="1"/>
    <xf numFmtId="0" fontId="32" fillId="0" borderId="0" xfId="0" applyFont="1" applyFill="1" applyBorder="1" applyAlignment="1">
      <alignment horizontal="left"/>
    </xf>
    <xf numFmtId="190" fontId="30" fillId="0" borderId="0" xfId="1" applyNumberFormat="1" applyFont="1" applyFill="1" applyBorder="1"/>
    <xf numFmtId="190" fontId="31" fillId="0" borderId="0" xfId="1" applyNumberFormat="1" applyFont="1" applyFill="1" applyBorder="1"/>
    <xf numFmtId="9" fontId="30" fillId="0" borderId="0" xfId="2" applyFont="1" applyFill="1" applyBorder="1" applyAlignment="1">
      <alignment horizontal="left"/>
    </xf>
    <xf numFmtId="191" fontId="31" fillId="0" borderId="0" xfId="1" applyNumberFormat="1" applyFont="1" applyFill="1" applyBorder="1" applyAlignment="1"/>
    <xf numFmtId="10" fontId="31" fillId="0" borderId="0" xfId="2" applyNumberFormat="1" applyFont="1" applyFill="1" applyBorder="1"/>
    <xf numFmtId="0" fontId="30" fillId="0" borderId="0" xfId="0" applyFont="1" applyFill="1" applyBorder="1" applyAlignment="1">
      <alignment horizontal="right"/>
    </xf>
    <xf numFmtId="188" fontId="30" fillId="0" borderId="0" xfId="1" applyNumberFormat="1" applyFont="1" applyFill="1" applyBorder="1"/>
    <xf numFmtId="0" fontId="31" fillId="0" borderId="0" xfId="0" quotePrefix="1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center"/>
    </xf>
    <xf numFmtId="0" fontId="30" fillId="0" borderId="0" xfId="0" quotePrefix="1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190" fontId="30" fillId="0" borderId="0" xfId="1" applyNumberFormat="1" applyFont="1" applyFill="1" applyBorder="1" applyAlignment="1">
      <alignment horizontal="center" vertical="center" wrapText="1"/>
    </xf>
    <xf numFmtId="190" fontId="30" fillId="0" borderId="0" xfId="1" applyNumberFormat="1" applyFont="1" applyFill="1" applyBorder="1" applyAlignment="1">
      <alignment horizontal="center" vertical="center"/>
    </xf>
    <xf numFmtId="188" fontId="30" fillId="0" borderId="0" xfId="1" quotePrefix="1" applyNumberFormat="1" applyFont="1" applyFill="1" applyBorder="1" applyAlignment="1">
      <alignment horizontal="center" wrapText="1"/>
    </xf>
    <xf numFmtId="190" fontId="30" fillId="0" borderId="0" xfId="2" quotePrefix="1" applyNumberFormat="1" applyFont="1" applyFill="1" applyBorder="1" applyAlignment="1">
      <alignment horizontal="center"/>
    </xf>
    <xf numFmtId="43" fontId="30" fillId="0" borderId="0" xfId="2" quotePrefix="1" applyNumberFormat="1" applyFont="1" applyFill="1" applyBorder="1" applyAlignment="1">
      <alignment horizontal="center"/>
    </xf>
    <xf numFmtId="0" fontId="33" fillId="24" borderId="3" xfId="0" applyFont="1" applyFill="1" applyBorder="1" applyAlignment="1">
      <alignment horizontal="center" vertical="center" wrapText="1"/>
    </xf>
    <xf numFmtId="187" fontId="33" fillId="24" borderId="3" xfId="1" applyFont="1" applyFill="1" applyBorder="1" applyAlignment="1">
      <alignment horizontal="center" vertical="center" wrapText="1"/>
    </xf>
    <xf numFmtId="190" fontId="33" fillId="24" borderId="3" xfId="1" applyNumberFormat="1" applyFont="1" applyFill="1" applyBorder="1" applyAlignment="1">
      <alignment horizontal="center" vertical="center"/>
    </xf>
    <xf numFmtId="0" fontId="36" fillId="0" borderId="0" xfId="0" applyFont="1" applyFill="1" applyBorder="1"/>
    <xf numFmtId="188" fontId="37" fillId="9" borderId="46" xfId="1" applyNumberFormat="1" applyFont="1" applyFill="1" applyBorder="1"/>
    <xf numFmtId="190" fontId="37" fillId="9" borderId="46" xfId="1" applyNumberFormat="1" applyFont="1" applyFill="1" applyBorder="1"/>
    <xf numFmtId="188" fontId="38" fillId="0" borderId="46" xfId="1" applyNumberFormat="1" applyFont="1" applyFill="1" applyBorder="1"/>
    <xf numFmtId="188" fontId="38" fillId="26" borderId="46" xfId="1" applyNumberFormat="1" applyFont="1" applyFill="1" applyBorder="1"/>
    <xf numFmtId="188" fontId="37" fillId="0" borderId="0" xfId="1" applyNumberFormat="1" applyFont="1" applyFill="1" applyBorder="1"/>
    <xf numFmtId="188" fontId="39" fillId="0" borderId="0" xfId="0" applyNumberFormat="1" applyFont="1" applyFill="1" applyBorder="1"/>
    <xf numFmtId="188" fontId="39" fillId="27" borderId="0" xfId="0" applyNumberFormat="1" applyFont="1" applyFill="1" applyBorder="1"/>
    <xf numFmtId="188" fontId="23" fillId="0" borderId="0" xfId="0" applyNumberFormat="1" applyFont="1" applyFill="1" applyBorder="1"/>
    <xf numFmtId="0" fontId="23" fillId="19" borderId="0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190" fontId="23" fillId="17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/>
    </xf>
    <xf numFmtId="0" fontId="23" fillId="17" borderId="0" xfId="0" applyFont="1" applyFill="1" applyBorder="1" applyAlignment="1">
      <alignment vertical="center"/>
    </xf>
    <xf numFmtId="193" fontId="39" fillId="0" borderId="0" xfId="0" applyNumberFormat="1" applyFont="1" applyFill="1" applyBorder="1" applyAlignment="1">
      <alignment vertical="center"/>
    </xf>
    <xf numFmtId="3" fontId="23" fillId="19" borderId="0" xfId="0" applyNumberFormat="1" applyFont="1" applyFill="1" applyBorder="1" applyAlignment="1">
      <alignment horizontal="center" vertical="center" wrapText="1"/>
    </xf>
    <xf numFmtId="3" fontId="23" fillId="17" borderId="0" xfId="0" applyNumberFormat="1" applyFont="1" applyFill="1" applyBorder="1" applyAlignment="1">
      <alignment horizontal="center" vertical="center" wrapText="1"/>
    </xf>
    <xf numFmtId="3" fontId="23" fillId="17" borderId="0" xfId="0" applyNumberFormat="1" applyFont="1" applyFill="1" applyBorder="1" applyAlignment="1">
      <alignment vertical="center"/>
    </xf>
    <xf numFmtId="3" fontId="40" fillId="19" borderId="0" xfId="0" applyNumberFormat="1" applyFont="1" applyFill="1" applyBorder="1" applyAlignment="1">
      <alignment horizontal="center" vertical="center" wrapText="1"/>
    </xf>
    <xf numFmtId="3" fontId="40" fillId="17" borderId="0" xfId="0" applyNumberFormat="1" applyFont="1" applyFill="1" applyBorder="1" applyAlignment="1">
      <alignment horizontal="center" vertical="center" wrapText="1"/>
    </xf>
    <xf numFmtId="3" fontId="41" fillId="19" borderId="0" xfId="0" applyNumberFormat="1" applyFont="1" applyFill="1" applyBorder="1" applyAlignment="1">
      <alignment horizontal="center" vertical="center" wrapText="1"/>
    </xf>
    <xf numFmtId="3" fontId="41" fillId="17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90" fontId="23" fillId="0" borderId="0" xfId="0" applyNumberFormat="1" applyFont="1" applyFill="1" applyBorder="1" applyAlignment="1">
      <alignment horizontal="center" vertical="center" wrapText="1"/>
    </xf>
    <xf numFmtId="190" fontId="23" fillId="0" borderId="0" xfId="0" applyNumberFormat="1" applyFont="1" applyFill="1" applyBorder="1"/>
    <xf numFmtId="187" fontId="23" fillId="0" borderId="0" xfId="0" applyNumberFormat="1" applyFont="1" applyFill="1" applyBorder="1"/>
    <xf numFmtId="188" fontId="39" fillId="0" borderId="37" xfId="0" applyNumberFormat="1" applyFont="1" applyFill="1" applyBorder="1" applyAlignment="1">
      <alignment horizontal="center" vertical="center"/>
    </xf>
    <xf numFmtId="2" fontId="18" fillId="0" borderId="23" xfId="0" applyNumberFormat="1" applyFont="1" applyFill="1" applyBorder="1" applyAlignment="1">
      <alignment horizontal="center"/>
    </xf>
    <xf numFmtId="190" fontId="28" fillId="6" borderId="23" xfId="1" applyNumberFormat="1" applyFont="1" applyFill="1" applyBorder="1"/>
    <xf numFmtId="190" fontId="28" fillId="0" borderId="23" xfId="1" applyNumberFormat="1" applyFont="1" applyFill="1" applyBorder="1" applyAlignment="1">
      <alignment horizontal="center"/>
    </xf>
    <xf numFmtId="188" fontId="28" fillId="0" borderId="23" xfId="1" applyNumberFormat="1" applyFont="1" applyFill="1" applyBorder="1"/>
    <xf numFmtId="188" fontId="23" fillId="0" borderId="23" xfId="1" applyNumberFormat="1" applyFont="1" applyFill="1" applyBorder="1"/>
    <xf numFmtId="190" fontId="23" fillId="0" borderId="23" xfId="0" applyNumberFormat="1" applyFont="1" applyFill="1" applyBorder="1"/>
    <xf numFmtId="188" fontId="23" fillId="7" borderId="23" xfId="1" applyNumberFormat="1" applyFont="1" applyFill="1" applyBorder="1"/>
    <xf numFmtId="188" fontId="23" fillId="7" borderId="12" xfId="1" applyNumberFormat="1" applyFont="1" applyFill="1" applyBorder="1"/>
    <xf numFmtId="188" fontId="23" fillId="26" borderId="23" xfId="1" applyNumberFormat="1" applyFont="1" applyFill="1" applyBorder="1"/>
    <xf numFmtId="3" fontId="23" fillId="8" borderId="23" xfId="3" applyNumberFormat="1" applyFont="1" applyFill="1" applyBorder="1" applyAlignment="1"/>
    <xf numFmtId="2" fontId="18" fillId="0" borderId="12" xfId="0" applyNumberFormat="1" applyFont="1" applyFill="1" applyBorder="1" applyAlignment="1">
      <alignment horizontal="center"/>
    </xf>
    <xf numFmtId="190" fontId="28" fillId="6" borderId="12" xfId="1" applyNumberFormat="1" applyFont="1" applyFill="1" applyBorder="1"/>
    <xf numFmtId="190" fontId="28" fillId="0" borderId="12" xfId="1" applyNumberFormat="1" applyFont="1" applyFill="1" applyBorder="1" applyAlignment="1">
      <alignment horizontal="center"/>
    </xf>
    <xf numFmtId="188" fontId="23" fillId="0" borderId="12" xfId="1" applyNumberFormat="1" applyFont="1" applyFill="1" applyBorder="1"/>
    <xf numFmtId="190" fontId="23" fillId="0" borderId="12" xfId="0" applyNumberFormat="1" applyFont="1" applyFill="1" applyBorder="1"/>
    <xf numFmtId="190" fontId="23" fillId="6" borderId="12" xfId="1" applyNumberFormat="1" applyFont="1" applyFill="1" applyBorder="1"/>
    <xf numFmtId="190" fontId="28" fillId="0" borderId="34" xfId="1" applyNumberFormat="1" applyFont="1" applyFill="1" applyBorder="1" applyAlignment="1">
      <alignment horizontal="center"/>
    </xf>
    <xf numFmtId="190" fontId="28" fillId="0" borderId="3" xfId="1" applyNumberFormat="1" applyFont="1" applyFill="1" applyBorder="1" applyAlignment="1">
      <alignment horizontal="center"/>
    </xf>
    <xf numFmtId="190" fontId="28" fillId="0" borderId="45" xfId="1" applyNumberFormat="1" applyFont="1" applyFill="1" applyBorder="1" applyAlignment="1">
      <alignment horizontal="center"/>
    </xf>
    <xf numFmtId="190" fontId="29" fillId="0" borderId="3" xfId="1" applyNumberFormat="1" applyFont="1" applyFill="1" applyBorder="1" applyAlignment="1">
      <alignment horizontal="center"/>
    </xf>
    <xf numFmtId="190" fontId="29" fillId="0" borderId="12" xfId="1" applyNumberFormat="1" applyFont="1" applyFill="1" applyBorder="1" applyAlignment="1">
      <alignment horizontal="center"/>
    </xf>
    <xf numFmtId="190" fontId="29" fillId="0" borderId="45" xfId="1" applyNumberFormat="1" applyFont="1" applyFill="1" applyBorder="1" applyAlignment="1">
      <alignment horizontal="center"/>
    </xf>
    <xf numFmtId="0" fontId="28" fillId="5" borderId="45" xfId="0" quotePrefix="1" applyFont="1" applyFill="1" applyBorder="1" applyAlignment="1">
      <alignment horizontal="center"/>
    </xf>
    <xf numFmtId="187" fontId="18" fillId="17" borderId="45" xfId="8" applyFont="1" applyFill="1" applyBorder="1" applyAlignment="1">
      <alignment horizontal="center"/>
    </xf>
    <xf numFmtId="2" fontId="18" fillId="0" borderId="45" xfId="0" applyNumberFormat="1" applyFont="1" applyFill="1" applyBorder="1" applyAlignment="1">
      <alignment horizontal="center"/>
    </xf>
    <xf numFmtId="0" fontId="28" fillId="0" borderId="47" xfId="0" applyFont="1" applyFill="1" applyBorder="1" applyAlignment="1">
      <alignment horizontal="center"/>
    </xf>
    <xf numFmtId="190" fontId="28" fillId="0" borderId="45" xfId="1" applyNumberFormat="1" applyFont="1" applyFill="1" applyBorder="1"/>
    <xf numFmtId="43" fontId="28" fillId="0" borderId="47" xfId="1" applyNumberFormat="1" applyFont="1" applyFill="1" applyBorder="1"/>
    <xf numFmtId="190" fontId="28" fillId="0" borderId="47" xfId="1" applyNumberFormat="1" applyFont="1" applyFill="1" applyBorder="1"/>
    <xf numFmtId="3" fontId="23" fillId="0" borderId="47" xfId="3" applyNumberFormat="1" applyFont="1" applyFill="1" applyBorder="1" applyAlignment="1"/>
    <xf numFmtId="190" fontId="28" fillId="6" borderId="47" xfId="1" applyNumberFormat="1" applyFont="1" applyFill="1" applyBorder="1"/>
    <xf numFmtId="190" fontId="28" fillId="6" borderId="45" xfId="1" applyNumberFormat="1" applyFont="1" applyFill="1" applyBorder="1"/>
    <xf numFmtId="189" fontId="28" fillId="0" borderId="47" xfId="2" applyNumberFormat="1" applyFont="1" applyFill="1" applyBorder="1"/>
    <xf numFmtId="188" fontId="23" fillId="0" borderId="45" xfId="1" applyNumberFormat="1" applyFont="1" applyFill="1" applyBorder="1"/>
    <xf numFmtId="190" fontId="23" fillId="0" borderId="45" xfId="0" applyNumberFormat="1" applyFont="1" applyFill="1" applyBorder="1"/>
    <xf numFmtId="188" fontId="23" fillId="7" borderId="45" xfId="1" applyNumberFormat="1" applyFont="1" applyFill="1" applyBorder="1"/>
    <xf numFmtId="188" fontId="23" fillId="26" borderId="47" xfId="1" applyNumberFormat="1" applyFont="1" applyFill="1" applyBorder="1"/>
    <xf numFmtId="3" fontId="23" fillId="8" borderId="47" xfId="3" applyNumberFormat="1" applyFont="1" applyFill="1" applyBorder="1" applyAlignment="1"/>
    <xf numFmtId="188" fontId="23" fillId="0" borderId="23" xfId="1" applyNumberFormat="1" applyFont="1" applyFill="1" applyBorder="1" applyAlignment="1">
      <alignment horizontal="center" vertical="center"/>
    </xf>
    <xf numFmtId="187" fontId="18" fillId="17" borderId="23" xfId="8" applyFont="1" applyFill="1" applyBorder="1" applyAlignment="1">
      <alignment horizontal="center"/>
    </xf>
    <xf numFmtId="0" fontId="33" fillId="24" borderId="49" xfId="0" applyFont="1" applyFill="1" applyBorder="1" applyAlignment="1">
      <alignment horizontal="center" vertical="center" wrapText="1"/>
    </xf>
    <xf numFmtId="0" fontId="33" fillId="24" borderId="45" xfId="0" applyFont="1" applyFill="1" applyBorder="1" applyAlignment="1">
      <alignment horizontal="center" vertical="center" wrapText="1"/>
    </xf>
    <xf numFmtId="187" fontId="33" fillId="24" borderId="45" xfId="1" applyFont="1" applyFill="1" applyBorder="1" applyAlignment="1">
      <alignment horizontal="center" vertical="center" wrapText="1"/>
    </xf>
    <xf numFmtId="190" fontId="33" fillId="24" borderId="45" xfId="1" applyNumberFormat="1" applyFont="1" applyFill="1" applyBorder="1" applyAlignment="1">
      <alignment horizontal="center" vertical="center" wrapText="1"/>
    </xf>
    <xf numFmtId="9" fontId="34" fillId="24" borderId="45" xfId="2" applyFont="1" applyFill="1" applyBorder="1" applyAlignment="1">
      <alignment horizontal="center" vertical="center" wrapText="1"/>
    </xf>
    <xf numFmtId="0" fontId="34" fillId="24" borderId="51" xfId="2" applyNumberFormat="1" applyFont="1" applyFill="1" applyBorder="1" applyAlignment="1">
      <alignment horizontal="center" vertical="center" wrapText="1"/>
    </xf>
    <xf numFmtId="9" fontId="33" fillId="24" borderId="45" xfId="2" applyFont="1" applyFill="1" applyBorder="1" applyAlignment="1">
      <alignment horizontal="center" vertical="center" wrapText="1"/>
    </xf>
    <xf numFmtId="188" fontId="33" fillId="24" borderId="45" xfId="1" applyNumberFormat="1" applyFont="1" applyFill="1" applyBorder="1"/>
    <xf numFmtId="0" fontId="35" fillId="24" borderId="45" xfId="0" applyFont="1" applyFill="1" applyBorder="1" applyAlignment="1">
      <alignment horizontal="center" vertical="center"/>
    </xf>
    <xf numFmtId="0" fontId="35" fillId="24" borderId="51" xfId="2" applyNumberFormat="1" applyFont="1" applyFill="1" applyBorder="1" applyAlignment="1">
      <alignment horizontal="center" vertical="center" wrapText="1"/>
    </xf>
    <xf numFmtId="0" fontId="33" fillId="24" borderId="52" xfId="0" applyFont="1" applyFill="1" applyBorder="1" applyAlignment="1">
      <alignment horizontal="center" vertical="center" wrapText="1"/>
    </xf>
    <xf numFmtId="188" fontId="23" fillId="0" borderId="12" xfId="1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 wrapText="1"/>
    </xf>
    <xf numFmtId="0" fontId="7" fillId="24" borderId="45" xfId="0" applyFont="1" applyFill="1" applyBorder="1" applyAlignment="1">
      <alignment horizontal="center" vertical="center" wrapText="1"/>
    </xf>
    <xf numFmtId="188" fontId="14" fillId="9" borderId="46" xfId="1" applyNumberFormat="1" applyFont="1" applyFill="1" applyBorder="1"/>
    <xf numFmtId="188" fontId="42" fillId="9" borderId="46" xfId="1" applyNumberFormat="1" applyFont="1" applyFill="1" applyBorder="1"/>
    <xf numFmtId="188" fontId="43" fillId="0" borderId="46" xfId="1" applyNumberFormat="1" applyFont="1" applyFill="1" applyBorder="1"/>
    <xf numFmtId="188" fontId="44" fillId="27" borderId="0" xfId="0" applyNumberFormat="1" applyFont="1" applyFill="1" applyBorder="1" applyAlignment="1">
      <alignment horizontal="left"/>
    </xf>
    <xf numFmtId="190" fontId="30" fillId="0" borderId="0" xfId="1" applyNumberFormat="1" applyFont="1" applyFill="1" applyBorder="1" applyAlignment="1">
      <alignment horizontal="center" vertical="center" wrapText="1"/>
    </xf>
    <xf numFmtId="190" fontId="25" fillId="0" borderId="0" xfId="0" applyNumberFormat="1" applyFont="1" applyFill="1" applyBorder="1"/>
    <xf numFmtId="187" fontId="37" fillId="9" borderId="46" xfId="1" applyNumberFormat="1" applyFont="1" applyFill="1" applyBorder="1"/>
    <xf numFmtId="43" fontId="23" fillId="0" borderId="0" xfId="0" applyNumberFormat="1" applyFont="1" applyFill="1" applyBorder="1"/>
    <xf numFmtId="190" fontId="30" fillId="0" borderId="0" xfId="1" quotePrefix="1" applyNumberFormat="1" applyFont="1" applyFill="1" applyBorder="1" applyAlignment="1">
      <alignment horizontal="center" wrapText="1"/>
    </xf>
    <xf numFmtId="188" fontId="23" fillId="28" borderId="12" xfId="1" applyNumberFormat="1" applyFont="1" applyFill="1" applyBorder="1" applyAlignment="1">
      <alignment horizontal="center" vertical="center"/>
    </xf>
    <xf numFmtId="3" fontId="29" fillId="0" borderId="23" xfId="3" applyNumberFormat="1" applyFont="1" applyFill="1" applyBorder="1" applyAlignment="1"/>
    <xf numFmtId="190" fontId="29" fillId="6" borderId="23" xfId="1" applyNumberFormat="1" applyFont="1" applyFill="1" applyBorder="1"/>
    <xf numFmtId="2" fontId="38" fillId="0" borderId="23" xfId="0" applyNumberFormat="1" applyFont="1" applyFill="1" applyBorder="1" applyAlignment="1">
      <alignment horizontal="center"/>
    </xf>
    <xf numFmtId="2" fontId="38" fillId="0" borderId="12" xfId="0" applyNumberFormat="1" applyFont="1" applyFill="1" applyBorder="1" applyAlignment="1">
      <alignment horizontal="center"/>
    </xf>
    <xf numFmtId="0" fontId="28" fillId="0" borderId="23" xfId="0" quotePrefix="1" applyFont="1" applyFill="1" applyBorder="1" applyAlignment="1">
      <alignment horizontal="center"/>
    </xf>
    <xf numFmtId="0" fontId="28" fillId="0" borderId="12" xfId="0" quotePrefix="1" applyFont="1" applyFill="1" applyBorder="1" applyAlignment="1">
      <alignment horizontal="center"/>
    </xf>
    <xf numFmtId="187" fontId="38" fillId="0" borderId="12" xfId="8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/>
    </xf>
    <xf numFmtId="187" fontId="38" fillId="0" borderId="23" xfId="8" applyFont="1" applyFill="1" applyBorder="1" applyAlignment="1">
      <alignment horizontal="center"/>
    </xf>
    <xf numFmtId="0" fontId="38" fillId="0" borderId="0" xfId="0" applyFont="1"/>
    <xf numFmtId="0" fontId="38" fillId="0" borderId="0" xfId="0" applyFont="1" applyFill="1"/>
    <xf numFmtId="188" fontId="23" fillId="0" borderId="0" xfId="0" applyNumberFormat="1" applyFont="1" applyFill="1" applyBorder="1" applyAlignment="1">
      <alignment vertical="center"/>
    </xf>
    <xf numFmtId="187" fontId="45" fillId="24" borderId="3" xfId="1" applyFont="1" applyFill="1" applyBorder="1" applyAlignment="1">
      <alignment horizontal="center" vertical="center" wrapText="1"/>
    </xf>
    <xf numFmtId="0" fontId="45" fillId="24" borderId="3" xfId="0" applyFont="1" applyFill="1" applyBorder="1" applyAlignment="1">
      <alignment horizontal="center" vertical="center" wrapText="1"/>
    </xf>
    <xf numFmtId="187" fontId="45" fillId="24" borderId="45" xfId="1" applyFont="1" applyFill="1" applyBorder="1" applyAlignment="1">
      <alignment horizontal="center" vertical="center" wrapText="1"/>
    </xf>
    <xf numFmtId="0" fontId="45" fillId="24" borderId="45" xfId="0" applyFont="1" applyFill="1" applyBorder="1" applyAlignment="1">
      <alignment horizontal="center" vertical="center" wrapText="1"/>
    </xf>
    <xf numFmtId="188" fontId="47" fillId="24" borderId="54" xfId="1" applyNumberFormat="1" applyFont="1" applyFill="1" applyBorder="1" applyAlignment="1">
      <alignment horizontal="center" vertical="center" wrapText="1"/>
    </xf>
    <xf numFmtId="188" fontId="47" fillId="24" borderId="33" xfId="1" applyNumberFormat="1" applyFont="1" applyFill="1" applyBorder="1" applyAlignment="1">
      <alignment horizontal="center" vertical="center" wrapText="1"/>
    </xf>
    <xf numFmtId="188" fontId="48" fillId="25" borderId="0" xfId="1" applyNumberFormat="1" applyFont="1" applyFill="1" applyBorder="1" applyAlignment="1"/>
    <xf numFmtId="188" fontId="49" fillId="0" borderId="0" xfId="1" applyNumberFormat="1" applyFont="1"/>
    <xf numFmtId="2" fontId="38" fillId="0" borderId="0" xfId="0" applyNumberFormat="1" applyFont="1" applyFill="1"/>
    <xf numFmtId="0" fontId="10" fillId="15" borderId="12" xfId="0" applyFont="1" applyFill="1" applyBorder="1" applyAlignment="1">
      <alignment horizontal="center" vertical="center" wrapText="1"/>
    </xf>
    <xf numFmtId="190" fontId="4" fillId="0" borderId="0" xfId="1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horizontal="center" wrapText="1"/>
    </xf>
    <xf numFmtId="0" fontId="4" fillId="0" borderId="0" xfId="0" quotePrefix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190" fontId="8" fillId="3" borderId="9" xfId="1" applyNumberFormat="1" applyFont="1" applyFill="1" applyBorder="1" applyAlignment="1">
      <alignment horizontal="center" vertical="center" wrapText="1"/>
    </xf>
    <xf numFmtId="190" fontId="8" fillId="3" borderId="5" xfId="1" applyNumberFormat="1" applyFont="1" applyFill="1" applyBorder="1" applyAlignment="1">
      <alignment horizontal="center" vertical="center" wrapText="1"/>
    </xf>
    <xf numFmtId="190" fontId="7" fillId="2" borderId="7" xfId="1" applyNumberFormat="1" applyFont="1" applyFill="1" applyBorder="1" applyAlignment="1">
      <alignment horizontal="center" vertical="center" wrapText="1"/>
    </xf>
    <xf numFmtId="190" fontId="7" fillId="2" borderId="10" xfId="1" applyNumberFormat="1" applyFont="1" applyFill="1" applyBorder="1" applyAlignment="1">
      <alignment horizontal="center" vertical="center" wrapText="1"/>
    </xf>
    <xf numFmtId="190" fontId="7" fillId="2" borderId="6" xfId="1" applyNumberFormat="1" applyFont="1" applyFill="1" applyBorder="1" applyAlignment="1">
      <alignment horizontal="center" vertical="center" wrapText="1"/>
    </xf>
    <xf numFmtId="188" fontId="7" fillId="2" borderId="7" xfId="1" applyNumberFormat="1" applyFont="1" applyFill="1" applyBorder="1" applyAlignment="1">
      <alignment horizontal="center" vertical="center"/>
    </xf>
    <xf numFmtId="188" fontId="7" fillId="2" borderId="6" xfId="1" applyNumberFormat="1" applyFont="1" applyFill="1" applyBorder="1" applyAlignment="1">
      <alignment horizontal="center" vertical="center"/>
    </xf>
    <xf numFmtId="0" fontId="9" fillId="20" borderId="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191" fontId="5" fillId="0" borderId="1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190" fontId="7" fillId="2" borderId="8" xfId="1" applyNumberFormat="1" applyFont="1" applyFill="1" applyBorder="1" applyAlignment="1">
      <alignment horizontal="center" vertical="center" wrapText="1"/>
    </xf>
    <xf numFmtId="190" fontId="7" fillId="2" borderId="40" xfId="1" applyNumberFormat="1" applyFont="1" applyFill="1" applyBorder="1" applyAlignment="1">
      <alignment horizontal="center" vertical="center" wrapText="1"/>
    </xf>
    <xf numFmtId="188" fontId="13" fillId="0" borderId="0" xfId="0" applyNumberFormat="1" applyFont="1" applyFill="1" applyBorder="1" applyAlignment="1">
      <alignment horizontal="center" vertical="center" wrapText="1"/>
    </xf>
    <xf numFmtId="187" fontId="39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3" fillId="24" borderId="48" xfId="0" applyFont="1" applyFill="1" applyBorder="1" applyAlignment="1">
      <alignment horizontal="center" vertical="center" wrapText="1"/>
    </xf>
    <xf numFmtId="0" fontId="33" fillId="24" borderId="50" xfId="0" applyFont="1" applyFill="1" applyBorder="1" applyAlignment="1">
      <alignment horizontal="center" vertical="center" wrapText="1"/>
    </xf>
    <xf numFmtId="190" fontId="30" fillId="0" borderId="0" xfId="1" applyNumberFormat="1" applyFont="1" applyFill="1" applyBorder="1" applyAlignment="1">
      <alignment horizontal="center" vertical="center" wrapText="1"/>
    </xf>
    <xf numFmtId="191" fontId="31" fillId="0" borderId="0" xfId="1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3" fillId="24" borderId="53" xfId="0" applyFont="1" applyFill="1" applyBorder="1" applyAlignment="1">
      <alignment horizontal="center" vertical="center" wrapText="1"/>
    </xf>
    <xf numFmtId="0" fontId="33" fillId="24" borderId="47" xfId="0" applyFont="1" applyFill="1" applyBorder="1" applyAlignment="1">
      <alignment horizontal="center" vertical="center" wrapText="1"/>
    </xf>
    <xf numFmtId="0" fontId="23" fillId="19" borderId="0" xfId="0" applyFont="1" applyFill="1" applyBorder="1" applyAlignment="1">
      <alignment horizontal="center" vertical="center" wrapText="1"/>
    </xf>
    <xf numFmtId="0" fontId="33" fillId="24" borderId="3" xfId="0" applyFont="1" applyFill="1" applyBorder="1" applyAlignment="1">
      <alignment horizontal="center" vertical="center" wrapText="1"/>
    </xf>
    <xf numFmtId="0" fontId="33" fillId="24" borderId="45" xfId="0" applyFont="1" applyFill="1" applyBorder="1" applyAlignment="1">
      <alignment horizontal="center" vertical="center" wrapText="1"/>
    </xf>
    <xf numFmtId="190" fontId="34" fillId="24" borderId="3" xfId="1" applyNumberFormat="1" applyFont="1" applyFill="1" applyBorder="1" applyAlignment="1">
      <alignment horizontal="center" vertical="center" wrapText="1"/>
    </xf>
    <xf numFmtId="190" fontId="33" fillId="24" borderId="3" xfId="1" applyNumberFormat="1" applyFont="1" applyFill="1" applyBorder="1" applyAlignment="1">
      <alignment horizontal="center" vertical="center" wrapText="1"/>
    </xf>
    <xf numFmtId="188" fontId="33" fillId="24" borderId="3" xfId="1" applyNumberFormat="1" applyFont="1" applyFill="1" applyBorder="1" applyAlignment="1">
      <alignment horizontal="center" vertical="center"/>
    </xf>
    <xf numFmtId="0" fontId="35" fillId="24" borderId="3" xfId="0" applyFont="1" applyFill="1" applyBorder="1" applyAlignment="1">
      <alignment horizontal="center" vertical="center" wrapText="1"/>
    </xf>
    <xf numFmtId="0" fontId="34" fillId="25" borderId="3" xfId="0" applyFont="1" applyFill="1" applyBorder="1" applyAlignment="1">
      <alignment horizontal="center" vertical="center" wrapText="1"/>
    </xf>
    <xf numFmtId="0" fontId="34" fillId="25" borderId="45" xfId="0" applyFont="1" applyFill="1" applyBorder="1" applyAlignment="1">
      <alignment horizontal="center" vertical="center" wrapText="1"/>
    </xf>
    <xf numFmtId="0" fontId="35" fillId="25" borderId="3" xfId="0" applyFont="1" applyFill="1" applyBorder="1" applyAlignment="1">
      <alignment horizontal="center" vertical="center" wrapText="1"/>
    </xf>
    <xf numFmtId="0" fontId="35" fillId="25" borderId="45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/>
    </xf>
    <xf numFmtId="0" fontId="45" fillId="24" borderId="48" xfId="0" applyFont="1" applyFill="1" applyBorder="1" applyAlignment="1">
      <alignment horizontal="center" vertical="center" wrapText="1"/>
    </xf>
    <xf numFmtId="0" fontId="45" fillId="24" borderId="50" xfId="0" applyFont="1" applyFill="1" applyBorder="1" applyAlignment="1">
      <alignment horizontal="center" vertical="center" wrapText="1"/>
    </xf>
    <xf numFmtId="0" fontId="45" fillId="24" borderId="53" xfId="0" applyFont="1" applyFill="1" applyBorder="1" applyAlignment="1">
      <alignment horizontal="center" vertical="center" wrapText="1"/>
    </xf>
    <xf numFmtId="0" fontId="45" fillId="24" borderId="47" xfId="0" applyFont="1" applyFill="1" applyBorder="1" applyAlignment="1">
      <alignment horizontal="center" vertical="center" wrapText="1"/>
    </xf>
  </cellXfs>
  <cellStyles count="13">
    <cellStyle name="Comma" xfId="1" builtinId="3"/>
    <cellStyle name="Comma 2" xfId="8"/>
    <cellStyle name="Comma 2 2" xfId="6"/>
    <cellStyle name="Comma 3" xfId="11"/>
    <cellStyle name="Normal" xfId="0" builtinId="0"/>
    <cellStyle name="Normal 2" xfId="4"/>
    <cellStyle name="Normal 2 3" xfId="5"/>
    <cellStyle name="Normal 3" xfId="10"/>
    <cellStyle name="Normal 5" xfId="3"/>
    <cellStyle name="Percent" xfId="2" builtinId="5"/>
    <cellStyle name="Percent 2" xfId="9"/>
    <cellStyle name="Percent 2 3" xfId="7"/>
    <cellStyle name="Percent 3" xfId="12"/>
  </cellStyles>
  <dxfs count="0"/>
  <tableStyles count="0" defaultTableStyle="TableStyleMedium2" defaultPivotStyle="PivotStyleLight16"/>
  <colors>
    <mruColors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VIWE03\Sharefile\SharedDocs\Summary\CFP%202004-2005%20Best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VIWE03\Sharefile\SharedDocs\Summary\CF%20&amp;%20IS%202004-2005%20MGT1611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VIWE03\Sharefile\SharedDocs\Documents%20and%20Settings\ibm\My%20Documents\1.ESTAR\Budget\2003\Report%20Actual-Budget(R)%2007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s-site10\d\SharedDocs\Summary\CFP%202004-2005%20Best%20c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Docs\Summary\CFP%202004-2005%20Best%20cas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RVIWE03\Sharefile\SharedDocs\ACDATA\Data%20for%20IFA\&#3611;&#3619;&#3632;&#3648;&#3617;&#3636;&#3609;&#3619;&#3634;&#3588;&#3634;&#3626;&#3636;&#3609;&#3588;&#3657;&#3634;&#3588;&#3591;&#3648;&#3627;&#3621;&#3639;&#3629;&#3588;&#3629;&#3609;&#3650;&#3604;%203004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uKrajong/&#3619;&#3634;&#3588;&#3634;&#3586;&#3634;&#3618;/Revise14Apr20%20HuKraJong_Feas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_Best"/>
      <sheetName val="BK00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P-BK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00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_Bes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นราธิวาส (9)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Excom"/>
      <sheetName val="P&amp;L Proforma"/>
      <sheetName val="Overview"/>
      <sheetName val="Assumption"/>
      <sheetName val="Sales price"/>
      <sheetName val="CF"/>
      <sheetName val="P&amp;L"/>
      <sheetName val="Type1"/>
      <sheetName val="Type2"/>
      <sheetName val="Planning"/>
      <sheetName val="CostEstimate"/>
      <sheetName val="เค้ก"/>
    </sheetNames>
    <sheetDataSet>
      <sheetData sheetId="0"/>
      <sheetData sheetId="1"/>
      <sheetData sheetId="2"/>
      <sheetData sheetId="3"/>
      <sheetData sheetId="4">
        <row r="3">
          <cell r="J3">
            <v>5859490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T163"/>
  <sheetViews>
    <sheetView topLeftCell="A110" zoomScale="90" zoomScaleNormal="90" workbookViewId="0">
      <pane xSplit="3" topLeftCell="S1" activePane="topRight" state="frozen"/>
      <selection activeCell="A23" sqref="A23"/>
      <selection pane="topRight" activeCell="A134" sqref="A134:XFD134"/>
    </sheetView>
  </sheetViews>
  <sheetFormatPr defaultColWidth="8.88671875" defaultRowHeight="14.25" x14ac:dyDescent="0.2"/>
  <cols>
    <col min="1" max="1" width="6.109375" style="56" customWidth="1"/>
    <col min="2" max="2" width="10" style="56" customWidth="1"/>
    <col min="3" max="3" width="8.88671875" style="56" customWidth="1"/>
    <col min="4" max="4" width="5.88671875" style="56" customWidth="1"/>
    <col min="5" max="5" width="9.88671875" style="56" customWidth="1"/>
    <col min="6" max="6" width="8.33203125" style="56" customWidth="1"/>
    <col min="7" max="7" width="13.88671875" style="56" customWidth="1"/>
    <col min="8" max="8" width="10.77734375" style="56" customWidth="1"/>
    <col min="9" max="9" width="7.44140625" style="56" customWidth="1"/>
    <col min="10" max="10" width="8.88671875" style="56" customWidth="1"/>
    <col min="11" max="11" width="11.33203125" style="56" customWidth="1"/>
    <col min="12" max="12" width="11.109375" style="56" customWidth="1"/>
    <col min="13" max="13" width="9.44140625" style="56" customWidth="1"/>
    <col min="14" max="14" width="10.33203125" style="56" customWidth="1"/>
    <col min="15" max="15" width="10.44140625" style="56" customWidth="1"/>
    <col min="16" max="16" width="10.33203125" style="56" customWidth="1"/>
    <col min="17" max="17" width="14" style="56" customWidth="1"/>
    <col min="18" max="18" width="12.44140625" style="56" customWidth="1"/>
    <col min="19" max="19" width="14" style="56" customWidth="1"/>
    <col min="20" max="20" width="12.33203125" style="56" customWidth="1"/>
    <col min="21" max="21" width="16.109375" style="56" customWidth="1"/>
    <col min="22" max="22" width="8.109375" style="56" customWidth="1"/>
    <col min="23" max="23" width="5.44140625" style="56" customWidth="1"/>
    <col min="24" max="24" width="12.44140625" style="56" customWidth="1"/>
    <col min="25" max="25" width="14.109375" style="56" customWidth="1"/>
    <col min="26" max="26" width="12.109375" style="56" customWidth="1"/>
    <col min="27" max="27" width="14.77734375" style="56" customWidth="1"/>
    <col min="28" max="29" width="15.88671875" style="56" customWidth="1"/>
    <col min="30" max="30" width="2" style="56" customWidth="1"/>
    <col min="31" max="31" width="9.33203125" style="56" customWidth="1"/>
    <col min="32" max="32" width="15" style="56" customWidth="1"/>
    <col min="33" max="33" width="15.77734375" style="56" customWidth="1"/>
    <col min="34" max="34" width="13" style="56" bestFit="1" customWidth="1"/>
    <col min="35" max="35" width="10.88671875" style="56" hidden="1" customWidth="1"/>
    <col min="36" max="40" width="0" style="56" hidden="1" customWidth="1"/>
    <col min="41" max="41" width="11.77734375" style="56" customWidth="1"/>
    <col min="42" max="42" width="15.109375" style="56" customWidth="1"/>
    <col min="43" max="43" width="2" style="56" customWidth="1"/>
    <col min="44" max="44" width="8.88671875" style="56"/>
    <col min="45" max="45" width="10.33203125" style="56" bestFit="1" customWidth="1"/>
    <col min="46" max="16384" width="8.88671875" style="56"/>
  </cols>
  <sheetData>
    <row r="1" spans="1:26" s="5" customFormat="1" ht="14.1" hidden="1" customHeight="1" x14ac:dyDescent="0.2">
      <c r="A1" s="1" t="s">
        <v>0</v>
      </c>
      <c r="B1" s="2" t="s">
        <v>1</v>
      </c>
      <c r="C1" s="3">
        <v>43770</v>
      </c>
      <c r="D1" s="2"/>
      <c r="E1" s="4"/>
      <c r="M1" s="6" t="s">
        <v>122</v>
      </c>
      <c r="N1" s="5" t="s">
        <v>2</v>
      </c>
      <c r="Z1" s="7"/>
    </row>
    <row r="2" spans="1:26" s="5" customFormat="1" ht="14.1" hidden="1" customHeight="1" x14ac:dyDescent="0.2">
      <c r="A2" s="1"/>
      <c r="B2" s="2"/>
      <c r="C2" s="2"/>
      <c r="D2" s="2"/>
      <c r="E2" s="4"/>
      <c r="M2" s="6">
        <v>50000</v>
      </c>
      <c r="Z2" s="7"/>
    </row>
    <row r="3" spans="1:26" s="5" customFormat="1" ht="14.1" hidden="1" customHeight="1" x14ac:dyDescent="0.2">
      <c r="A3" s="1" t="s">
        <v>3</v>
      </c>
      <c r="B3" s="2"/>
      <c r="C3" s="2"/>
      <c r="D3" s="2"/>
      <c r="E3" s="4"/>
      <c r="M3" s="8">
        <v>100000</v>
      </c>
      <c r="V3" s="9" t="s">
        <v>4</v>
      </c>
      <c r="W3" s="10">
        <v>0</v>
      </c>
      <c r="Z3" s="7"/>
    </row>
    <row r="4" spans="1:26" s="5" customFormat="1" ht="14.1" hidden="1" customHeight="1" x14ac:dyDescent="0.2">
      <c r="A4" s="1"/>
      <c r="B4" s="2"/>
      <c r="C4" s="2"/>
      <c r="D4" s="2"/>
      <c r="E4" s="4"/>
      <c r="M4" s="8">
        <v>150000</v>
      </c>
      <c r="V4" s="9"/>
      <c r="W4" s="10"/>
      <c r="Z4" s="7"/>
    </row>
    <row r="5" spans="1:26" s="5" customFormat="1" ht="14.1" hidden="1" customHeight="1" x14ac:dyDescent="0.2">
      <c r="A5" s="11" t="s">
        <v>5</v>
      </c>
      <c r="B5" s="2"/>
      <c r="C5" s="2"/>
      <c r="D5" s="2"/>
      <c r="E5" s="4"/>
      <c r="G5" s="12"/>
      <c r="H5" s="13"/>
      <c r="I5" s="13"/>
      <c r="J5" s="13"/>
      <c r="K5" s="13"/>
      <c r="L5" s="13"/>
      <c r="M5" s="14">
        <v>200000</v>
      </c>
      <c r="N5" s="13"/>
      <c r="T5" s="13"/>
      <c r="U5" s="13"/>
      <c r="V5" s="9" t="s">
        <v>6</v>
      </c>
      <c r="W5" s="10">
        <v>0.01</v>
      </c>
      <c r="Z5" s="7"/>
    </row>
    <row r="6" spans="1:26" s="5" customFormat="1" ht="14.1" hidden="1" customHeight="1" x14ac:dyDescent="0.2">
      <c r="A6" s="11"/>
      <c r="B6" s="2"/>
      <c r="C6" s="2"/>
      <c r="D6" s="2"/>
      <c r="E6" s="4"/>
      <c r="G6" s="12"/>
      <c r="H6" s="13"/>
      <c r="I6" s="13"/>
      <c r="J6" s="13"/>
      <c r="K6" s="13"/>
      <c r="L6" s="13"/>
      <c r="M6" s="14">
        <v>250000</v>
      </c>
      <c r="N6" s="13"/>
      <c r="T6" s="13"/>
      <c r="U6" s="13"/>
      <c r="V6" s="9"/>
      <c r="W6" s="10"/>
      <c r="Z6" s="7"/>
    </row>
    <row r="7" spans="1:26" s="5" customFormat="1" ht="14.1" hidden="1" customHeight="1" x14ac:dyDescent="0.2">
      <c r="A7" s="1"/>
      <c r="B7" s="2"/>
      <c r="C7" s="9" t="s">
        <v>7</v>
      </c>
      <c r="D7" s="15"/>
      <c r="E7" s="16"/>
      <c r="F7" s="16"/>
      <c r="L7" s="17"/>
      <c r="M7" s="18">
        <v>300000</v>
      </c>
      <c r="V7" s="9" t="s">
        <v>8</v>
      </c>
      <c r="W7" s="10">
        <v>0.02</v>
      </c>
      <c r="Y7" s="19" t="s">
        <v>9</v>
      </c>
      <c r="Z7" s="20">
        <v>30000</v>
      </c>
    </row>
    <row r="8" spans="1:26" s="5" customFormat="1" ht="14.1" hidden="1" customHeight="1" x14ac:dyDescent="0.2">
      <c r="A8" s="1"/>
      <c r="B8" s="2"/>
      <c r="C8" s="9"/>
      <c r="D8" s="15"/>
      <c r="E8" s="16"/>
      <c r="F8" s="16"/>
      <c r="L8" s="17"/>
      <c r="M8" s="18">
        <v>350000</v>
      </c>
      <c r="V8" s="9"/>
      <c r="W8" s="10"/>
      <c r="Y8" s="19"/>
      <c r="Z8" s="20"/>
    </row>
    <row r="9" spans="1:26" s="5" customFormat="1" ht="14.1" hidden="1" customHeight="1" x14ac:dyDescent="0.2">
      <c r="A9" s="21"/>
      <c r="B9" s="22"/>
      <c r="C9" s="23" t="s">
        <v>10</v>
      </c>
      <c r="D9" s="15"/>
      <c r="E9" s="16"/>
      <c r="F9" s="16"/>
      <c r="G9" s="374" t="s">
        <v>11</v>
      </c>
      <c r="H9" s="23"/>
      <c r="I9" s="375"/>
      <c r="J9" s="376" t="s">
        <v>12</v>
      </c>
      <c r="K9" s="23"/>
      <c r="L9" s="374" t="s">
        <v>11</v>
      </c>
      <c r="M9" s="24">
        <v>400000</v>
      </c>
      <c r="V9" s="9" t="s">
        <v>13</v>
      </c>
      <c r="W9" s="10">
        <v>0.04</v>
      </c>
      <c r="Y9" s="19" t="s">
        <v>14</v>
      </c>
      <c r="Z9" s="20">
        <v>0</v>
      </c>
    </row>
    <row r="10" spans="1:26" s="5" customFormat="1" ht="14.1" hidden="1" customHeight="1" x14ac:dyDescent="0.2">
      <c r="A10" s="21"/>
      <c r="B10" s="22"/>
      <c r="C10" s="23"/>
      <c r="D10" s="15"/>
      <c r="E10" s="16"/>
      <c r="F10" s="16"/>
      <c r="G10" s="374"/>
      <c r="H10" s="23"/>
      <c r="I10" s="375"/>
      <c r="J10" s="376"/>
      <c r="K10" s="23"/>
      <c r="L10" s="374"/>
      <c r="M10" s="24">
        <v>450000</v>
      </c>
      <c r="V10" s="9"/>
      <c r="W10" s="10"/>
      <c r="Y10" s="19"/>
      <c r="Z10" s="20"/>
    </row>
    <row r="11" spans="1:26" s="5" customFormat="1" ht="14.1" hidden="1" customHeight="1" x14ac:dyDescent="0.2">
      <c r="A11" s="25"/>
      <c r="B11" s="2"/>
      <c r="C11" s="9" t="s">
        <v>15</v>
      </c>
      <c r="D11" s="15"/>
      <c r="E11" s="16"/>
      <c r="F11" s="16"/>
      <c r="G11" s="374"/>
      <c r="H11" s="177" t="s">
        <v>16</v>
      </c>
      <c r="I11" s="375"/>
      <c r="J11" s="376"/>
      <c r="K11" s="26"/>
      <c r="L11" s="374"/>
      <c r="M11" s="8">
        <v>500000</v>
      </c>
      <c r="V11" s="9" t="s">
        <v>17</v>
      </c>
      <c r="W11" s="10">
        <v>0.05</v>
      </c>
      <c r="Y11" s="19" t="s">
        <v>18</v>
      </c>
      <c r="Z11" s="20">
        <v>120000</v>
      </c>
    </row>
    <row r="12" spans="1:26" s="5" customFormat="1" ht="14.1" hidden="1" customHeight="1" x14ac:dyDescent="0.2">
      <c r="A12" s="25"/>
      <c r="B12" s="2"/>
      <c r="C12" s="9"/>
      <c r="D12" s="15"/>
      <c r="E12" s="16"/>
      <c r="F12" s="16"/>
      <c r="G12" s="177"/>
      <c r="H12" s="177"/>
      <c r="I12" s="178"/>
      <c r="J12" s="179"/>
      <c r="K12" s="26"/>
      <c r="L12" s="177"/>
      <c r="M12" s="8">
        <v>550000</v>
      </c>
      <c r="V12" s="9"/>
      <c r="W12" s="10"/>
      <c r="Y12" s="19"/>
      <c r="Z12" s="20"/>
    </row>
    <row r="13" spans="1:26" s="5" customFormat="1" ht="14.1" hidden="1" customHeight="1" x14ac:dyDescent="0.2">
      <c r="A13" s="25"/>
      <c r="B13" s="2"/>
      <c r="C13" s="9"/>
      <c r="D13" s="15"/>
      <c r="E13" s="16"/>
      <c r="F13" s="16"/>
      <c r="G13" s="177"/>
      <c r="H13" s="177"/>
      <c r="I13" s="178"/>
      <c r="J13" s="179"/>
      <c r="K13" s="26"/>
      <c r="L13" s="177"/>
      <c r="M13" s="8">
        <v>600000</v>
      </c>
      <c r="V13" s="9"/>
      <c r="W13" s="10"/>
      <c r="Y13" s="19"/>
      <c r="Z13" s="20"/>
    </row>
    <row r="14" spans="1:26" s="5" customFormat="1" ht="14.1" hidden="1" customHeight="1" x14ac:dyDescent="0.2">
      <c r="A14" s="25"/>
      <c r="B14" s="2"/>
      <c r="C14" s="9"/>
      <c r="D14" s="15"/>
      <c r="E14" s="16"/>
      <c r="F14" s="16"/>
      <c r="G14" s="177"/>
      <c r="H14" s="177"/>
      <c r="I14" s="178"/>
      <c r="J14" s="179"/>
      <c r="K14" s="26"/>
      <c r="L14" s="177"/>
      <c r="M14" s="8">
        <v>650000</v>
      </c>
      <c r="V14" s="9"/>
      <c r="W14" s="10"/>
      <c r="Y14" s="19"/>
      <c r="Z14" s="20"/>
    </row>
    <row r="15" spans="1:26" s="5" customFormat="1" ht="14.1" hidden="1" customHeight="1" x14ac:dyDescent="0.2">
      <c r="A15" s="25"/>
      <c r="B15" s="2"/>
      <c r="C15" s="9"/>
      <c r="D15" s="15"/>
      <c r="E15" s="16"/>
      <c r="F15" s="16"/>
      <c r="G15" s="177"/>
      <c r="H15" s="177"/>
      <c r="I15" s="178"/>
      <c r="J15" s="179"/>
      <c r="K15" s="26"/>
      <c r="L15" s="177"/>
      <c r="M15" s="8">
        <v>700000</v>
      </c>
      <c r="V15" s="9"/>
      <c r="W15" s="10"/>
      <c r="Y15" s="19"/>
      <c r="Z15" s="20"/>
    </row>
    <row r="16" spans="1:26" s="5" customFormat="1" ht="14.1" hidden="1" customHeight="1" x14ac:dyDescent="0.2">
      <c r="A16" s="25"/>
      <c r="B16" s="2"/>
      <c r="C16" s="9"/>
      <c r="D16" s="15"/>
      <c r="E16" s="16"/>
      <c r="F16" s="16"/>
      <c r="G16" s="177"/>
      <c r="H16" s="177"/>
      <c r="I16" s="178"/>
      <c r="J16" s="179"/>
      <c r="K16" s="26"/>
      <c r="L16" s="177"/>
      <c r="M16" s="8">
        <v>750000</v>
      </c>
      <c r="N16" s="27"/>
      <c r="V16" s="9"/>
      <c r="W16" s="10"/>
      <c r="Y16" s="19"/>
      <c r="Z16" s="20"/>
    </row>
    <row r="17" spans="1:31" s="5" customFormat="1" ht="14.1" hidden="1" customHeight="1" x14ac:dyDescent="0.2">
      <c r="A17" s="25"/>
      <c r="B17" s="2"/>
      <c r="C17" s="9"/>
      <c r="D17" s="15"/>
      <c r="E17" s="16"/>
      <c r="F17" s="16"/>
      <c r="G17" s="177"/>
      <c r="H17" s="177"/>
      <c r="I17" s="177"/>
      <c r="J17" s="177"/>
      <c r="K17" s="26"/>
      <c r="L17" s="177"/>
      <c r="M17" s="6">
        <v>800000</v>
      </c>
      <c r="V17" s="9"/>
      <c r="W17" s="10"/>
      <c r="Y17" s="19"/>
      <c r="Z17" s="20"/>
    </row>
    <row r="18" spans="1:31" s="5" customFormat="1" ht="14.1" hidden="1" customHeight="1" x14ac:dyDescent="0.2">
      <c r="A18" s="25"/>
      <c r="B18" s="2"/>
      <c r="C18" s="9"/>
      <c r="D18" s="15"/>
      <c r="E18" s="16"/>
      <c r="F18" s="16"/>
      <c r="G18" s="177"/>
      <c r="H18" s="177"/>
      <c r="I18" s="177"/>
      <c r="J18" s="177"/>
      <c r="K18" s="26"/>
      <c r="L18" s="177"/>
      <c r="M18" s="6">
        <v>850000</v>
      </c>
      <c r="V18" s="9"/>
      <c r="W18" s="10"/>
      <c r="Y18" s="19"/>
      <c r="Z18" s="20"/>
    </row>
    <row r="19" spans="1:31" s="5" customFormat="1" ht="14.1" hidden="1" customHeight="1" x14ac:dyDescent="0.2">
      <c r="A19" s="25"/>
      <c r="B19" s="2"/>
      <c r="C19" s="9"/>
      <c r="D19" s="15"/>
      <c r="E19" s="16"/>
      <c r="F19" s="16"/>
      <c r="G19" s="177"/>
      <c r="H19" s="177"/>
      <c r="I19" s="177"/>
      <c r="J19" s="177"/>
      <c r="K19" s="26"/>
      <c r="L19" s="177"/>
      <c r="M19" s="6">
        <v>900000</v>
      </c>
      <c r="V19" s="9"/>
      <c r="W19" s="10"/>
      <c r="Y19" s="19"/>
      <c r="Z19" s="20"/>
    </row>
    <row r="20" spans="1:31" s="5" customFormat="1" ht="14.1" hidden="1" customHeight="1" x14ac:dyDescent="0.2">
      <c r="A20" s="25"/>
      <c r="B20" s="2"/>
      <c r="C20" s="9"/>
      <c r="D20" s="15"/>
      <c r="E20" s="16"/>
      <c r="F20" s="16"/>
      <c r="G20" s="177"/>
      <c r="H20" s="177"/>
      <c r="I20" s="177"/>
      <c r="J20" s="177"/>
      <c r="K20" s="26"/>
      <c r="L20" s="177"/>
      <c r="M20" s="6">
        <v>950000</v>
      </c>
      <c r="V20" s="9"/>
      <c r="W20" s="10"/>
      <c r="Y20" s="19"/>
      <c r="Z20" s="20"/>
    </row>
    <row r="21" spans="1:31" s="5" customFormat="1" ht="14.1" hidden="1" customHeight="1" x14ac:dyDescent="0.2">
      <c r="A21" s="25"/>
      <c r="B21" s="2"/>
      <c r="C21" s="9"/>
      <c r="D21" s="15"/>
      <c r="E21" s="16"/>
      <c r="F21" s="16"/>
      <c r="G21" s="177"/>
      <c r="H21" s="177"/>
      <c r="I21" s="177"/>
      <c r="J21" s="177"/>
      <c r="K21" s="26"/>
      <c r="L21" s="177"/>
      <c r="M21" s="6">
        <v>1000000</v>
      </c>
      <c r="S21" s="5">
        <v>20000</v>
      </c>
      <c r="V21" s="9"/>
      <c r="W21" s="10"/>
      <c r="Y21" s="19"/>
      <c r="Z21" s="20"/>
    </row>
    <row r="22" spans="1:31" s="5" customFormat="1" ht="14.1" hidden="1" customHeight="1" thickBot="1" x14ac:dyDescent="0.25">
      <c r="A22" s="21"/>
      <c r="B22" s="22"/>
      <c r="C22" s="23"/>
      <c r="D22" s="15"/>
      <c r="E22" s="387">
        <v>0</v>
      </c>
      <c r="F22" s="387"/>
      <c r="G22" s="28">
        <v>23000</v>
      </c>
      <c r="H22" s="29" t="s">
        <v>19</v>
      </c>
      <c r="I22" s="29"/>
      <c r="J22" s="29">
        <v>0</v>
      </c>
      <c r="K22" s="30"/>
      <c r="L22" s="28">
        <v>14500</v>
      </c>
      <c r="M22" s="28"/>
      <c r="O22" s="5">
        <v>50000</v>
      </c>
      <c r="P22" s="5">
        <v>-50000</v>
      </c>
      <c r="Q22" s="5">
        <v>0</v>
      </c>
      <c r="R22" s="5">
        <v>-1751950</v>
      </c>
      <c r="S22" s="5">
        <v>50000</v>
      </c>
      <c r="V22" s="9" t="s">
        <v>20</v>
      </c>
      <c r="W22" s="10">
        <v>0.06</v>
      </c>
      <c r="Y22" s="19" t="s">
        <v>21</v>
      </c>
      <c r="Z22" s="20">
        <v>100000</v>
      </c>
    </row>
    <row r="23" spans="1:31" s="39" customFormat="1" ht="29.25" thickBot="1" x14ac:dyDescent="0.25">
      <c r="A23" s="388" t="s">
        <v>22</v>
      </c>
      <c r="B23" s="31" t="s">
        <v>23</v>
      </c>
      <c r="C23" s="31" t="s">
        <v>24</v>
      </c>
      <c r="D23" s="31"/>
      <c r="E23" s="32" t="s">
        <v>25</v>
      </c>
      <c r="F23" s="33" t="s">
        <v>26</v>
      </c>
      <c r="G23" s="173" t="s">
        <v>27</v>
      </c>
      <c r="H23" s="34"/>
      <c r="I23" s="34"/>
      <c r="J23" s="34"/>
      <c r="K23" s="34"/>
      <c r="L23" s="35"/>
      <c r="M23" s="392" t="s">
        <v>28</v>
      </c>
      <c r="N23" s="36" t="s">
        <v>29</v>
      </c>
      <c r="O23" s="390" t="s">
        <v>12</v>
      </c>
      <c r="P23" s="36" t="s">
        <v>30</v>
      </c>
      <c r="Q23" s="36" t="s">
        <v>31</v>
      </c>
      <c r="R23" s="36" t="s">
        <v>32</v>
      </c>
      <c r="S23" s="37" t="s">
        <v>33</v>
      </c>
      <c r="T23" s="378" t="s">
        <v>34</v>
      </c>
      <c r="U23" s="379"/>
      <c r="V23" s="380" t="s">
        <v>35</v>
      </c>
      <c r="W23" s="381"/>
      <c r="X23" s="381"/>
      <c r="Y23" s="382"/>
      <c r="Z23" s="383" t="s">
        <v>36</v>
      </c>
      <c r="AA23" s="384"/>
      <c r="AB23" s="385" t="s">
        <v>115</v>
      </c>
      <c r="AC23" s="386"/>
      <c r="AD23" s="38"/>
      <c r="AE23" s="36" t="s">
        <v>37</v>
      </c>
    </row>
    <row r="24" spans="1:31" ht="29.25" thickBot="1" x14ac:dyDescent="0.25">
      <c r="A24" s="389"/>
      <c r="B24" s="40"/>
      <c r="C24" s="40" t="s">
        <v>38</v>
      </c>
      <c r="D24" s="40"/>
      <c r="E24" s="41" t="s">
        <v>39</v>
      </c>
      <c r="F24" s="42" t="s">
        <v>40</v>
      </c>
      <c r="G24" s="43" t="s">
        <v>41</v>
      </c>
      <c r="H24" s="44" t="s">
        <v>24</v>
      </c>
      <c r="I24" s="44"/>
      <c r="J24" s="41" t="s">
        <v>12</v>
      </c>
      <c r="K24" s="44" t="s">
        <v>42</v>
      </c>
      <c r="L24" s="45" t="s">
        <v>43</v>
      </c>
      <c r="M24" s="393"/>
      <c r="N24" s="46" t="s">
        <v>123</v>
      </c>
      <c r="O24" s="391"/>
      <c r="P24" s="180"/>
      <c r="Q24" s="180"/>
      <c r="R24" s="180"/>
      <c r="S24" s="180"/>
      <c r="T24" s="47" t="s">
        <v>44</v>
      </c>
      <c r="U24" s="48" t="s">
        <v>45</v>
      </c>
      <c r="V24" s="49" t="s">
        <v>46</v>
      </c>
      <c r="W24" s="50" t="s">
        <v>47</v>
      </c>
      <c r="X24" s="51" t="s">
        <v>48</v>
      </c>
      <c r="Y24" s="52" t="s">
        <v>49</v>
      </c>
      <c r="Z24" s="53" t="s">
        <v>50</v>
      </c>
      <c r="AA24" s="52" t="s">
        <v>49</v>
      </c>
      <c r="AB24" s="181" t="s">
        <v>51</v>
      </c>
      <c r="AC24" s="182"/>
      <c r="AD24" s="54"/>
      <c r="AE24" s="55"/>
    </row>
    <row r="25" spans="1:31" x14ac:dyDescent="0.2">
      <c r="A25" s="57" t="s">
        <v>52</v>
      </c>
      <c r="B25" s="58" t="s">
        <v>53</v>
      </c>
      <c r="C25" s="59" t="s">
        <v>7</v>
      </c>
      <c r="D25" s="60"/>
      <c r="E25" s="174">
        <v>59.8</v>
      </c>
      <c r="F25" s="61">
        <v>161</v>
      </c>
      <c r="G25" s="62">
        <f t="shared" ref="G25:G88" si="0">+$G$22*E25</f>
        <v>1375400</v>
      </c>
      <c r="H25" s="62">
        <f>690*E25</f>
        <v>41262</v>
      </c>
      <c r="I25" s="62">
        <v>0</v>
      </c>
      <c r="J25" s="63">
        <v>0</v>
      </c>
      <c r="K25" s="62">
        <f t="shared" ref="K25:K88" si="1">SUM(G25:J25)</f>
        <v>1416662</v>
      </c>
      <c r="L25" s="62">
        <f t="shared" ref="L25:L88" si="2">+$L$22*F25</f>
        <v>2334500</v>
      </c>
      <c r="M25" s="62">
        <f>M16</f>
        <v>750000</v>
      </c>
      <c r="N25" s="62"/>
      <c r="O25" s="64">
        <f>$O$22</f>
        <v>50000</v>
      </c>
      <c r="P25" s="64"/>
      <c r="Q25" s="64"/>
      <c r="R25" s="64">
        <f t="shared" ref="R25:R88" si="3">$R$22</f>
        <v>-1751950</v>
      </c>
      <c r="S25" s="64"/>
      <c r="T25" s="65">
        <f t="shared" ref="T25:T88" si="4">G25+H25+I25+J25+K25+L25+M25+N25+O25+P25+Q25+R25+S25</f>
        <v>4215874</v>
      </c>
      <c r="U25" s="66">
        <f t="shared" ref="U25:U88" si="5">ROUNDDOWN(T25/1000,0)*1000</f>
        <v>4215000</v>
      </c>
      <c r="V25" s="67" t="s">
        <v>17</v>
      </c>
      <c r="W25" s="68">
        <v>0</v>
      </c>
      <c r="X25" s="69">
        <f t="shared" ref="X25:X88" si="6">+W25*(L25+G25)</f>
        <v>0</v>
      </c>
      <c r="Y25" s="70">
        <f t="shared" ref="Y25:Y88" si="7">ROUND((+X25+U25)/1000,0)*1000</f>
        <v>4215000</v>
      </c>
      <c r="Z25" s="71">
        <v>0</v>
      </c>
      <c r="AA25" s="72">
        <f t="shared" ref="AA25:AA88" si="8">+U25+Z25</f>
        <v>4215000</v>
      </c>
      <c r="AB25" s="73">
        <f t="shared" ref="AB25:AB88" si="9">+U25*1.1</f>
        <v>4636500</v>
      </c>
      <c r="AC25" s="74">
        <f t="shared" ref="AC25:AC88" si="10">ROUNDDOWN(AB25/1000,0)*1000</f>
        <v>4636000</v>
      </c>
      <c r="AD25" s="71"/>
      <c r="AE25" s="75">
        <f t="shared" ref="AE25:AE88" si="11">U25/E25</f>
        <v>70484.949832775921</v>
      </c>
    </row>
    <row r="26" spans="1:31" x14ac:dyDescent="0.2">
      <c r="A26" s="76" t="s">
        <v>54</v>
      </c>
      <c r="B26" s="58" t="s">
        <v>53</v>
      </c>
      <c r="C26" s="59" t="s">
        <v>7</v>
      </c>
      <c r="D26" s="60"/>
      <c r="E26" s="183">
        <v>54.7</v>
      </c>
      <c r="F26" s="61">
        <v>161</v>
      </c>
      <c r="G26" s="77">
        <f t="shared" si="0"/>
        <v>1258100</v>
      </c>
      <c r="H26" s="62">
        <f t="shared" ref="H26:H45" si="12">690*E26</f>
        <v>37743</v>
      </c>
      <c r="I26" s="62">
        <v>0</v>
      </c>
      <c r="J26" s="78">
        <v>0</v>
      </c>
      <c r="K26" s="77">
        <f t="shared" si="1"/>
        <v>1295843</v>
      </c>
      <c r="L26" s="77">
        <f t="shared" si="2"/>
        <v>2334500</v>
      </c>
      <c r="M26" s="62">
        <f>M16</f>
        <v>750000</v>
      </c>
      <c r="N26" s="77"/>
      <c r="O26" s="64"/>
      <c r="P26" s="64"/>
      <c r="Q26" s="64"/>
      <c r="R26" s="64">
        <f t="shared" si="3"/>
        <v>-1751950</v>
      </c>
      <c r="S26" s="64"/>
      <c r="T26" s="65">
        <f t="shared" si="4"/>
        <v>3924236</v>
      </c>
      <c r="U26" s="79">
        <f t="shared" si="5"/>
        <v>3924000</v>
      </c>
      <c r="V26" s="80" t="s">
        <v>17</v>
      </c>
      <c r="W26" s="68">
        <v>0</v>
      </c>
      <c r="X26" s="81">
        <f t="shared" si="6"/>
        <v>0</v>
      </c>
      <c r="Y26" s="82">
        <f t="shared" si="7"/>
        <v>3924000</v>
      </c>
      <c r="Z26" s="83">
        <v>0</v>
      </c>
      <c r="AA26" s="84">
        <f t="shared" si="8"/>
        <v>3924000</v>
      </c>
      <c r="AB26" s="85">
        <f t="shared" si="9"/>
        <v>4316400</v>
      </c>
      <c r="AC26" s="86">
        <f t="shared" si="10"/>
        <v>4316000</v>
      </c>
      <c r="AD26" s="71"/>
      <c r="AE26" s="75">
        <f t="shared" si="11"/>
        <v>71736.745886654477</v>
      </c>
    </row>
    <row r="27" spans="1:31" x14ac:dyDescent="0.2">
      <c r="A27" s="76" t="s">
        <v>55</v>
      </c>
      <c r="B27" s="58" t="s">
        <v>53</v>
      </c>
      <c r="C27" s="87" t="s">
        <v>10</v>
      </c>
      <c r="D27" s="88"/>
      <c r="E27" s="183">
        <v>51.1</v>
      </c>
      <c r="F27" s="61">
        <v>161</v>
      </c>
      <c r="G27" s="77">
        <f t="shared" si="0"/>
        <v>1175300</v>
      </c>
      <c r="H27" s="62">
        <f t="shared" si="12"/>
        <v>35259</v>
      </c>
      <c r="I27" s="62">
        <v>0</v>
      </c>
      <c r="J27" s="78"/>
      <c r="K27" s="77">
        <f t="shared" si="1"/>
        <v>1210559</v>
      </c>
      <c r="L27" s="77">
        <f t="shared" si="2"/>
        <v>2334500</v>
      </c>
      <c r="M27" s="62">
        <f>M15</f>
        <v>700000</v>
      </c>
      <c r="N27" s="77"/>
      <c r="O27" s="64">
        <f>$O$22</f>
        <v>50000</v>
      </c>
      <c r="P27" s="64">
        <f>$P$22</f>
        <v>-50000</v>
      </c>
      <c r="Q27" s="64"/>
      <c r="R27" s="64">
        <f t="shared" si="3"/>
        <v>-1751950</v>
      </c>
      <c r="S27" s="64"/>
      <c r="T27" s="65">
        <f t="shared" si="4"/>
        <v>3703668</v>
      </c>
      <c r="U27" s="79">
        <f t="shared" si="5"/>
        <v>3703000</v>
      </c>
      <c r="V27" s="80" t="s">
        <v>17</v>
      </c>
      <c r="W27" s="68">
        <v>0</v>
      </c>
      <c r="X27" s="81">
        <f t="shared" si="6"/>
        <v>0</v>
      </c>
      <c r="Y27" s="82">
        <f t="shared" si="7"/>
        <v>3703000</v>
      </c>
      <c r="Z27" s="83">
        <v>0</v>
      </c>
      <c r="AA27" s="84">
        <f t="shared" si="8"/>
        <v>3703000</v>
      </c>
      <c r="AB27" s="85">
        <f t="shared" si="9"/>
        <v>4073300.0000000005</v>
      </c>
      <c r="AC27" s="86">
        <f t="shared" si="10"/>
        <v>4073000</v>
      </c>
      <c r="AD27" s="71"/>
      <c r="AE27" s="75">
        <f t="shared" si="11"/>
        <v>72465.753424657538</v>
      </c>
    </row>
    <row r="28" spans="1:31" x14ac:dyDescent="0.2">
      <c r="A28" s="76" t="s">
        <v>56</v>
      </c>
      <c r="B28" s="58" t="s">
        <v>53</v>
      </c>
      <c r="C28" s="59" t="s">
        <v>7</v>
      </c>
      <c r="D28" s="60"/>
      <c r="E28" s="183">
        <v>51.1</v>
      </c>
      <c r="F28" s="61">
        <v>161</v>
      </c>
      <c r="G28" s="77">
        <f t="shared" si="0"/>
        <v>1175300</v>
      </c>
      <c r="H28" s="62">
        <f t="shared" si="12"/>
        <v>35259</v>
      </c>
      <c r="I28" s="62">
        <v>0</v>
      </c>
      <c r="J28" s="78"/>
      <c r="K28" s="77">
        <f t="shared" si="1"/>
        <v>1210559</v>
      </c>
      <c r="L28" s="77">
        <f t="shared" si="2"/>
        <v>2334500</v>
      </c>
      <c r="M28" s="62">
        <f>M15</f>
        <v>700000</v>
      </c>
      <c r="N28" s="77"/>
      <c r="O28" s="64"/>
      <c r="P28" s="64"/>
      <c r="Q28" s="64"/>
      <c r="R28" s="64">
        <f t="shared" si="3"/>
        <v>-1751950</v>
      </c>
      <c r="S28" s="64"/>
      <c r="T28" s="65">
        <f t="shared" si="4"/>
        <v>3703668</v>
      </c>
      <c r="U28" s="79">
        <f t="shared" si="5"/>
        <v>3703000</v>
      </c>
      <c r="V28" s="80" t="s">
        <v>17</v>
      </c>
      <c r="W28" s="68">
        <v>0</v>
      </c>
      <c r="X28" s="81">
        <f t="shared" si="6"/>
        <v>0</v>
      </c>
      <c r="Y28" s="82">
        <f t="shared" si="7"/>
        <v>3703000</v>
      </c>
      <c r="Z28" s="83">
        <v>0</v>
      </c>
      <c r="AA28" s="84">
        <f t="shared" si="8"/>
        <v>3703000</v>
      </c>
      <c r="AB28" s="85">
        <f t="shared" si="9"/>
        <v>4073300.0000000005</v>
      </c>
      <c r="AC28" s="86">
        <f t="shared" si="10"/>
        <v>4073000</v>
      </c>
      <c r="AD28" s="71"/>
      <c r="AE28" s="75">
        <f t="shared" si="11"/>
        <v>72465.753424657538</v>
      </c>
    </row>
    <row r="29" spans="1:31" x14ac:dyDescent="0.2">
      <c r="A29" s="76" t="s">
        <v>57</v>
      </c>
      <c r="B29" s="58" t="s">
        <v>53</v>
      </c>
      <c r="C29" s="87" t="s">
        <v>10</v>
      </c>
      <c r="D29" s="88"/>
      <c r="E29" s="183">
        <v>51.1</v>
      </c>
      <c r="F29" s="61">
        <v>161</v>
      </c>
      <c r="G29" s="77">
        <f t="shared" si="0"/>
        <v>1175300</v>
      </c>
      <c r="H29" s="62">
        <f t="shared" si="12"/>
        <v>35259</v>
      </c>
      <c r="I29" s="62">
        <v>0</v>
      </c>
      <c r="J29" s="78"/>
      <c r="K29" s="77">
        <f t="shared" si="1"/>
        <v>1210559</v>
      </c>
      <c r="L29" s="77">
        <f t="shared" si="2"/>
        <v>2334500</v>
      </c>
      <c r="M29" s="62">
        <f>M14</f>
        <v>650000</v>
      </c>
      <c r="N29" s="77"/>
      <c r="O29" s="64">
        <f>$O$22</f>
        <v>50000</v>
      </c>
      <c r="P29" s="64">
        <f>$P$22</f>
        <v>-50000</v>
      </c>
      <c r="Q29" s="64"/>
      <c r="R29" s="64">
        <f t="shared" si="3"/>
        <v>-1751950</v>
      </c>
      <c r="S29" s="64"/>
      <c r="T29" s="65">
        <f t="shared" si="4"/>
        <v>3653668</v>
      </c>
      <c r="U29" s="79">
        <f t="shared" si="5"/>
        <v>3653000</v>
      </c>
      <c r="V29" s="80" t="s">
        <v>17</v>
      </c>
      <c r="W29" s="68">
        <v>0</v>
      </c>
      <c r="X29" s="81">
        <f t="shared" si="6"/>
        <v>0</v>
      </c>
      <c r="Y29" s="82">
        <f t="shared" si="7"/>
        <v>3653000</v>
      </c>
      <c r="Z29" s="83">
        <v>0</v>
      </c>
      <c r="AA29" s="84">
        <f t="shared" si="8"/>
        <v>3653000</v>
      </c>
      <c r="AB29" s="85">
        <f t="shared" si="9"/>
        <v>4018300.0000000005</v>
      </c>
      <c r="AC29" s="86">
        <f t="shared" si="10"/>
        <v>4018000</v>
      </c>
      <c r="AD29" s="71"/>
      <c r="AE29" s="75">
        <f t="shared" si="11"/>
        <v>71487.279843444223</v>
      </c>
    </row>
    <row r="30" spans="1:31" x14ac:dyDescent="0.2">
      <c r="A30" s="76" t="s">
        <v>58</v>
      </c>
      <c r="B30" s="58" t="s">
        <v>53</v>
      </c>
      <c r="C30" s="87" t="s">
        <v>10</v>
      </c>
      <c r="D30" s="88"/>
      <c r="E30" s="175">
        <v>65.599999999999994</v>
      </c>
      <c r="F30" s="61">
        <v>161</v>
      </c>
      <c r="G30" s="77">
        <f t="shared" si="0"/>
        <v>1508799.9999999998</v>
      </c>
      <c r="H30" s="62">
        <f t="shared" si="12"/>
        <v>45263.999999999993</v>
      </c>
      <c r="I30" s="62">
        <v>0</v>
      </c>
      <c r="J30" s="78"/>
      <c r="K30" s="77">
        <f t="shared" si="1"/>
        <v>1554063.9999999998</v>
      </c>
      <c r="L30" s="77">
        <f t="shared" si="2"/>
        <v>2334500</v>
      </c>
      <c r="M30" s="62">
        <f>M14</f>
        <v>650000</v>
      </c>
      <c r="N30" s="77"/>
      <c r="O30" s="64"/>
      <c r="P30" s="64"/>
      <c r="Q30" s="64"/>
      <c r="R30" s="64">
        <f t="shared" si="3"/>
        <v>-1751950</v>
      </c>
      <c r="S30" s="64"/>
      <c r="T30" s="65">
        <f t="shared" si="4"/>
        <v>4340678</v>
      </c>
      <c r="U30" s="79">
        <f t="shared" si="5"/>
        <v>4340000</v>
      </c>
      <c r="V30" s="80" t="s">
        <v>17</v>
      </c>
      <c r="W30" s="68">
        <v>0</v>
      </c>
      <c r="X30" s="81">
        <f t="shared" si="6"/>
        <v>0</v>
      </c>
      <c r="Y30" s="82">
        <f t="shared" si="7"/>
        <v>4340000</v>
      </c>
      <c r="Z30" s="83">
        <v>0</v>
      </c>
      <c r="AA30" s="84">
        <f t="shared" si="8"/>
        <v>4340000</v>
      </c>
      <c r="AB30" s="85">
        <f t="shared" si="9"/>
        <v>4774000</v>
      </c>
      <c r="AC30" s="86">
        <f t="shared" si="10"/>
        <v>4774000</v>
      </c>
      <c r="AD30" s="71"/>
      <c r="AE30" s="75">
        <f t="shared" si="11"/>
        <v>66158.536585365859</v>
      </c>
    </row>
    <row r="31" spans="1:31" x14ac:dyDescent="0.2">
      <c r="A31" s="76" t="s">
        <v>59</v>
      </c>
      <c r="B31" s="58" t="s">
        <v>53</v>
      </c>
      <c r="C31" s="87" t="s">
        <v>10</v>
      </c>
      <c r="D31" s="88"/>
      <c r="E31" s="175">
        <v>51.2</v>
      </c>
      <c r="F31" s="61">
        <v>161</v>
      </c>
      <c r="G31" s="77">
        <f t="shared" si="0"/>
        <v>1177600</v>
      </c>
      <c r="H31" s="62">
        <f t="shared" si="12"/>
        <v>35328</v>
      </c>
      <c r="I31" s="62">
        <v>0</v>
      </c>
      <c r="J31" s="78">
        <f>+$J$30</f>
        <v>0</v>
      </c>
      <c r="K31" s="77">
        <f t="shared" si="1"/>
        <v>1212928</v>
      </c>
      <c r="L31" s="77">
        <f t="shared" si="2"/>
        <v>2334500</v>
      </c>
      <c r="M31" s="62">
        <f>M14</f>
        <v>650000</v>
      </c>
      <c r="N31" s="77"/>
      <c r="O31" s="64"/>
      <c r="P31" s="64"/>
      <c r="Q31" s="64"/>
      <c r="R31" s="64">
        <f t="shared" si="3"/>
        <v>-1751950</v>
      </c>
      <c r="S31" s="64"/>
      <c r="T31" s="65">
        <f t="shared" si="4"/>
        <v>3658406</v>
      </c>
      <c r="U31" s="79">
        <f t="shared" si="5"/>
        <v>3658000</v>
      </c>
      <c r="V31" s="80" t="s">
        <v>17</v>
      </c>
      <c r="W31" s="68">
        <v>0</v>
      </c>
      <c r="X31" s="81">
        <f t="shared" si="6"/>
        <v>0</v>
      </c>
      <c r="Y31" s="82">
        <f t="shared" si="7"/>
        <v>3658000</v>
      </c>
      <c r="Z31" s="83">
        <f t="shared" ref="Z31:Z40" si="13">+$Z$9</f>
        <v>0</v>
      </c>
      <c r="AA31" s="84">
        <f t="shared" si="8"/>
        <v>3658000</v>
      </c>
      <c r="AB31" s="85">
        <f t="shared" si="9"/>
        <v>4023800.0000000005</v>
      </c>
      <c r="AC31" s="86">
        <f t="shared" si="10"/>
        <v>4023000</v>
      </c>
      <c r="AD31" s="71"/>
      <c r="AE31" s="75">
        <f t="shared" si="11"/>
        <v>71445.3125</v>
      </c>
    </row>
    <row r="32" spans="1:31" x14ac:dyDescent="0.2">
      <c r="A32" s="76" t="s">
        <v>60</v>
      </c>
      <c r="B32" s="58" t="s">
        <v>53</v>
      </c>
      <c r="C32" s="87" t="s">
        <v>10</v>
      </c>
      <c r="D32" s="88"/>
      <c r="E32" s="183">
        <v>51.2</v>
      </c>
      <c r="F32" s="61">
        <v>161</v>
      </c>
      <c r="G32" s="77">
        <f t="shared" si="0"/>
        <v>1177600</v>
      </c>
      <c r="H32" s="62">
        <f t="shared" si="12"/>
        <v>35328</v>
      </c>
      <c r="I32" s="62">
        <v>0</v>
      </c>
      <c r="J32" s="78"/>
      <c r="K32" s="77">
        <f t="shared" si="1"/>
        <v>1212928</v>
      </c>
      <c r="L32" s="77">
        <f t="shared" si="2"/>
        <v>2334500</v>
      </c>
      <c r="M32" s="62">
        <f>M13</f>
        <v>600000</v>
      </c>
      <c r="N32" s="77"/>
      <c r="O32" s="64"/>
      <c r="P32" s="64"/>
      <c r="Q32" s="64"/>
      <c r="R32" s="64">
        <f t="shared" si="3"/>
        <v>-1751950</v>
      </c>
      <c r="S32" s="64"/>
      <c r="T32" s="65">
        <f t="shared" si="4"/>
        <v>3608406</v>
      </c>
      <c r="U32" s="79">
        <f t="shared" si="5"/>
        <v>3608000</v>
      </c>
      <c r="V32" s="80" t="s">
        <v>17</v>
      </c>
      <c r="W32" s="68">
        <v>0</v>
      </c>
      <c r="X32" s="81">
        <f t="shared" si="6"/>
        <v>0</v>
      </c>
      <c r="Y32" s="82">
        <f t="shared" si="7"/>
        <v>3608000</v>
      </c>
      <c r="Z32" s="83">
        <f t="shared" si="13"/>
        <v>0</v>
      </c>
      <c r="AA32" s="84">
        <f t="shared" si="8"/>
        <v>3608000</v>
      </c>
      <c r="AB32" s="85">
        <f t="shared" si="9"/>
        <v>3968800.0000000005</v>
      </c>
      <c r="AC32" s="86">
        <f t="shared" si="10"/>
        <v>3968000</v>
      </c>
      <c r="AD32" s="71"/>
      <c r="AE32" s="75">
        <f t="shared" si="11"/>
        <v>70468.75</v>
      </c>
    </row>
    <row r="33" spans="1:31" x14ac:dyDescent="0.2">
      <c r="A33" s="76" t="s">
        <v>61</v>
      </c>
      <c r="B33" s="58" t="s">
        <v>53</v>
      </c>
      <c r="C33" s="87" t="s">
        <v>10</v>
      </c>
      <c r="D33" s="88"/>
      <c r="E33" s="175">
        <v>51.1</v>
      </c>
      <c r="F33" s="61">
        <v>161</v>
      </c>
      <c r="G33" s="77">
        <f t="shared" si="0"/>
        <v>1175300</v>
      </c>
      <c r="H33" s="62">
        <f t="shared" si="12"/>
        <v>35259</v>
      </c>
      <c r="I33" s="62">
        <v>0</v>
      </c>
      <c r="J33" s="78"/>
      <c r="K33" s="77">
        <f t="shared" si="1"/>
        <v>1210559</v>
      </c>
      <c r="L33" s="77">
        <f t="shared" si="2"/>
        <v>2334500</v>
      </c>
      <c r="M33" s="62">
        <f>M12</f>
        <v>550000</v>
      </c>
      <c r="N33" s="77"/>
      <c r="O33" s="64"/>
      <c r="P33" s="64"/>
      <c r="Q33" s="64"/>
      <c r="R33" s="64">
        <f t="shared" si="3"/>
        <v>-1751950</v>
      </c>
      <c r="S33" s="64"/>
      <c r="T33" s="65">
        <f t="shared" si="4"/>
        <v>3553668</v>
      </c>
      <c r="U33" s="79">
        <f t="shared" si="5"/>
        <v>3553000</v>
      </c>
      <c r="V33" s="80" t="s">
        <v>17</v>
      </c>
      <c r="W33" s="68">
        <v>0</v>
      </c>
      <c r="X33" s="81">
        <f t="shared" si="6"/>
        <v>0</v>
      </c>
      <c r="Y33" s="82">
        <f t="shared" si="7"/>
        <v>3553000</v>
      </c>
      <c r="Z33" s="83">
        <f t="shared" si="13"/>
        <v>0</v>
      </c>
      <c r="AA33" s="84">
        <f t="shared" si="8"/>
        <v>3553000</v>
      </c>
      <c r="AB33" s="85">
        <f t="shared" si="9"/>
        <v>3908300.0000000005</v>
      </c>
      <c r="AC33" s="86">
        <f t="shared" si="10"/>
        <v>3908000</v>
      </c>
      <c r="AD33" s="71"/>
      <c r="AE33" s="75">
        <f t="shared" si="11"/>
        <v>69530.332681017608</v>
      </c>
    </row>
    <row r="34" spans="1:31" x14ac:dyDescent="0.2">
      <c r="A34" s="76" t="s">
        <v>62</v>
      </c>
      <c r="B34" s="58" t="s">
        <v>53</v>
      </c>
      <c r="C34" s="87" t="s">
        <v>10</v>
      </c>
      <c r="D34" s="88"/>
      <c r="E34" s="175">
        <v>51</v>
      </c>
      <c r="F34" s="61">
        <v>161</v>
      </c>
      <c r="G34" s="77">
        <f t="shared" si="0"/>
        <v>1173000</v>
      </c>
      <c r="H34" s="62">
        <f t="shared" si="12"/>
        <v>35190</v>
      </c>
      <c r="I34" s="62">
        <v>0</v>
      </c>
      <c r="J34" s="78"/>
      <c r="K34" s="77">
        <f t="shared" si="1"/>
        <v>1208190</v>
      </c>
      <c r="L34" s="77">
        <f t="shared" si="2"/>
        <v>2334500</v>
      </c>
      <c r="M34" s="62">
        <f>M11</f>
        <v>500000</v>
      </c>
      <c r="N34" s="77"/>
      <c r="O34" s="64"/>
      <c r="P34" s="64"/>
      <c r="Q34" s="64"/>
      <c r="R34" s="64">
        <f t="shared" si="3"/>
        <v>-1751950</v>
      </c>
      <c r="S34" s="64"/>
      <c r="T34" s="65">
        <f t="shared" si="4"/>
        <v>3498930</v>
      </c>
      <c r="U34" s="79">
        <f t="shared" si="5"/>
        <v>3498000</v>
      </c>
      <c r="V34" s="80" t="s">
        <v>20</v>
      </c>
      <c r="W34" s="68">
        <v>0</v>
      </c>
      <c r="X34" s="81">
        <f t="shared" si="6"/>
        <v>0</v>
      </c>
      <c r="Y34" s="82">
        <f t="shared" si="7"/>
        <v>3498000</v>
      </c>
      <c r="Z34" s="83">
        <f t="shared" si="13"/>
        <v>0</v>
      </c>
      <c r="AA34" s="84">
        <f t="shared" si="8"/>
        <v>3498000</v>
      </c>
      <c r="AB34" s="85">
        <f t="shared" si="9"/>
        <v>3847800.0000000005</v>
      </c>
      <c r="AC34" s="86">
        <f t="shared" si="10"/>
        <v>3847000</v>
      </c>
      <c r="AD34" s="71"/>
      <c r="AE34" s="75">
        <f t="shared" si="11"/>
        <v>68588.23529411765</v>
      </c>
    </row>
    <row r="35" spans="1:31" x14ac:dyDescent="0.2">
      <c r="A35" s="76" t="s">
        <v>63</v>
      </c>
      <c r="B35" s="58" t="s">
        <v>53</v>
      </c>
      <c r="C35" s="87" t="s">
        <v>10</v>
      </c>
      <c r="D35" s="88"/>
      <c r="E35" s="175">
        <v>61.1</v>
      </c>
      <c r="F35" s="61">
        <v>161</v>
      </c>
      <c r="G35" s="77">
        <f t="shared" si="0"/>
        <v>1405300</v>
      </c>
      <c r="H35" s="62">
        <f t="shared" si="12"/>
        <v>42159</v>
      </c>
      <c r="I35" s="62">
        <v>0</v>
      </c>
      <c r="J35" s="78"/>
      <c r="K35" s="77">
        <f t="shared" si="1"/>
        <v>1447459</v>
      </c>
      <c r="L35" s="77">
        <f t="shared" si="2"/>
        <v>2334500</v>
      </c>
      <c r="M35" s="62">
        <f t="shared" ref="M35:M40" si="14">M10</f>
        <v>450000</v>
      </c>
      <c r="N35" s="77"/>
      <c r="O35" s="64"/>
      <c r="P35" s="64"/>
      <c r="Q35" s="64"/>
      <c r="R35" s="64">
        <f t="shared" si="3"/>
        <v>-1751950</v>
      </c>
      <c r="S35" s="64"/>
      <c r="T35" s="65">
        <f t="shared" si="4"/>
        <v>3927468</v>
      </c>
      <c r="U35" s="79">
        <f t="shared" si="5"/>
        <v>3927000</v>
      </c>
      <c r="V35" s="80" t="s">
        <v>20</v>
      </c>
      <c r="W35" s="68">
        <v>0</v>
      </c>
      <c r="X35" s="81">
        <f t="shared" si="6"/>
        <v>0</v>
      </c>
      <c r="Y35" s="82">
        <f t="shared" si="7"/>
        <v>3927000</v>
      </c>
      <c r="Z35" s="83">
        <f t="shared" si="13"/>
        <v>0</v>
      </c>
      <c r="AA35" s="84">
        <f t="shared" si="8"/>
        <v>3927000</v>
      </c>
      <c r="AB35" s="85">
        <f t="shared" si="9"/>
        <v>4319700</v>
      </c>
      <c r="AC35" s="86">
        <f t="shared" si="10"/>
        <v>4319000</v>
      </c>
      <c r="AD35" s="71"/>
      <c r="AE35" s="75">
        <f t="shared" si="11"/>
        <v>64271.685761047462</v>
      </c>
    </row>
    <row r="36" spans="1:31" x14ac:dyDescent="0.2">
      <c r="A36" s="76" t="s">
        <v>64</v>
      </c>
      <c r="B36" s="58" t="s">
        <v>53</v>
      </c>
      <c r="C36" s="87" t="s">
        <v>10</v>
      </c>
      <c r="D36" s="88"/>
      <c r="E36" s="175">
        <v>65.7</v>
      </c>
      <c r="F36" s="61">
        <v>161</v>
      </c>
      <c r="G36" s="77">
        <f t="shared" si="0"/>
        <v>1511100</v>
      </c>
      <c r="H36" s="62">
        <f t="shared" si="12"/>
        <v>45333</v>
      </c>
      <c r="I36" s="62">
        <v>0</v>
      </c>
      <c r="J36" s="78"/>
      <c r="K36" s="77">
        <f t="shared" si="1"/>
        <v>1556433</v>
      </c>
      <c r="L36" s="77">
        <f t="shared" si="2"/>
        <v>2334500</v>
      </c>
      <c r="M36" s="62">
        <f t="shared" si="14"/>
        <v>500000</v>
      </c>
      <c r="N36" s="77"/>
      <c r="O36" s="64"/>
      <c r="P36" s="64"/>
      <c r="Q36" s="64"/>
      <c r="R36" s="64">
        <f t="shared" si="3"/>
        <v>-1751950</v>
      </c>
      <c r="S36" s="64"/>
      <c r="T36" s="65">
        <f t="shared" si="4"/>
        <v>4195416</v>
      </c>
      <c r="U36" s="79">
        <f t="shared" si="5"/>
        <v>4195000</v>
      </c>
      <c r="V36" s="80" t="s">
        <v>20</v>
      </c>
      <c r="W36" s="68">
        <v>0</v>
      </c>
      <c r="X36" s="81">
        <f t="shared" si="6"/>
        <v>0</v>
      </c>
      <c r="Y36" s="82">
        <f t="shared" si="7"/>
        <v>4195000</v>
      </c>
      <c r="Z36" s="83">
        <f t="shared" si="13"/>
        <v>0</v>
      </c>
      <c r="AA36" s="84">
        <f t="shared" si="8"/>
        <v>4195000</v>
      </c>
      <c r="AB36" s="85">
        <f t="shared" si="9"/>
        <v>4614500</v>
      </c>
      <c r="AC36" s="86">
        <f t="shared" si="10"/>
        <v>4614000</v>
      </c>
      <c r="AD36" s="71"/>
      <c r="AE36" s="75">
        <f t="shared" si="11"/>
        <v>63850.837138508366</v>
      </c>
    </row>
    <row r="37" spans="1:31" x14ac:dyDescent="0.2">
      <c r="A37" s="76" t="s">
        <v>65</v>
      </c>
      <c r="B37" s="58" t="s">
        <v>53</v>
      </c>
      <c r="C37" s="87" t="s">
        <v>10</v>
      </c>
      <c r="D37" s="88"/>
      <c r="E37" s="175">
        <v>50.2</v>
      </c>
      <c r="F37" s="61">
        <v>161</v>
      </c>
      <c r="G37" s="77">
        <f t="shared" si="0"/>
        <v>1154600</v>
      </c>
      <c r="H37" s="62">
        <f t="shared" si="12"/>
        <v>34638</v>
      </c>
      <c r="I37" s="62">
        <v>0</v>
      </c>
      <c r="J37" s="78"/>
      <c r="K37" s="77">
        <f t="shared" si="1"/>
        <v>1189238</v>
      </c>
      <c r="L37" s="77">
        <f t="shared" si="2"/>
        <v>2334500</v>
      </c>
      <c r="M37" s="62">
        <f t="shared" si="14"/>
        <v>550000</v>
      </c>
      <c r="N37" s="77"/>
      <c r="O37" s="64"/>
      <c r="P37" s="64"/>
      <c r="Q37" s="64"/>
      <c r="R37" s="64">
        <f t="shared" si="3"/>
        <v>-1751950</v>
      </c>
      <c r="S37" s="64"/>
      <c r="T37" s="65">
        <f t="shared" si="4"/>
        <v>3511026</v>
      </c>
      <c r="U37" s="79">
        <f t="shared" si="5"/>
        <v>3511000</v>
      </c>
      <c r="V37" s="80" t="s">
        <v>20</v>
      </c>
      <c r="W37" s="68">
        <v>0</v>
      </c>
      <c r="X37" s="81">
        <f t="shared" si="6"/>
        <v>0</v>
      </c>
      <c r="Y37" s="82">
        <f t="shared" si="7"/>
        <v>3511000</v>
      </c>
      <c r="Z37" s="83">
        <f t="shared" si="13"/>
        <v>0</v>
      </c>
      <c r="AA37" s="84">
        <f t="shared" si="8"/>
        <v>3511000</v>
      </c>
      <c r="AB37" s="85">
        <f t="shared" si="9"/>
        <v>3862100.0000000005</v>
      </c>
      <c r="AC37" s="86">
        <f t="shared" si="10"/>
        <v>3862000</v>
      </c>
      <c r="AD37" s="71"/>
      <c r="AE37" s="75">
        <f t="shared" si="11"/>
        <v>69940.239043824695</v>
      </c>
    </row>
    <row r="38" spans="1:31" x14ac:dyDescent="0.2">
      <c r="A38" s="76" t="s">
        <v>66</v>
      </c>
      <c r="B38" s="58" t="s">
        <v>53</v>
      </c>
      <c r="C38" s="87" t="s">
        <v>10</v>
      </c>
      <c r="D38" s="88"/>
      <c r="E38" s="175">
        <v>50.2</v>
      </c>
      <c r="F38" s="61">
        <v>161</v>
      </c>
      <c r="G38" s="77">
        <f t="shared" si="0"/>
        <v>1154600</v>
      </c>
      <c r="H38" s="62">
        <f t="shared" si="12"/>
        <v>34638</v>
      </c>
      <c r="I38" s="62">
        <v>0</v>
      </c>
      <c r="J38" s="78"/>
      <c r="K38" s="77">
        <f t="shared" si="1"/>
        <v>1189238</v>
      </c>
      <c r="L38" s="77">
        <f t="shared" si="2"/>
        <v>2334500</v>
      </c>
      <c r="M38" s="62">
        <f t="shared" si="14"/>
        <v>600000</v>
      </c>
      <c r="N38" s="77"/>
      <c r="O38" s="64"/>
      <c r="P38" s="64"/>
      <c r="Q38" s="64"/>
      <c r="R38" s="64">
        <f t="shared" si="3"/>
        <v>-1751950</v>
      </c>
      <c r="S38" s="64"/>
      <c r="T38" s="65">
        <f t="shared" si="4"/>
        <v>3561026</v>
      </c>
      <c r="U38" s="79">
        <f t="shared" si="5"/>
        <v>3561000</v>
      </c>
      <c r="V38" s="80" t="s">
        <v>20</v>
      </c>
      <c r="W38" s="68">
        <v>0</v>
      </c>
      <c r="X38" s="81">
        <f t="shared" si="6"/>
        <v>0</v>
      </c>
      <c r="Y38" s="82">
        <f t="shared" si="7"/>
        <v>3561000</v>
      </c>
      <c r="Z38" s="83">
        <f t="shared" si="13"/>
        <v>0</v>
      </c>
      <c r="AA38" s="84">
        <f t="shared" si="8"/>
        <v>3561000</v>
      </c>
      <c r="AB38" s="85">
        <f t="shared" si="9"/>
        <v>3917100.0000000005</v>
      </c>
      <c r="AC38" s="86">
        <f t="shared" si="10"/>
        <v>3917000</v>
      </c>
      <c r="AD38" s="71"/>
      <c r="AE38" s="75">
        <f t="shared" si="11"/>
        <v>70936.254980079684</v>
      </c>
    </row>
    <row r="39" spans="1:31" x14ac:dyDescent="0.2">
      <c r="A39" s="76" t="s">
        <v>67</v>
      </c>
      <c r="B39" s="58" t="s">
        <v>53</v>
      </c>
      <c r="C39" s="87" t="s">
        <v>10</v>
      </c>
      <c r="D39" s="88"/>
      <c r="E39" s="175">
        <v>50.1</v>
      </c>
      <c r="F39" s="61">
        <v>161</v>
      </c>
      <c r="G39" s="77">
        <f t="shared" si="0"/>
        <v>1152300</v>
      </c>
      <c r="H39" s="62">
        <f t="shared" si="12"/>
        <v>34569</v>
      </c>
      <c r="I39" s="62">
        <v>0</v>
      </c>
      <c r="J39" s="78"/>
      <c r="K39" s="77">
        <f t="shared" si="1"/>
        <v>1186869</v>
      </c>
      <c r="L39" s="77">
        <f t="shared" si="2"/>
        <v>2334500</v>
      </c>
      <c r="M39" s="62">
        <f t="shared" si="14"/>
        <v>650000</v>
      </c>
      <c r="N39" s="77"/>
      <c r="O39" s="64"/>
      <c r="P39" s="64"/>
      <c r="Q39" s="64"/>
      <c r="R39" s="64">
        <f t="shared" si="3"/>
        <v>-1751950</v>
      </c>
      <c r="S39" s="64"/>
      <c r="T39" s="65">
        <f t="shared" si="4"/>
        <v>3606288</v>
      </c>
      <c r="U39" s="79">
        <f t="shared" si="5"/>
        <v>3606000</v>
      </c>
      <c r="V39" s="80" t="s">
        <v>20</v>
      </c>
      <c r="W39" s="68">
        <v>0</v>
      </c>
      <c r="X39" s="81">
        <f t="shared" si="6"/>
        <v>0</v>
      </c>
      <c r="Y39" s="82">
        <f t="shared" si="7"/>
        <v>3606000</v>
      </c>
      <c r="Z39" s="83">
        <f t="shared" si="13"/>
        <v>0</v>
      </c>
      <c r="AA39" s="84">
        <f t="shared" si="8"/>
        <v>3606000</v>
      </c>
      <c r="AB39" s="85">
        <f t="shared" si="9"/>
        <v>3966600.0000000005</v>
      </c>
      <c r="AC39" s="86">
        <f t="shared" si="10"/>
        <v>3966000</v>
      </c>
      <c r="AD39" s="71"/>
      <c r="AE39" s="75">
        <f t="shared" si="11"/>
        <v>71976.047904191611</v>
      </c>
    </row>
    <row r="40" spans="1:31" x14ac:dyDescent="0.2">
      <c r="A40" s="76" t="s">
        <v>68</v>
      </c>
      <c r="B40" s="58" t="s">
        <v>53</v>
      </c>
      <c r="C40" s="59" t="s">
        <v>7</v>
      </c>
      <c r="D40" s="60"/>
      <c r="E40" s="175">
        <v>54.5</v>
      </c>
      <c r="F40" s="61">
        <v>161</v>
      </c>
      <c r="G40" s="77">
        <f t="shared" si="0"/>
        <v>1253500</v>
      </c>
      <c r="H40" s="62">
        <f t="shared" si="12"/>
        <v>37605</v>
      </c>
      <c r="I40" s="62">
        <v>0</v>
      </c>
      <c r="J40" s="78">
        <v>0</v>
      </c>
      <c r="K40" s="77">
        <f t="shared" si="1"/>
        <v>1291105</v>
      </c>
      <c r="L40" s="77">
        <f t="shared" si="2"/>
        <v>2334500</v>
      </c>
      <c r="M40" s="62">
        <f t="shared" si="14"/>
        <v>700000</v>
      </c>
      <c r="N40" s="77"/>
      <c r="O40" s="64">
        <f>$O$22</f>
        <v>50000</v>
      </c>
      <c r="P40" s="64"/>
      <c r="Q40" s="64"/>
      <c r="R40" s="64">
        <f t="shared" si="3"/>
        <v>-1751950</v>
      </c>
      <c r="S40" s="64"/>
      <c r="T40" s="65">
        <f t="shared" si="4"/>
        <v>3914760</v>
      </c>
      <c r="U40" s="79">
        <f t="shared" si="5"/>
        <v>3914000</v>
      </c>
      <c r="V40" s="80" t="s">
        <v>20</v>
      </c>
      <c r="W40" s="68">
        <v>0</v>
      </c>
      <c r="X40" s="81">
        <f t="shared" si="6"/>
        <v>0</v>
      </c>
      <c r="Y40" s="82">
        <f t="shared" si="7"/>
        <v>3914000</v>
      </c>
      <c r="Z40" s="83">
        <f t="shared" si="13"/>
        <v>0</v>
      </c>
      <c r="AA40" s="84">
        <f t="shared" si="8"/>
        <v>3914000</v>
      </c>
      <c r="AB40" s="85">
        <f t="shared" si="9"/>
        <v>4305400</v>
      </c>
      <c r="AC40" s="86">
        <f t="shared" si="10"/>
        <v>4305000</v>
      </c>
      <c r="AD40" s="71"/>
      <c r="AE40" s="75">
        <f t="shared" si="11"/>
        <v>71816.513761467897</v>
      </c>
    </row>
    <row r="41" spans="1:31" x14ac:dyDescent="0.2">
      <c r="A41" s="76" t="s">
        <v>69</v>
      </c>
      <c r="B41" s="58" t="s">
        <v>53</v>
      </c>
      <c r="C41" s="59" t="s">
        <v>7</v>
      </c>
      <c r="D41" s="60"/>
      <c r="E41" s="175">
        <v>60.4</v>
      </c>
      <c r="F41" s="61">
        <v>161</v>
      </c>
      <c r="G41" s="77">
        <f t="shared" si="0"/>
        <v>1389200</v>
      </c>
      <c r="H41" s="62">
        <f t="shared" si="12"/>
        <v>41676</v>
      </c>
      <c r="I41" s="62">
        <v>0</v>
      </c>
      <c r="J41" s="63">
        <v>0</v>
      </c>
      <c r="K41" s="77">
        <f t="shared" si="1"/>
        <v>1430876</v>
      </c>
      <c r="L41" s="77">
        <f t="shared" si="2"/>
        <v>2334500</v>
      </c>
      <c r="M41" s="62">
        <f>$M$16</f>
        <v>750000</v>
      </c>
      <c r="N41" s="77">
        <f>$N$22</f>
        <v>0</v>
      </c>
      <c r="O41" s="64">
        <f>$O$22</f>
        <v>50000</v>
      </c>
      <c r="P41" s="64"/>
      <c r="Q41" s="64"/>
      <c r="R41" s="64">
        <f t="shared" si="3"/>
        <v>-1751950</v>
      </c>
      <c r="S41" s="64">
        <f>$S$22</f>
        <v>50000</v>
      </c>
      <c r="T41" s="65">
        <f t="shared" si="4"/>
        <v>4294302</v>
      </c>
      <c r="U41" s="79">
        <f t="shared" si="5"/>
        <v>4294000</v>
      </c>
      <c r="V41" s="80" t="s">
        <v>20</v>
      </c>
      <c r="W41" s="68">
        <v>0</v>
      </c>
      <c r="X41" s="81">
        <f t="shared" si="6"/>
        <v>0</v>
      </c>
      <c r="Y41" s="82">
        <f t="shared" si="7"/>
        <v>4294000</v>
      </c>
      <c r="Z41" s="83">
        <v>0</v>
      </c>
      <c r="AA41" s="84">
        <f t="shared" si="8"/>
        <v>4294000</v>
      </c>
      <c r="AB41" s="85">
        <f t="shared" si="9"/>
        <v>4723400</v>
      </c>
      <c r="AC41" s="86">
        <f t="shared" si="10"/>
        <v>4723000</v>
      </c>
      <c r="AD41" s="71"/>
      <c r="AE41" s="75">
        <f t="shared" si="11"/>
        <v>71092.715231788083</v>
      </c>
    </row>
    <row r="42" spans="1:31" x14ac:dyDescent="0.2">
      <c r="A42" s="76" t="s">
        <v>70</v>
      </c>
      <c r="B42" s="58" t="s">
        <v>53</v>
      </c>
      <c r="C42" s="59" t="s">
        <v>7</v>
      </c>
      <c r="D42" s="60"/>
      <c r="E42" s="183">
        <v>55.4</v>
      </c>
      <c r="F42" s="61">
        <v>161</v>
      </c>
      <c r="G42" s="77">
        <f t="shared" si="0"/>
        <v>1274200</v>
      </c>
      <c r="H42" s="62">
        <f t="shared" si="12"/>
        <v>38226</v>
      </c>
      <c r="I42" s="62">
        <v>0</v>
      </c>
      <c r="J42" s="78"/>
      <c r="K42" s="77">
        <f t="shared" si="1"/>
        <v>1312426</v>
      </c>
      <c r="L42" s="77">
        <f t="shared" si="2"/>
        <v>2334500</v>
      </c>
      <c r="M42" s="62">
        <f>$M$16</f>
        <v>750000</v>
      </c>
      <c r="N42" s="77">
        <f>$N$22</f>
        <v>0</v>
      </c>
      <c r="O42" s="64"/>
      <c r="P42" s="64"/>
      <c r="Q42" s="64"/>
      <c r="R42" s="64">
        <f t="shared" si="3"/>
        <v>-1751950</v>
      </c>
      <c r="S42" s="64">
        <f>$S$21</f>
        <v>20000</v>
      </c>
      <c r="T42" s="65">
        <f t="shared" si="4"/>
        <v>3977402</v>
      </c>
      <c r="U42" s="79">
        <f t="shared" si="5"/>
        <v>3977000</v>
      </c>
      <c r="V42" s="80" t="s">
        <v>20</v>
      </c>
      <c r="W42" s="68">
        <v>0</v>
      </c>
      <c r="X42" s="81">
        <f t="shared" si="6"/>
        <v>0</v>
      </c>
      <c r="Y42" s="82">
        <f t="shared" si="7"/>
        <v>3977000</v>
      </c>
      <c r="Z42" s="83">
        <v>0</v>
      </c>
      <c r="AA42" s="84">
        <f t="shared" si="8"/>
        <v>3977000</v>
      </c>
      <c r="AB42" s="85">
        <f t="shared" si="9"/>
        <v>4374700</v>
      </c>
      <c r="AC42" s="86">
        <f t="shared" si="10"/>
        <v>4374000</v>
      </c>
      <c r="AD42" s="71"/>
      <c r="AE42" s="75">
        <f t="shared" si="11"/>
        <v>71787.00361010831</v>
      </c>
    </row>
    <row r="43" spans="1:31" x14ac:dyDescent="0.2">
      <c r="A43" s="76" t="s">
        <v>71</v>
      </c>
      <c r="B43" s="58" t="s">
        <v>53</v>
      </c>
      <c r="C43" s="59" t="s">
        <v>7</v>
      </c>
      <c r="D43" s="60"/>
      <c r="E43" s="175">
        <v>55.3</v>
      </c>
      <c r="F43" s="61">
        <v>161</v>
      </c>
      <c r="G43" s="77">
        <f t="shared" si="0"/>
        <v>1271900</v>
      </c>
      <c r="H43" s="62">
        <f t="shared" si="12"/>
        <v>38157</v>
      </c>
      <c r="I43" s="62">
        <v>0</v>
      </c>
      <c r="J43" s="78"/>
      <c r="K43" s="77">
        <f t="shared" si="1"/>
        <v>1310057</v>
      </c>
      <c r="L43" s="77">
        <f t="shared" si="2"/>
        <v>2334500</v>
      </c>
      <c r="M43" s="62">
        <f>$M$16</f>
        <v>750000</v>
      </c>
      <c r="N43" s="77">
        <f>$N$22</f>
        <v>0</v>
      </c>
      <c r="O43" s="64"/>
      <c r="P43" s="64"/>
      <c r="Q43" s="64"/>
      <c r="R43" s="64">
        <f t="shared" si="3"/>
        <v>-1751950</v>
      </c>
      <c r="S43" s="64">
        <f>$S$22</f>
        <v>50000</v>
      </c>
      <c r="T43" s="65">
        <f t="shared" si="4"/>
        <v>4002664</v>
      </c>
      <c r="U43" s="79">
        <f t="shared" si="5"/>
        <v>4002000</v>
      </c>
      <c r="V43" s="80" t="s">
        <v>20</v>
      </c>
      <c r="W43" s="68">
        <v>0</v>
      </c>
      <c r="X43" s="81">
        <f t="shared" si="6"/>
        <v>0</v>
      </c>
      <c r="Y43" s="82">
        <f t="shared" si="7"/>
        <v>4002000</v>
      </c>
      <c r="Z43" s="83">
        <v>0</v>
      </c>
      <c r="AA43" s="84">
        <f t="shared" si="8"/>
        <v>4002000</v>
      </c>
      <c r="AB43" s="85">
        <f t="shared" si="9"/>
        <v>4402200</v>
      </c>
      <c r="AC43" s="86">
        <f t="shared" si="10"/>
        <v>4402000</v>
      </c>
      <c r="AD43" s="71"/>
      <c r="AE43" s="75">
        <f t="shared" si="11"/>
        <v>72368.89692585895</v>
      </c>
    </row>
    <row r="44" spans="1:31" x14ac:dyDescent="0.2">
      <c r="A44" s="76" t="s">
        <v>72</v>
      </c>
      <c r="B44" s="58" t="s">
        <v>53</v>
      </c>
      <c r="C44" s="59" t="s">
        <v>7</v>
      </c>
      <c r="D44" s="60"/>
      <c r="E44" s="175">
        <v>55.3</v>
      </c>
      <c r="F44" s="61">
        <v>161</v>
      </c>
      <c r="G44" s="77">
        <f t="shared" si="0"/>
        <v>1271900</v>
      </c>
      <c r="H44" s="62">
        <f t="shared" si="12"/>
        <v>38157</v>
      </c>
      <c r="I44" s="62">
        <v>0</v>
      </c>
      <c r="J44" s="78"/>
      <c r="K44" s="77">
        <f t="shared" si="1"/>
        <v>1310057</v>
      </c>
      <c r="L44" s="77">
        <f t="shared" si="2"/>
        <v>2334500</v>
      </c>
      <c r="M44" s="62">
        <f>$M$16</f>
        <v>750000</v>
      </c>
      <c r="N44" s="77">
        <f>$N$22</f>
        <v>0</v>
      </c>
      <c r="O44" s="64"/>
      <c r="P44" s="64"/>
      <c r="Q44" s="64"/>
      <c r="R44" s="64">
        <f t="shared" si="3"/>
        <v>-1751950</v>
      </c>
      <c r="S44" s="64">
        <f>$S$22</f>
        <v>50000</v>
      </c>
      <c r="T44" s="65">
        <f t="shared" si="4"/>
        <v>4002664</v>
      </c>
      <c r="U44" s="79">
        <f t="shared" si="5"/>
        <v>4002000</v>
      </c>
      <c r="V44" s="80" t="s">
        <v>20</v>
      </c>
      <c r="W44" s="68">
        <v>0</v>
      </c>
      <c r="X44" s="81">
        <f t="shared" si="6"/>
        <v>0</v>
      </c>
      <c r="Y44" s="82">
        <f t="shared" si="7"/>
        <v>4002000</v>
      </c>
      <c r="Z44" s="83">
        <v>0</v>
      </c>
      <c r="AA44" s="84">
        <f t="shared" si="8"/>
        <v>4002000</v>
      </c>
      <c r="AB44" s="85">
        <f t="shared" si="9"/>
        <v>4402200</v>
      </c>
      <c r="AC44" s="86">
        <f t="shared" si="10"/>
        <v>4402000</v>
      </c>
      <c r="AD44" s="71"/>
      <c r="AE44" s="75">
        <f t="shared" si="11"/>
        <v>72368.89692585895</v>
      </c>
    </row>
    <row r="45" spans="1:31" x14ac:dyDescent="0.2">
      <c r="A45" s="76" t="s">
        <v>73</v>
      </c>
      <c r="B45" s="58" t="s">
        <v>53</v>
      </c>
      <c r="C45" s="87" t="s">
        <v>10</v>
      </c>
      <c r="D45" s="88"/>
      <c r="E45" s="175">
        <v>92.9</v>
      </c>
      <c r="F45" s="61">
        <v>161</v>
      </c>
      <c r="G45" s="77">
        <f t="shared" si="0"/>
        <v>2136700</v>
      </c>
      <c r="H45" s="62">
        <f t="shared" si="12"/>
        <v>64101.000000000007</v>
      </c>
      <c r="I45" s="62">
        <v>0</v>
      </c>
      <c r="J45" s="78"/>
      <c r="K45" s="77">
        <f t="shared" si="1"/>
        <v>2200801</v>
      </c>
      <c r="L45" s="77">
        <f t="shared" si="2"/>
        <v>2334500</v>
      </c>
      <c r="M45" s="62">
        <f>$M$16</f>
        <v>750000</v>
      </c>
      <c r="N45" s="77">
        <f>$N$22</f>
        <v>0</v>
      </c>
      <c r="O45" s="64"/>
      <c r="P45" s="64"/>
      <c r="Q45" s="64"/>
      <c r="R45" s="64">
        <f t="shared" si="3"/>
        <v>-1751950</v>
      </c>
      <c r="S45" s="64">
        <f>$S$22</f>
        <v>50000</v>
      </c>
      <c r="T45" s="65">
        <f t="shared" si="4"/>
        <v>5784152</v>
      </c>
      <c r="U45" s="79">
        <f t="shared" si="5"/>
        <v>5784000</v>
      </c>
      <c r="V45" s="80" t="s">
        <v>20</v>
      </c>
      <c r="W45" s="68">
        <v>0</v>
      </c>
      <c r="X45" s="81">
        <f t="shared" si="6"/>
        <v>0</v>
      </c>
      <c r="Y45" s="82">
        <f t="shared" si="7"/>
        <v>5784000</v>
      </c>
      <c r="Z45" s="83">
        <v>0</v>
      </c>
      <c r="AA45" s="84">
        <f t="shared" si="8"/>
        <v>5784000</v>
      </c>
      <c r="AB45" s="85">
        <f t="shared" si="9"/>
        <v>6362400.0000000009</v>
      </c>
      <c r="AC45" s="86">
        <f t="shared" si="10"/>
        <v>6362000</v>
      </c>
      <c r="AD45" s="71"/>
      <c r="AE45" s="75">
        <f t="shared" si="11"/>
        <v>62260.495156081808</v>
      </c>
    </row>
    <row r="46" spans="1:31" x14ac:dyDescent="0.2">
      <c r="A46" s="76" t="s">
        <v>74</v>
      </c>
      <c r="B46" s="58" t="s">
        <v>53</v>
      </c>
      <c r="C46" s="59" t="s">
        <v>7</v>
      </c>
      <c r="D46" s="60"/>
      <c r="E46" s="183">
        <v>64.2</v>
      </c>
      <c r="F46" s="61">
        <v>161</v>
      </c>
      <c r="G46" s="77">
        <f t="shared" si="0"/>
        <v>1476600</v>
      </c>
      <c r="H46" s="62">
        <f>230*E46</f>
        <v>14766</v>
      </c>
      <c r="I46" s="62">
        <v>0</v>
      </c>
      <c r="J46" s="63">
        <v>0</v>
      </c>
      <c r="K46" s="77">
        <f t="shared" si="1"/>
        <v>1491366</v>
      </c>
      <c r="L46" s="77">
        <f t="shared" si="2"/>
        <v>2334500</v>
      </c>
      <c r="M46" s="62">
        <f>M16</f>
        <v>750000</v>
      </c>
      <c r="N46" s="77"/>
      <c r="O46" s="64">
        <f>$O$22</f>
        <v>50000</v>
      </c>
      <c r="P46" s="64"/>
      <c r="Q46" s="64"/>
      <c r="R46" s="64">
        <f t="shared" si="3"/>
        <v>-1751950</v>
      </c>
      <c r="S46" s="64">
        <f>$S$22</f>
        <v>50000</v>
      </c>
      <c r="T46" s="65">
        <f t="shared" si="4"/>
        <v>4415282</v>
      </c>
      <c r="U46" s="89">
        <f t="shared" si="5"/>
        <v>4415000</v>
      </c>
      <c r="V46" s="80" t="s">
        <v>20</v>
      </c>
      <c r="W46" s="68">
        <v>0</v>
      </c>
      <c r="X46" s="81">
        <f t="shared" si="6"/>
        <v>0</v>
      </c>
      <c r="Y46" s="82">
        <f t="shared" si="7"/>
        <v>4415000</v>
      </c>
      <c r="Z46" s="83">
        <v>0</v>
      </c>
      <c r="AA46" s="84">
        <f t="shared" si="8"/>
        <v>4415000</v>
      </c>
      <c r="AB46" s="85">
        <f t="shared" si="9"/>
        <v>4856500</v>
      </c>
      <c r="AC46" s="86">
        <f t="shared" si="10"/>
        <v>4856000</v>
      </c>
      <c r="AD46" s="71"/>
      <c r="AE46" s="75">
        <f t="shared" si="11"/>
        <v>68769.470404984415</v>
      </c>
    </row>
    <row r="47" spans="1:31" x14ac:dyDescent="0.2">
      <c r="A47" s="76" t="s">
        <v>75</v>
      </c>
      <c r="B47" s="58" t="s">
        <v>53</v>
      </c>
      <c r="C47" s="87" t="s">
        <v>10</v>
      </c>
      <c r="D47" s="88"/>
      <c r="E47" s="175">
        <v>55.6</v>
      </c>
      <c r="F47" s="61">
        <v>161</v>
      </c>
      <c r="G47" s="77">
        <f t="shared" si="0"/>
        <v>1278800</v>
      </c>
      <c r="H47" s="62">
        <f>230*E47</f>
        <v>12788</v>
      </c>
      <c r="I47" s="62">
        <v>0</v>
      </c>
      <c r="J47" s="78"/>
      <c r="K47" s="77">
        <f t="shared" si="1"/>
        <v>1291588</v>
      </c>
      <c r="L47" s="77">
        <f t="shared" si="2"/>
        <v>2334500</v>
      </c>
      <c r="M47" s="62">
        <f>M15</f>
        <v>700000</v>
      </c>
      <c r="N47" s="77"/>
      <c r="O47" s="64"/>
      <c r="P47" s="64"/>
      <c r="Q47" s="64"/>
      <c r="R47" s="64">
        <f t="shared" si="3"/>
        <v>-1751950</v>
      </c>
      <c r="S47" s="64"/>
      <c r="T47" s="65">
        <f t="shared" si="4"/>
        <v>3865726</v>
      </c>
      <c r="U47" s="79">
        <f t="shared" si="5"/>
        <v>3865000</v>
      </c>
      <c r="V47" s="80" t="s">
        <v>13</v>
      </c>
      <c r="W47" s="68">
        <v>0</v>
      </c>
      <c r="X47" s="81">
        <f t="shared" si="6"/>
        <v>0</v>
      </c>
      <c r="Y47" s="82">
        <f t="shared" si="7"/>
        <v>3865000</v>
      </c>
      <c r="Z47" s="83">
        <v>0</v>
      </c>
      <c r="AA47" s="84">
        <f t="shared" si="8"/>
        <v>3865000</v>
      </c>
      <c r="AB47" s="85">
        <f t="shared" si="9"/>
        <v>4251500</v>
      </c>
      <c r="AC47" s="86">
        <f t="shared" si="10"/>
        <v>4251000</v>
      </c>
      <c r="AD47" s="71"/>
      <c r="AE47" s="75">
        <f t="shared" si="11"/>
        <v>69514.388489208635</v>
      </c>
    </row>
    <row r="48" spans="1:31" x14ac:dyDescent="0.2">
      <c r="A48" s="76" t="s">
        <v>76</v>
      </c>
      <c r="B48" s="58" t="s">
        <v>53</v>
      </c>
      <c r="C48" s="87" t="s">
        <v>10</v>
      </c>
      <c r="D48" s="88"/>
      <c r="E48" s="175">
        <v>58.3</v>
      </c>
      <c r="F48" s="61">
        <v>161</v>
      </c>
      <c r="G48" s="77">
        <f t="shared" si="0"/>
        <v>1340900</v>
      </c>
      <c r="H48" s="62">
        <f>230*E48</f>
        <v>13409</v>
      </c>
      <c r="I48" s="62">
        <v>0</v>
      </c>
      <c r="J48" s="78"/>
      <c r="K48" s="77">
        <f t="shared" si="1"/>
        <v>1354309</v>
      </c>
      <c r="L48" s="77">
        <f t="shared" si="2"/>
        <v>2334500</v>
      </c>
      <c r="M48" s="62">
        <f>M14</f>
        <v>650000</v>
      </c>
      <c r="N48" s="77"/>
      <c r="O48" s="64"/>
      <c r="P48" s="64"/>
      <c r="Q48" s="64"/>
      <c r="R48" s="64">
        <f t="shared" si="3"/>
        <v>-1751950</v>
      </c>
      <c r="S48" s="64"/>
      <c r="T48" s="65">
        <f t="shared" si="4"/>
        <v>3941168</v>
      </c>
      <c r="U48" s="79">
        <f t="shared" si="5"/>
        <v>3941000</v>
      </c>
      <c r="V48" s="80" t="s">
        <v>13</v>
      </c>
      <c r="W48" s="68">
        <v>0</v>
      </c>
      <c r="X48" s="81">
        <f t="shared" si="6"/>
        <v>0</v>
      </c>
      <c r="Y48" s="82">
        <f t="shared" si="7"/>
        <v>3941000</v>
      </c>
      <c r="Z48" s="83">
        <v>0</v>
      </c>
      <c r="AA48" s="84">
        <f t="shared" si="8"/>
        <v>3941000</v>
      </c>
      <c r="AB48" s="85">
        <f t="shared" si="9"/>
        <v>4335100</v>
      </c>
      <c r="AC48" s="86">
        <f t="shared" si="10"/>
        <v>4335000</v>
      </c>
      <c r="AD48" s="71"/>
      <c r="AE48" s="75">
        <f t="shared" si="11"/>
        <v>67598.627787307036</v>
      </c>
    </row>
    <row r="49" spans="1:31" x14ac:dyDescent="0.2">
      <c r="A49" s="76" t="s">
        <v>77</v>
      </c>
      <c r="B49" s="58" t="s">
        <v>53</v>
      </c>
      <c r="C49" s="87" t="s">
        <v>10</v>
      </c>
      <c r="D49" s="88"/>
      <c r="E49" s="175">
        <v>61</v>
      </c>
      <c r="F49" s="61">
        <v>161</v>
      </c>
      <c r="G49" s="77">
        <f t="shared" si="0"/>
        <v>1403000</v>
      </c>
      <c r="H49" s="62">
        <f>230*E49</f>
        <v>14030</v>
      </c>
      <c r="I49" s="62">
        <v>0</v>
      </c>
      <c r="J49" s="78"/>
      <c r="K49" s="77">
        <f t="shared" si="1"/>
        <v>1417030</v>
      </c>
      <c r="L49" s="77">
        <f t="shared" si="2"/>
        <v>2334500</v>
      </c>
      <c r="M49" s="62">
        <f>M13</f>
        <v>600000</v>
      </c>
      <c r="N49" s="77"/>
      <c r="O49" s="64"/>
      <c r="P49" s="64"/>
      <c r="Q49" s="64"/>
      <c r="R49" s="64">
        <f t="shared" si="3"/>
        <v>-1751950</v>
      </c>
      <c r="S49" s="64"/>
      <c r="T49" s="65">
        <f t="shared" si="4"/>
        <v>4016610</v>
      </c>
      <c r="U49" s="79">
        <f t="shared" si="5"/>
        <v>4016000</v>
      </c>
      <c r="V49" s="80" t="s">
        <v>13</v>
      </c>
      <c r="W49" s="68">
        <v>0</v>
      </c>
      <c r="X49" s="81">
        <f t="shared" si="6"/>
        <v>0</v>
      </c>
      <c r="Y49" s="82">
        <f t="shared" si="7"/>
        <v>4016000</v>
      </c>
      <c r="Z49" s="83">
        <v>0</v>
      </c>
      <c r="AA49" s="84">
        <f t="shared" si="8"/>
        <v>4016000</v>
      </c>
      <c r="AB49" s="85">
        <f t="shared" si="9"/>
        <v>4417600</v>
      </c>
      <c r="AC49" s="86">
        <f t="shared" si="10"/>
        <v>4417000</v>
      </c>
      <c r="AD49" s="71"/>
      <c r="AE49" s="75">
        <f t="shared" si="11"/>
        <v>65836.065573770495</v>
      </c>
    </row>
    <row r="50" spans="1:31" x14ac:dyDescent="0.2">
      <c r="A50" s="76" t="s">
        <v>78</v>
      </c>
      <c r="B50" s="58" t="s">
        <v>53</v>
      </c>
      <c r="C50" s="87" t="s">
        <v>10</v>
      </c>
      <c r="D50" s="88"/>
      <c r="E50" s="183">
        <v>63.8</v>
      </c>
      <c r="F50" s="61">
        <v>161</v>
      </c>
      <c r="G50" s="77">
        <f t="shared" si="0"/>
        <v>1467400</v>
      </c>
      <c r="H50" s="62">
        <f>230*E50</f>
        <v>14674</v>
      </c>
      <c r="I50" s="62">
        <v>0</v>
      </c>
      <c r="J50" s="78"/>
      <c r="K50" s="77">
        <f t="shared" si="1"/>
        <v>1482074</v>
      </c>
      <c r="L50" s="77">
        <f t="shared" si="2"/>
        <v>2334500</v>
      </c>
      <c r="M50" s="62">
        <f>M12</f>
        <v>550000</v>
      </c>
      <c r="N50" s="77"/>
      <c r="O50" s="64"/>
      <c r="P50" s="64"/>
      <c r="Q50" s="64"/>
      <c r="R50" s="64">
        <f t="shared" si="3"/>
        <v>-1751950</v>
      </c>
      <c r="S50" s="64"/>
      <c r="T50" s="65">
        <f t="shared" si="4"/>
        <v>4096698</v>
      </c>
      <c r="U50" s="79">
        <f t="shared" si="5"/>
        <v>4096000</v>
      </c>
      <c r="V50" s="80" t="s">
        <v>13</v>
      </c>
      <c r="W50" s="68">
        <v>0</v>
      </c>
      <c r="X50" s="81">
        <f t="shared" si="6"/>
        <v>0</v>
      </c>
      <c r="Y50" s="82">
        <f t="shared" si="7"/>
        <v>4096000</v>
      </c>
      <c r="Z50" s="83">
        <v>0</v>
      </c>
      <c r="AA50" s="84">
        <f t="shared" si="8"/>
        <v>4096000</v>
      </c>
      <c r="AB50" s="85">
        <f t="shared" si="9"/>
        <v>4505600</v>
      </c>
      <c r="AC50" s="86">
        <f t="shared" si="10"/>
        <v>4505000</v>
      </c>
      <c r="AD50" s="71"/>
      <c r="AE50" s="75">
        <f t="shared" si="11"/>
        <v>64200.626959247653</v>
      </c>
    </row>
    <row r="51" spans="1:31" x14ac:dyDescent="0.2">
      <c r="A51" s="76" t="s">
        <v>79</v>
      </c>
      <c r="B51" s="58" t="s">
        <v>53</v>
      </c>
      <c r="C51" s="87" t="s">
        <v>15</v>
      </c>
      <c r="D51" s="90"/>
      <c r="E51" s="175">
        <v>66.400000000000006</v>
      </c>
      <c r="F51" s="61">
        <v>161</v>
      </c>
      <c r="G51" s="77">
        <f t="shared" si="0"/>
        <v>1527200.0000000002</v>
      </c>
      <c r="H51" s="62">
        <v>0</v>
      </c>
      <c r="I51" s="62">
        <v>0</v>
      </c>
      <c r="J51" s="78"/>
      <c r="K51" s="77">
        <f t="shared" si="1"/>
        <v>1527200.0000000002</v>
      </c>
      <c r="L51" s="77">
        <f t="shared" si="2"/>
        <v>2334500</v>
      </c>
      <c r="M51" s="62">
        <f>M11</f>
        <v>500000</v>
      </c>
      <c r="N51" s="77"/>
      <c r="O51" s="64">
        <f>$O$22</f>
        <v>50000</v>
      </c>
      <c r="P51" s="64">
        <f>$P$22</f>
        <v>-50000</v>
      </c>
      <c r="Q51" s="64"/>
      <c r="R51" s="64">
        <f t="shared" si="3"/>
        <v>-1751950</v>
      </c>
      <c r="S51" s="64"/>
      <c r="T51" s="65">
        <f t="shared" si="4"/>
        <v>4136950</v>
      </c>
      <c r="U51" s="79">
        <f t="shared" si="5"/>
        <v>4136000</v>
      </c>
      <c r="V51" s="80" t="s">
        <v>13</v>
      </c>
      <c r="W51" s="68">
        <v>0</v>
      </c>
      <c r="X51" s="81">
        <f t="shared" si="6"/>
        <v>0</v>
      </c>
      <c r="Y51" s="82">
        <f t="shared" si="7"/>
        <v>4136000</v>
      </c>
      <c r="Z51" s="83">
        <v>0</v>
      </c>
      <c r="AA51" s="84">
        <f t="shared" si="8"/>
        <v>4136000</v>
      </c>
      <c r="AB51" s="85">
        <f t="shared" si="9"/>
        <v>4549600</v>
      </c>
      <c r="AC51" s="86">
        <f t="shared" si="10"/>
        <v>4549000</v>
      </c>
      <c r="AD51" s="71"/>
      <c r="AE51" s="75">
        <f t="shared" si="11"/>
        <v>62289.156626506017</v>
      </c>
    </row>
    <row r="52" spans="1:31" x14ac:dyDescent="0.2">
      <c r="A52" s="76" t="s">
        <v>80</v>
      </c>
      <c r="B52" s="58" t="s">
        <v>53</v>
      </c>
      <c r="C52" s="87" t="s">
        <v>15</v>
      </c>
      <c r="D52" s="90"/>
      <c r="E52" s="183">
        <v>69.2</v>
      </c>
      <c r="F52" s="61">
        <v>161</v>
      </c>
      <c r="G52" s="77">
        <f t="shared" si="0"/>
        <v>1591600</v>
      </c>
      <c r="H52" s="62">
        <v>0</v>
      </c>
      <c r="I52" s="62">
        <v>0</v>
      </c>
      <c r="J52" s="78"/>
      <c r="K52" s="77">
        <f t="shared" si="1"/>
        <v>1591600</v>
      </c>
      <c r="L52" s="77">
        <f t="shared" si="2"/>
        <v>2334500</v>
      </c>
      <c r="M52" s="62">
        <f>M10</f>
        <v>450000</v>
      </c>
      <c r="N52" s="77"/>
      <c r="O52" s="64"/>
      <c r="P52" s="64"/>
      <c r="Q52" s="64"/>
      <c r="R52" s="64">
        <f t="shared" si="3"/>
        <v>-1751950</v>
      </c>
      <c r="S52" s="64"/>
      <c r="T52" s="65">
        <f t="shared" si="4"/>
        <v>4215750</v>
      </c>
      <c r="U52" s="79">
        <f t="shared" si="5"/>
        <v>4215000</v>
      </c>
      <c r="V52" s="80" t="s">
        <v>8</v>
      </c>
      <c r="W52" s="68">
        <v>0</v>
      </c>
      <c r="X52" s="81">
        <f t="shared" si="6"/>
        <v>0</v>
      </c>
      <c r="Y52" s="82">
        <f t="shared" si="7"/>
        <v>4215000</v>
      </c>
      <c r="Z52" s="83">
        <v>0</v>
      </c>
      <c r="AA52" s="84">
        <f t="shared" si="8"/>
        <v>4215000</v>
      </c>
      <c r="AB52" s="85">
        <f t="shared" si="9"/>
        <v>4636500</v>
      </c>
      <c r="AC52" s="86">
        <f t="shared" si="10"/>
        <v>4636000</v>
      </c>
      <c r="AD52" s="71"/>
      <c r="AE52" s="75">
        <f t="shared" si="11"/>
        <v>60910.404624277457</v>
      </c>
    </row>
    <row r="53" spans="1:31" x14ac:dyDescent="0.2">
      <c r="A53" s="76" t="s">
        <v>81</v>
      </c>
      <c r="B53" s="58" t="s">
        <v>53</v>
      </c>
      <c r="C53" s="87" t="s">
        <v>15</v>
      </c>
      <c r="D53" s="90"/>
      <c r="E53" s="175">
        <v>71.900000000000006</v>
      </c>
      <c r="F53" s="61">
        <v>161</v>
      </c>
      <c r="G53" s="77">
        <f t="shared" si="0"/>
        <v>1653700.0000000002</v>
      </c>
      <c r="H53" s="62">
        <v>0</v>
      </c>
      <c r="I53" s="62">
        <v>0</v>
      </c>
      <c r="J53" s="78"/>
      <c r="K53" s="77">
        <f t="shared" si="1"/>
        <v>1653700.0000000002</v>
      </c>
      <c r="L53" s="77">
        <f t="shared" si="2"/>
        <v>2334500</v>
      </c>
      <c r="M53" s="62">
        <f>M9</f>
        <v>400000</v>
      </c>
      <c r="N53" s="77"/>
      <c r="O53" s="64"/>
      <c r="P53" s="64"/>
      <c r="Q53" s="64"/>
      <c r="R53" s="64">
        <f t="shared" si="3"/>
        <v>-1751950</v>
      </c>
      <c r="S53" s="64"/>
      <c r="T53" s="65">
        <f t="shared" si="4"/>
        <v>4289950</v>
      </c>
      <c r="U53" s="79">
        <f t="shared" si="5"/>
        <v>4289000</v>
      </c>
      <c r="V53" s="80" t="s">
        <v>8</v>
      </c>
      <c r="W53" s="68">
        <v>0</v>
      </c>
      <c r="X53" s="81">
        <f t="shared" si="6"/>
        <v>0</v>
      </c>
      <c r="Y53" s="82">
        <f t="shared" si="7"/>
        <v>4289000</v>
      </c>
      <c r="Z53" s="83">
        <v>0</v>
      </c>
      <c r="AA53" s="84">
        <f t="shared" si="8"/>
        <v>4289000</v>
      </c>
      <c r="AB53" s="85">
        <f t="shared" si="9"/>
        <v>4717900</v>
      </c>
      <c r="AC53" s="86">
        <f t="shared" si="10"/>
        <v>4717000</v>
      </c>
      <c r="AD53" s="71"/>
      <c r="AE53" s="75">
        <f t="shared" si="11"/>
        <v>59652.294853963831</v>
      </c>
    </row>
    <row r="54" spans="1:31" x14ac:dyDescent="0.2">
      <c r="A54" s="76" t="s">
        <v>82</v>
      </c>
      <c r="B54" s="58" t="s">
        <v>53</v>
      </c>
      <c r="C54" s="87" t="s">
        <v>15</v>
      </c>
      <c r="D54" s="90"/>
      <c r="E54" s="175">
        <v>74.599999999999994</v>
      </c>
      <c r="F54" s="61">
        <v>161</v>
      </c>
      <c r="G54" s="77">
        <f t="shared" si="0"/>
        <v>1715799.9999999998</v>
      </c>
      <c r="H54" s="62">
        <v>0</v>
      </c>
      <c r="I54" s="62">
        <v>0</v>
      </c>
      <c r="J54" s="78"/>
      <c r="K54" s="77">
        <f t="shared" si="1"/>
        <v>1715799.9999999998</v>
      </c>
      <c r="L54" s="77">
        <f t="shared" si="2"/>
        <v>2334500</v>
      </c>
      <c r="M54" s="62">
        <f>M8</f>
        <v>350000</v>
      </c>
      <c r="N54" s="77"/>
      <c r="O54" s="64"/>
      <c r="P54" s="64"/>
      <c r="Q54" s="64"/>
      <c r="R54" s="64">
        <f t="shared" si="3"/>
        <v>-1751950</v>
      </c>
      <c r="S54" s="64"/>
      <c r="T54" s="65">
        <f t="shared" si="4"/>
        <v>4364150</v>
      </c>
      <c r="U54" s="79">
        <f t="shared" si="5"/>
        <v>4364000</v>
      </c>
      <c r="V54" s="80" t="s">
        <v>8</v>
      </c>
      <c r="W54" s="68">
        <v>0</v>
      </c>
      <c r="X54" s="81">
        <f t="shared" si="6"/>
        <v>0</v>
      </c>
      <c r="Y54" s="82">
        <f t="shared" si="7"/>
        <v>4364000</v>
      </c>
      <c r="Z54" s="83">
        <v>0</v>
      </c>
      <c r="AA54" s="84">
        <f t="shared" si="8"/>
        <v>4364000</v>
      </c>
      <c r="AB54" s="85">
        <f t="shared" si="9"/>
        <v>4800400</v>
      </c>
      <c r="AC54" s="86">
        <f t="shared" si="10"/>
        <v>4800000</v>
      </c>
      <c r="AD54" s="71"/>
      <c r="AE54" s="75">
        <f t="shared" si="11"/>
        <v>58498.659517426277</v>
      </c>
    </row>
    <row r="55" spans="1:31" x14ac:dyDescent="0.2">
      <c r="A55" s="76" t="s">
        <v>83</v>
      </c>
      <c r="B55" s="58" t="s">
        <v>53</v>
      </c>
      <c r="C55" s="87" t="s">
        <v>15</v>
      </c>
      <c r="D55" s="90"/>
      <c r="E55" s="175">
        <v>86.9</v>
      </c>
      <c r="F55" s="61">
        <v>161</v>
      </c>
      <c r="G55" s="77">
        <f t="shared" si="0"/>
        <v>1998700.0000000002</v>
      </c>
      <c r="H55" s="62">
        <v>0</v>
      </c>
      <c r="I55" s="62">
        <v>0</v>
      </c>
      <c r="J55" s="78"/>
      <c r="K55" s="77">
        <f t="shared" si="1"/>
        <v>1998700.0000000002</v>
      </c>
      <c r="L55" s="77">
        <f t="shared" si="2"/>
        <v>2334500</v>
      </c>
      <c r="M55" s="62">
        <f>M7</f>
        <v>300000</v>
      </c>
      <c r="N55" s="77"/>
      <c r="O55" s="64"/>
      <c r="P55" s="64"/>
      <c r="Q55" s="64"/>
      <c r="R55" s="64">
        <f t="shared" si="3"/>
        <v>-1751950</v>
      </c>
      <c r="S55" s="64"/>
      <c r="T55" s="65">
        <f t="shared" si="4"/>
        <v>4879950</v>
      </c>
      <c r="U55" s="79">
        <f t="shared" si="5"/>
        <v>4879000</v>
      </c>
      <c r="V55" s="80" t="s">
        <v>8</v>
      </c>
      <c r="W55" s="68">
        <v>0</v>
      </c>
      <c r="X55" s="81">
        <f t="shared" si="6"/>
        <v>0</v>
      </c>
      <c r="Y55" s="82">
        <f t="shared" si="7"/>
        <v>4879000</v>
      </c>
      <c r="Z55" s="83">
        <v>0</v>
      </c>
      <c r="AA55" s="84">
        <f t="shared" si="8"/>
        <v>4879000</v>
      </c>
      <c r="AB55" s="85">
        <f t="shared" si="9"/>
        <v>5366900</v>
      </c>
      <c r="AC55" s="86">
        <f t="shared" si="10"/>
        <v>5366000</v>
      </c>
      <c r="AD55" s="71"/>
      <c r="AE55" s="75">
        <f t="shared" si="11"/>
        <v>56144.994246260067</v>
      </c>
    </row>
    <row r="56" spans="1:31" x14ac:dyDescent="0.2">
      <c r="A56" s="76" t="s">
        <v>84</v>
      </c>
      <c r="B56" s="58" t="s">
        <v>53</v>
      </c>
      <c r="C56" s="87" t="s">
        <v>15</v>
      </c>
      <c r="D56" s="90"/>
      <c r="E56" s="175">
        <v>58.4</v>
      </c>
      <c r="F56" s="61">
        <v>161</v>
      </c>
      <c r="G56" s="77">
        <f t="shared" si="0"/>
        <v>1343200</v>
      </c>
      <c r="H56" s="62">
        <v>0</v>
      </c>
      <c r="I56" s="62">
        <v>0</v>
      </c>
      <c r="J56" s="78"/>
      <c r="K56" s="77">
        <f t="shared" si="1"/>
        <v>1343200</v>
      </c>
      <c r="L56" s="77">
        <f t="shared" si="2"/>
        <v>2334500</v>
      </c>
      <c r="M56" s="62">
        <f t="shared" ref="M56:M67" si="15">M5</f>
        <v>200000</v>
      </c>
      <c r="N56" s="77"/>
      <c r="O56" s="64"/>
      <c r="P56" s="64"/>
      <c r="Q56" s="64"/>
      <c r="R56" s="64">
        <f t="shared" si="3"/>
        <v>-1751950</v>
      </c>
      <c r="S56" s="64"/>
      <c r="T56" s="65">
        <f t="shared" si="4"/>
        <v>3468950</v>
      </c>
      <c r="U56" s="79">
        <f t="shared" si="5"/>
        <v>3468000</v>
      </c>
      <c r="V56" s="80" t="s">
        <v>8</v>
      </c>
      <c r="W56" s="68">
        <v>0</v>
      </c>
      <c r="X56" s="81">
        <f t="shared" si="6"/>
        <v>0</v>
      </c>
      <c r="Y56" s="82">
        <f t="shared" si="7"/>
        <v>3468000</v>
      </c>
      <c r="Z56" s="83">
        <v>0</v>
      </c>
      <c r="AA56" s="84">
        <f t="shared" si="8"/>
        <v>3468000</v>
      </c>
      <c r="AB56" s="85">
        <f t="shared" si="9"/>
        <v>3814800.0000000005</v>
      </c>
      <c r="AC56" s="86">
        <f t="shared" si="10"/>
        <v>3814000</v>
      </c>
      <c r="AD56" s="71"/>
      <c r="AE56" s="75">
        <f t="shared" si="11"/>
        <v>59383.561643835616</v>
      </c>
    </row>
    <row r="57" spans="1:31" x14ac:dyDescent="0.2">
      <c r="A57" s="76" t="s">
        <v>85</v>
      </c>
      <c r="B57" s="58" t="s">
        <v>53</v>
      </c>
      <c r="C57" s="87" t="s">
        <v>15</v>
      </c>
      <c r="D57" s="90"/>
      <c r="E57" s="183">
        <v>50.1</v>
      </c>
      <c r="F57" s="61">
        <v>161</v>
      </c>
      <c r="G57" s="77">
        <f t="shared" si="0"/>
        <v>1152300</v>
      </c>
      <c r="H57" s="62">
        <v>0</v>
      </c>
      <c r="I57" s="62">
        <v>0</v>
      </c>
      <c r="J57" s="78"/>
      <c r="K57" s="77">
        <f t="shared" si="1"/>
        <v>1152300</v>
      </c>
      <c r="L57" s="77">
        <f t="shared" si="2"/>
        <v>2334500</v>
      </c>
      <c r="M57" s="62">
        <f t="shared" si="15"/>
        <v>250000</v>
      </c>
      <c r="N57" s="77"/>
      <c r="O57" s="64"/>
      <c r="P57" s="64"/>
      <c r="Q57" s="64"/>
      <c r="R57" s="64">
        <f t="shared" si="3"/>
        <v>-1751950</v>
      </c>
      <c r="S57" s="64"/>
      <c r="T57" s="65">
        <f t="shared" si="4"/>
        <v>3137150</v>
      </c>
      <c r="U57" s="79">
        <f t="shared" si="5"/>
        <v>3137000</v>
      </c>
      <c r="V57" s="80" t="s">
        <v>8</v>
      </c>
      <c r="W57" s="68">
        <v>0</v>
      </c>
      <c r="X57" s="81">
        <f t="shared" si="6"/>
        <v>0</v>
      </c>
      <c r="Y57" s="82">
        <f t="shared" si="7"/>
        <v>3137000</v>
      </c>
      <c r="Z57" s="83">
        <v>0</v>
      </c>
      <c r="AA57" s="84">
        <f t="shared" si="8"/>
        <v>3137000</v>
      </c>
      <c r="AB57" s="85">
        <f t="shared" si="9"/>
        <v>3450700.0000000005</v>
      </c>
      <c r="AC57" s="86">
        <f t="shared" si="10"/>
        <v>3450000</v>
      </c>
      <c r="AD57" s="71"/>
      <c r="AE57" s="75">
        <f t="shared" si="11"/>
        <v>62614.770459081832</v>
      </c>
    </row>
    <row r="58" spans="1:31" x14ac:dyDescent="0.2">
      <c r="A58" s="76" t="s">
        <v>86</v>
      </c>
      <c r="B58" s="58" t="s">
        <v>53</v>
      </c>
      <c r="C58" s="87" t="s">
        <v>15</v>
      </c>
      <c r="D58" s="90"/>
      <c r="E58" s="183">
        <v>50.1</v>
      </c>
      <c r="F58" s="61">
        <v>161</v>
      </c>
      <c r="G58" s="77">
        <f t="shared" si="0"/>
        <v>1152300</v>
      </c>
      <c r="H58" s="62">
        <v>0</v>
      </c>
      <c r="I58" s="62">
        <v>0</v>
      </c>
      <c r="J58" s="78">
        <v>0</v>
      </c>
      <c r="K58" s="77">
        <f t="shared" si="1"/>
        <v>1152300</v>
      </c>
      <c r="L58" s="77">
        <f t="shared" si="2"/>
        <v>2334500</v>
      </c>
      <c r="M58" s="62">
        <f t="shared" si="15"/>
        <v>300000</v>
      </c>
      <c r="N58" s="77"/>
      <c r="O58" s="64">
        <f>$O$22</f>
        <v>50000</v>
      </c>
      <c r="P58" s="64"/>
      <c r="Q58" s="64"/>
      <c r="R58" s="64">
        <f t="shared" si="3"/>
        <v>-1751950</v>
      </c>
      <c r="S58" s="64"/>
      <c r="T58" s="65">
        <f t="shared" si="4"/>
        <v>3237150</v>
      </c>
      <c r="U58" s="89">
        <f t="shared" si="5"/>
        <v>3237000</v>
      </c>
      <c r="V58" s="80" t="s">
        <v>4</v>
      </c>
      <c r="W58" s="68">
        <v>0</v>
      </c>
      <c r="X58" s="81">
        <f t="shared" si="6"/>
        <v>0</v>
      </c>
      <c r="Y58" s="82">
        <f t="shared" si="7"/>
        <v>3237000</v>
      </c>
      <c r="Z58" s="83">
        <v>0</v>
      </c>
      <c r="AA58" s="84">
        <f t="shared" si="8"/>
        <v>3237000</v>
      </c>
      <c r="AB58" s="85">
        <f t="shared" si="9"/>
        <v>3560700.0000000005</v>
      </c>
      <c r="AC58" s="86">
        <f t="shared" si="10"/>
        <v>3560000</v>
      </c>
      <c r="AD58" s="71"/>
      <c r="AE58" s="75">
        <f t="shared" si="11"/>
        <v>64610.77844311377</v>
      </c>
    </row>
    <row r="59" spans="1:31" ht="15" thickBot="1" x14ac:dyDescent="0.25">
      <c r="A59" s="76" t="s">
        <v>87</v>
      </c>
      <c r="B59" s="58" t="s">
        <v>53</v>
      </c>
      <c r="C59" s="87" t="s">
        <v>10</v>
      </c>
      <c r="D59" s="88"/>
      <c r="E59" s="183">
        <v>50.6</v>
      </c>
      <c r="F59" s="61">
        <v>161</v>
      </c>
      <c r="G59" s="77">
        <f t="shared" si="0"/>
        <v>1163800</v>
      </c>
      <c r="H59" s="62">
        <v>0</v>
      </c>
      <c r="I59" s="62">
        <v>0</v>
      </c>
      <c r="J59" s="63">
        <v>0</v>
      </c>
      <c r="K59" s="77">
        <f t="shared" si="1"/>
        <v>1163800</v>
      </c>
      <c r="L59" s="77">
        <f t="shared" si="2"/>
        <v>2334500</v>
      </c>
      <c r="M59" s="62">
        <f t="shared" si="15"/>
        <v>350000</v>
      </c>
      <c r="N59" s="77"/>
      <c r="O59" s="64">
        <f>$O$22</f>
        <v>50000</v>
      </c>
      <c r="P59" s="64"/>
      <c r="Q59" s="64"/>
      <c r="R59" s="64">
        <f t="shared" si="3"/>
        <v>-1751950</v>
      </c>
      <c r="S59" s="64"/>
      <c r="T59" s="65">
        <f t="shared" si="4"/>
        <v>3310150</v>
      </c>
      <c r="U59" s="89">
        <f t="shared" si="5"/>
        <v>3310000</v>
      </c>
      <c r="V59" s="91" t="s">
        <v>4</v>
      </c>
      <c r="W59" s="68">
        <v>0</v>
      </c>
      <c r="X59" s="81">
        <f t="shared" si="6"/>
        <v>0</v>
      </c>
      <c r="Y59" s="82">
        <f t="shared" si="7"/>
        <v>3310000</v>
      </c>
      <c r="Z59" s="83">
        <v>0</v>
      </c>
      <c r="AA59" s="84">
        <f t="shared" si="8"/>
        <v>3310000</v>
      </c>
      <c r="AB59" s="85">
        <f t="shared" si="9"/>
        <v>3641000.0000000005</v>
      </c>
      <c r="AC59" s="86">
        <f t="shared" si="10"/>
        <v>3641000</v>
      </c>
      <c r="AD59" s="71"/>
      <c r="AE59" s="75">
        <f t="shared" si="11"/>
        <v>65415.019762845848</v>
      </c>
    </row>
    <row r="60" spans="1:31" x14ac:dyDescent="0.2">
      <c r="A60" s="76" t="s">
        <v>88</v>
      </c>
      <c r="B60" s="58" t="s">
        <v>53</v>
      </c>
      <c r="C60" s="87" t="s">
        <v>10</v>
      </c>
      <c r="D60" s="88"/>
      <c r="E60" s="183">
        <v>50.6</v>
      </c>
      <c r="F60" s="61">
        <v>161</v>
      </c>
      <c r="G60" s="77">
        <f t="shared" si="0"/>
        <v>1163800</v>
      </c>
      <c r="H60" s="62">
        <f>230*E60</f>
        <v>11638</v>
      </c>
      <c r="I60" s="62">
        <v>0</v>
      </c>
      <c r="J60" s="63">
        <v>0</v>
      </c>
      <c r="K60" s="77">
        <f t="shared" si="1"/>
        <v>1175438</v>
      </c>
      <c r="L60" s="77">
        <f t="shared" si="2"/>
        <v>2334500</v>
      </c>
      <c r="M60" s="62">
        <f t="shared" si="15"/>
        <v>400000</v>
      </c>
      <c r="N60" s="77"/>
      <c r="O60" s="64">
        <f>$O$22</f>
        <v>50000</v>
      </c>
      <c r="P60" s="64"/>
      <c r="Q60" s="64"/>
      <c r="R60" s="64">
        <f t="shared" si="3"/>
        <v>-1751950</v>
      </c>
      <c r="S60" s="64"/>
      <c r="T60" s="65">
        <f t="shared" si="4"/>
        <v>3383426</v>
      </c>
      <c r="U60" s="89">
        <f t="shared" si="5"/>
        <v>3383000</v>
      </c>
      <c r="V60" s="92" t="s">
        <v>4</v>
      </c>
      <c r="W60" s="68">
        <v>0</v>
      </c>
      <c r="X60" s="81">
        <f t="shared" si="6"/>
        <v>0</v>
      </c>
      <c r="Y60" s="82">
        <f t="shared" si="7"/>
        <v>3383000</v>
      </c>
      <c r="Z60" s="83">
        <v>0</v>
      </c>
      <c r="AA60" s="84">
        <f t="shared" si="8"/>
        <v>3383000</v>
      </c>
      <c r="AB60" s="85">
        <f t="shared" si="9"/>
        <v>3721300.0000000005</v>
      </c>
      <c r="AC60" s="86">
        <f t="shared" si="10"/>
        <v>3721000</v>
      </c>
      <c r="AD60" s="71"/>
      <c r="AE60" s="75">
        <f t="shared" si="11"/>
        <v>66857.707509881424</v>
      </c>
    </row>
    <row r="61" spans="1:31" x14ac:dyDescent="0.2">
      <c r="A61" s="76" t="s">
        <v>89</v>
      </c>
      <c r="B61" s="58" t="s">
        <v>53</v>
      </c>
      <c r="C61" s="87" t="s">
        <v>10</v>
      </c>
      <c r="D61" s="88"/>
      <c r="E61" s="175">
        <v>50</v>
      </c>
      <c r="F61" s="61">
        <v>161</v>
      </c>
      <c r="G61" s="77">
        <f t="shared" si="0"/>
        <v>1150000</v>
      </c>
      <c r="H61" s="62">
        <f>230*E61</f>
        <v>11500</v>
      </c>
      <c r="I61" s="62">
        <v>0</v>
      </c>
      <c r="J61" s="78"/>
      <c r="K61" s="77">
        <f t="shared" si="1"/>
        <v>1161500</v>
      </c>
      <c r="L61" s="77">
        <f t="shared" si="2"/>
        <v>2334500</v>
      </c>
      <c r="M61" s="62">
        <f t="shared" si="15"/>
        <v>450000</v>
      </c>
      <c r="N61" s="77"/>
      <c r="O61" s="64"/>
      <c r="P61" s="64"/>
      <c r="Q61" s="64"/>
      <c r="R61" s="64">
        <f t="shared" si="3"/>
        <v>-1751950</v>
      </c>
      <c r="S61" s="64"/>
      <c r="T61" s="65">
        <f t="shared" si="4"/>
        <v>3355550</v>
      </c>
      <c r="U61" s="89">
        <f t="shared" si="5"/>
        <v>3355000</v>
      </c>
      <c r="V61" s="93" t="s">
        <v>4</v>
      </c>
      <c r="W61" s="68">
        <v>0</v>
      </c>
      <c r="X61" s="81">
        <f t="shared" si="6"/>
        <v>0</v>
      </c>
      <c r="Y61" s="82">
        <f t="shared" si="7"/>
        <v>3355000</v>
      </c>
      <c r="Z61" s="83">
        <v>0</v>
      </c>
      <c r="AA61" s="84">
        <f t="shared" si="8"/>
        <v>3355000</v>
      </c>
      <c r="AB61" s="85">
        <f t="shared" si="9"/>
        <v>3690500.0000000005</v>
      </c>
      <c r="AC61" s="86">
        <f t="shared" si="10"/>
        <v>3690000</v>
      </c>
      <c r="AD61" s="71"/>
      <c r="AE61" s="75">
        <f t="shared" si="11"/>
        <v>67100</v>
      </c>
    </row>
    <row r="62" spans="1:31" ht="15" thickBot="1" x14ac:dyDescent="0.25">
      <c r="A62" s="76" t="s">
        <v>90</v>
      </c>
      <c r="B62" s="58" t="s">
        <v>53</v>
      </c>
      <c r="C62" s="87" t="s">
        <v>10</v>
      </c>
      <c r="D62" s="88"/>
      <c r="E62" s="175">
        <v>50</v>
      </c>
      <c r="F62" s="61">
        <v>161</v>
      </c>
      <c r="G62" s="77">
        <f t="shared" si="0"/>
        <v>1150000</v>
      </c>
      <c r="H62" s="62">
        <f>230*E62</f>
        <v>11500</v>
      </c>
      <c r="I62" s="62">
        <v>0</v>
      </c>
      <c r="J62" s="78"/>
      <c r="K62" s="77">
        <f t="shared" si="1"/>
        <v>1161500</v>
      </c>
      <c r="L62" s="77">
        <f t="shared" si="2"/>
        <v>2334500</v>
      </c>
      <c r="M62" s="62">
        <f t="shared" si="15"/>
        <v>500000</v>
      </c>
      <c r="N62" s="77"/>
      <c r="O62" s="64"/>
      <c r="P62" s="64"/>
      <c r="Q62" s="64"/>
      <c r="R62" s="64">
        <f t="shared" si="3"/>
        <v>-1751950</v>
      </c>
      <c r="S62" s="64"/>
      <c r="T62" s="65">
        <f t="shared" si="4"/>
        <v>3405550</v>
      </c>
      <c r="U62" s="89">
        <f t="shared" si="5"/>
        <v>3405000</v>
      </c>
      <c r="V62" s="94" t="s">
        <v>4</v>
      </c>
      <c r="W62" s="68">
        <v>0</v>
      </c>
      <c r="X62" s="81">
        <f t="shared" si="6"/>
        <v>0</v>
      </c>
      <c r="Y62" s="82">
        <f t="shared" si="7"/>
        <v>3405000</v>
      </c>
      <c r="Z62" s="83">
        <v>0</v>
      </c>
      <c r="AA62" s="84">
        <f t="shared" si="8"/>
        <v>3405000</v>
      </c>
      <c r="AB62" s="85">
        <f t="shared" si="9"/>
        <v>3745500.0000000005</v>
      </c>
      <c r="AC62" s="86">
        <f t="shared" si="10"/>
        <v>3745000</v>
      </c>
      <c r="AD62" s="71"/>
      <c r="AE62" s="75">
        <f t="shared" si="11"/>
        <v>68100</v>
      </c>
    </row>
    <row r="63" spans="1:31" x14ac:dyDescent="0.2">
      <c r="A63" s="76" t="s">
        <v>91</v>
      </c>
      <c r="B63" s="58" t="s">
        <v>53</v>
      </c>
      <c r="C63" s="87" t="s">
        <v>10</v>
      </c>
      <c r="D63" s="88"/>
      <c r="E63" s="175">
        <v>50</v>
      </c>
      <c r="F63" s="61">
        <v>161</v>
      </c>
      <c r="G63" s="77">
        <f t="shared" si="0"/>
        <v>1150000</v>
      </c>
      <c r="H63" s="62">
        <f>230*E63</f>
        <v>11500</v>
      </c>
      <c r="I63" s="62">
        <v>0</v>
      </c>
      <c r="J63" s="78"/>
      <c r="K63" s="77">
        <f t="shared" si="1"/>
        <v>1161500</v>
      </c>
      <c r="L63" s="77">
        <f t="shared" si="2"/>
        <v>2334500</v>
      </c>
      <c r="M63" s="62">
        <f t="shared" si="15"/>
        <v>550000</v>
      </c>
      <c r="N63" s="77"/>
      <c r="O63" s="64"/>
      <c r="P63" s="64"/>
      <c r="Q63" s="64"/>
      <c r="R63" s="64">
        <f t="shared" si="3"/>
        <v>-1751950</v>
      </c>
      <c r="S63" s="64"/>
      <c r="T63" s="65">
        <f t="shared" si="4"/>
        <v>3455550</v>
      </c>
      <c r="U63" s="89">
        <f t="shared" si="5"/>
        <v>3455000</v>
      </c>
      <c r="V63" s="67" t="s">
        <v>4</v>
      </c>
      <c r="W63" s="68">
        <v>0</v>
      </c>
      <c r="X63" s="81">
        <f t="shared" si="6"/>
        <v>0</v>
      </c>
      <c r="Y63" s="82">
        <f t="shared" si="7"/>
        <v>3455000</v>
      </c>
      <c r="Z63" s="83">
        <v>0</v>
      </c>
      <c r="AA63" s="84">
        <f t="shared" si="8"/>
        <v>3455000</v>
      </c>
      <c r="AB63" s="85">
        <f t="shared" si="9"/>
        <v>3800500.0000000005</v>
      </c>
      <c r="AC63" s="86">
        <f t="shared" si="10"/>
        <v>3800000</v>
      </c>
      <c r="AD63" s="71"/>
      <c r="AE63" s="75">
        <f t="shared" si="11"/>
        <v>69100</v>
      </c>
    </row>
    <row r="64" spans="1:31" ht="15" thickBot="1" x14ac:dyDescent="0.25">
      <c r="A64" s="76" t="s">
        <v>92</v>
      </c>
      <c r="B64" s="58" t="s">
        <v>53</v>
      </c>
      <c r="C64" s="87" t="s">
        <v>10</v>
      </c>
      <c r="D64" s="88"/>
      <c r="E64" s="175">
        <v>50</v>
      </c>
      <c r="F64" s="61">
        <v>161</v>
      </c>
      <c r="G64" s="77">
        <f t="shared" si="0"/>
        <v>1150000</v>
      </c>
      <c r="H64" s="62">
        <f>230*E64</f>
        <v>11500</v>
      </c>
      <c r="I64" s="62">
        <v>0</v>
      </c>
      <c r="J64" s="78"/>
      <c r="K64" s="77">
        <f t="shared" si="1"/>
        <v>1161500</v>
      </c>
      <c r="L64" s="77">
        <f t="shared" si="2"/>
        <v>2334500</v>
      </c>
      <c r="M64" s="62">
        <f t="shared" si="15"/>
        <v>600000</v>
      </c>
      <c r="N64" s="77"/>
      <c r="O64" s="64"/>
      <c r="P64" s="64"/>
      <c r="Q64" s="64"/>
      <c r="R64" s="64">
        <f t="shared" si="3"/>
        <v>-1751950</v>
      </c>
      <c r="S64" s="64"/>
      <c r="T64" s="65">
        <f t="shared" si="4"/>
        <v>3505550</v>
      </c>
      <c r="U64" s="89">
        <f t="shared" si="5"/>
        <v>3505000</v>
      </c>
      <c r="V64" s="91" t="s">
        <v>4</v>
      </c>
      <c r="W64" s="68">
        <v>0</v>
      </c>
      <c r="X64" s="81">
        <f t="shared" si="6"/>
        <v>0</v>
      </c>
      <c r="Y64" s="82">
        <f t="shared" si="7"/>
        <v>3505000</v>
      </c>
      <c r="Z64" s="83">
        <v>0</v>
      </c>
      <c r="AA64" s="84">
        <f t="shared" si="8"/>
        <v>3505000</v>
      </c>
      <c r="AB64" s="85">
        <f t="shared" si="9"/>
        <v>3855500.0000000005</v>
      </c>
      <c r="AC64" s="86">
        <f t="shared" si="10"/>
        <v>3855000</v>
      </c>
      <c r="AD64" s="71"/>
      <c r="AE64" s="75">
        <f t="shared" si="11"/>
        <v>70100</v>
      </c>
    </row>
    <row r="65" spans="1:31" x14ac:dyDescent="0.2">
      <c r="A65" s="76" t="s">
        <v>93</v>
      </c>
      <c r="B65" s="58" t="s">
        <v>53</v>
      </c>
      <c r="C65" s="87" t="s">
        <v>10</v>
      </c>
      <c r="D65" s="88"/>
      <c r="E65" s="175">
        <v>50</v>
      </c>
      <c r="F65" s="61">
        <v>161</v>
      </c>
      <c r="G65" s="77">
        <f t="shared" si="0"/>
        <v>1150000</v>
      </c>
      <c r="H65" s="62">
        <v>0</v>
      </c>
      <c r="I65" s="62">
        <v>0</v>
      </c>
      <c r="J65" s="78">
        <v>0</v>
      </c>
      <c r="K65" s="77">
        <f t="shared" si="1"/>
        <v>1150000</v>
      </c>
      <c r="L65" s="77">
        <f t="shared" si="2"/>
        <v>2334500</v>
      </c>
      <c r="M65" s="62">
        <f t="shared" si="15"/>
        <v>650000</v>
      </c>
      <c r="N65" s="77"/>
      <c r="O65" s="64">
        <f>$O$22</f>
        <v>50000</v>
      </c>
      <c r="P65" s="64"/>
      <c r="Q65" s="64"/>
      <c r="R65" s="64">
        <f t="shared" si="3"/>
        <v>-1751950</v>
      </c>
      <c r="S65" s="64">
        <f>$S$22</f>
        <v>50000</v>
      </c>
      <c r="T65" s="65">
        <f t="shared" si="4"/>
        <v>3632550</v>
      </c>
      <c r="U65" s="89">
        <f t="shared" si="5"/>
        <v>3632000</v>
      </c>
      <c r="V65" s="92"/>
      <c r="W65" s="68">
        <v>0</v>
      </c>
      <c r="X65" s="81">
        <f t="shared" si="6"/>
        <v>0</v>
      </c>
      <c r="Y65" s="82">
        <f t="shared" si="7"/>
        <v>3632000</v>
      </c>
      <c r="Z65" s="83">
        <v>0</v>
      </c>
      <c r="AA65" s="84">
        <f t="shared" si="8"/>
        <v>3632000</v>
      </c>
      <c r="AB65" s="85">
        <f t="shared" si="9"/>
        <v>3995200.0000000005</v>
      </c>
      <c r="AC65" s="86">
        <f t="shared" si="10"/>
        <v>3995000</v>
      </c>
      <c r="AD65" s="71"/>
      <c r="AE65" s="75">
        <f t="shared" si="11"/>
        <v>72640</v>
      </c>
    </row>
    <row r="66" spans="1:31" x14ac:dyDescent="0.2">
      <c r="A66" s="76" t="s">
        <v>94</v>
      </c>
      <c r="B66" s="58" t="s">
        <v>53</v>
      </c>
      <c r="C66" s="87" t="s">
        <v>10</v>
      </c>
      <c r="D66" s="88"/>
      <c r="E66" s="175">
        <v>50</v>
      </c>
      <c r="F66" s="61">
        <v>161</v>
      </c>
      <c r="G66" s="77">
        <f t="shared" si="0"/>
        <v>1150000</v>
      </c>
      <c r="H66" s="62">
        <v>0</v>
      </c>
      <c r="I66" s="62">
        <v>0</v>
      </c>
      <c r="J66" s="78">
        <v>0</v>
      </c>
      <c r="K66" s="77">
        <f t="shared" si="1"/>
        <v>1150000</v>
      </c>
      <c r="L66" s="77">
        <f t="shared" si="2"/>
        <v>2334500</v>
      </c>
      <c r="M66" s="62">
        <f t="shared" si="15"/>
        <v>700000</v>
      </c>
      <c r="N66" s="77"/>
      <c r="O66" s="64">
        <f>$O$22</f>
        <v>50000</v>
      </c>
      <c r="P66" s="64"/>
      <c r="Q66" s="64"/>
      <c r="R66" s="64">
        <f t="shared" si="3"/>
        <v>-1751950</v>
      </c>
      <c r="S66" s="64">
        <f>$S$22</f>
        <v>50000</v>
      </c>
      <c r="T66" s="65">
        <f t="shared" si="4"/>
        <v>3682550</v>
      </c>
      <c r="U66" s="89">
        <f t="shared" si="5"/>
        <v>3682000</v>
      </c>
      <c r="V66" s="93"/>
      <c r="W66" s="68">
        <v>0</v>
      </c>
      <c r="X66" s="81">
        <f t="shared" si="6"/>
        <v>0</v>
      </c>
      <c r="Y66" s="82">
        <f t="shared" si="7"/>
        <v>3682000</v>
      </c>
      <c r="Z66" s="83">
        <v>0</v>
      </c>
      <c r="AA66" s="84">
        <f t="shared" si="8"/>
        <v>3682000</v>
      </c>
      <c r="AB66" s="85">
        <f t="shared" si="9"/>
        <v>4050200.0000000005</v>
      </c>
      <c r="AC66" s="86">
        <f t="shared" si="10"/>
        <v>4050000</v>
      </c>
      <c r="AD66" s="71"/>
      <c r="AE66" s="75">
        <f t="shared" si="11"/>
        <v>73640</v>
      </c>
    </row>
    <row r="67" spans="1:31" x14ac:dyDescent="0.2">
      <c r="A67" s="76" t="s">
        <v>95</v>
      </c>
      <c r="B67" s="58" t="s">
        <v>53</v>
      </c>
      <c r="C67" s="59" t="s">
        <v>7</v>
      </c>
      <c r="D67" s="60"/>
      <c r="E67" s="183">
        <v>50.6</v>
      </c>
      <c r="F67" s="61">
        <v>161</v>
      </c>
      <c r="G67" s="77">
        <f t="shared" si="0"/>
        <v>1163800</v>
      </c>
      <c r="H67" s="62">
        <v>0</v>
      </c>
      <c r="I67" s="62">
        <v>0</v>
      </c>
      <c r="J67" s="63">
        <v>0</v>
      </c>
      <c r="K67" s="77">
        <f t="shared" si="1"/>
        <v>1163800</v>
      </c>
      <c r="L67" s="77">
        <f t="shared" si="2"/>
        <v>2334500</v>
      </c>
      <c r="M67" s="62">
        <f t="shared" si="15"/>
        <v>750000</v>
      </c>
      <c r="N67" s="77"/>
      <c r="O67" s="64">
        <f>$O$22</f>
        <v>50000</v>
      </c>
      <c r="P67" s="64"/>
      <c r="Q67" s="64"/>
      <c r="R67" s="64">
        <f t="shared" si="3"/>
        <v>-1751950</v>
      </c>
      <c r="S67" s="64">
        <f>$S$22</f>
        <v>50000</v>
      </c>
      <c r="T67" s="65">
        <f t="shared" si="4"/>
        <v>3760150</v>
      </c>
      <c r="U67" s="89">
        <f t="shared" si="5"/>
        <v>3760000</v>
      </c>
      <c r="V67" s="93"/>
      <c r="W67" s="68">
        <v>0</v>
      </c>
      <c r="X67" s="81">
        <f t="shared" si="6"/>
        <v>0</v>
      </c>
      <c r="Y67" s="82">
        <f t="shared" si="7"/>
        <v>3760000</v>
      </c>
      <c r="Z67" s="83">
        <v>0</v>
      </c>
      <c r="AA67" s="84">
        <f t="shared" si="8"/>
        <v>3760000</v>
      </c>
      <c r="AB67" s="85">
        <f t="shared" si="9"/>
        <v>4136000.0000000005</v>
      </c>
      <c r="AC67" s="86">
        <f t="shared" si="10"/>
        <v>4136000</v>
      </c>
      <c r="AD67" s="71"/>
      <c r="AE67" s="75">
        <f t="shared" si="11"/>
        <v>74308.300395256912</v>
      </c>
    </row>
    <row r="68" spans="1:31" ht="15" thickBot="1" x14ac:dyDescent="0.25">
      <c r="A68" s="76" t="s">
        <v>96</v>
      </c>
      <c r="B68" s="58" t="s">
        <v>53</v>
      </c>
      <c r="C68" s="59" t="s">
        <v>7</v>
      </c>
      <c r="D68" s="60"/>
      <c r="E68" s="183">
        <v>73</v>
      </c>
      <c r="F68" s="61">
        <v>161</v>
      </c>
      <c r="G68" s="77">
        <f t="shared" si="0"/>
        <v>1679000</v>
      </c>
      <c r="H68" s="62">
        <v>0</v>
      </c>
      <c r="I68" s="62">
        <v>0</v>
      </c>
      <c r="J68" s="78">
        <v>0</v>
      </c>
      <c r="K68" s="77">
        <f t="shared" si="1"/>
        <v>1679000</v>
      </c>
      <c r="L68" s="77">
        <f t="shared" si="2"/>
        <v>2334500</v>
      </c>
      <c r="M68" s="62">
        <f>M16</f>
        <v>750000</v>
      </c>
      <c r="N68" s="77"/>
      <c r="O68" s="64">
        <f>$O$22</f>
        <v>50000</v>
      </c>
      <c r="P68" s="64"/>
      <c r="Q68" s="64"/>
      <c r="R68" s="64">
        <f t="shared" si="3"/>
        <v>-1751950</v>
      </c>
      <c r="S68" s="64">
        <f>$S$22</f>
        <v>50000</v>
      </c>
      <c r="T68" s="65">
        <f t="shared" si="4"/>
        <v>4790550</v>
      </c>
      <c r="U68" s="89">
        <f t="shared" si="5"/>
        <v>4790000</v>
      </c>
      <c r="V68" s="94"/>
      <c r="W68" s="68">
        <v>0</v>
      </c>
      <c r="X68" s="81">
        <f t="shared" si="6"/>
        <v>0</v>
      </c>
      <c r="Y68" s="82">
        <f t="shared" si="7"/>
        <v>4790000</v>
      </c>
      <c r="Z68" s="83">
        <v>0</v>
      </c>
      <c r="AA68" s="84">
        <f t="shared" si="8"/>
        <v>4790000</v>
      </c>
      <c r="AB68" s="85">
        <f t="shared" si="9"/>
        <v>5269000</v>
      </c>
      <c r="AC68" s="86">
        <f t="shared" si="10"/>
        <v>5269000</v>
      </c>
      <c r="AD68" s="71"/>
      <c r="AE68" s="75">
        <f t="shared" si="11"/>
        <v>65616.438356164377</v>
      </c>
    </row>
    <row r="69" spans="1:31" x14ac:dyDescent="0.2">
      <c r="A69" s="76" t="s">
        <v>97</v>
      </c>
      <c r="B69" s="58" t="s">
        <v>53</v>
      </c>
      <c r="C69" s="59" t="s">
        <v>7</v>
      </c>
      <c r="D69" s="60"/>
      <c r="E69" s="183">
        <v>71.7</v>
      </c>
      <c r="F69" s="61">
        <v>161</v>
      </c>
      <c r="G69" s="77">
        <f t="shared" si="0"/>
        <v>1649100</v>
      </c>
      <c r="H69" s="62">
        <v>0</v>
      </c>
      <c r="I69" s="62">
        <v>0</v>
      </c>
      <c r="J69" s="78">
        <v>0</v>
      </c>
      <c r="K69" s="77">
        <f t="shared" si="1"/>
        <v>1649100</v>
      </c>
      <c r="L69" s="77">
        <f t="shared" si="2"/>
        <v>2334500</v>
      </c>
      <c r="M69" s="62">
        <f>M15</f>
        <v>700000</v>
      </c>
      <c r="N69" s="77"/>
      <c r="O69" s="64"/>
      <c r="P69" s="64">
        <f>$P$22</f>
        <v>-50000</v>
      </c>
      <c r="Q69" s="64"/>
      <c r="R69" s="64">
        <f t="shared" si="3"/>
        <v>-1751950</v>
      </c>
      <c r="S69" s="64">
        <f>$S$22</f>
        <v>50000</v>
      </c>
      <c r="T69" s="65">
        <f t="shared" si="4"/>
        <v>4580750</v>
      </c>
      <c r="U69" s="89">
        <f t="shared" si="5"/>
        <v>4580000</v>
      </c>
      <c r="V69" s="157" t="s">
        <v>17</v>
      </c>
      <c r="W69" s="68">
        <v>0</v>
      </c>
      <c r="X69" s="81">
        <f t="shared" si="6"/>
        <v>0</v>
      </c>
      <c r="Y69" s="82">
        <f t="shared" si="7"/>
        <v>4580000</v>
      </c>
      <c r="Z69" s="83">
        <v>0</v>
      </c>
      <c r="AA69" s="84">
        <f t="shared" si="8"/>
        <v>4580000</v>
      </c>
      <c r="AB69" s="85">
        <f t="shared" si="9"/>
        <v>5038000</v>
      </c>
      <c r="AC69" s="86">
        <f t="shared" si="10"/>
        <v>5038000</v>
      </c>
      <c r="AD69" s="71"/>
      <c r="AE69" s="75">
        <f t="shared" si="11"/>
        <v>63877.266387726639</v>
      </c>
    </row>
    <row r="70" spans="1:31" x14ac:dyDescent="0.2">
      <c r="A70" s="76">
        <v>48</v>
      </c>
      <c r="B70" s="58" t="s">
        <v>53</v>
      </c>
      <c r="C70" s="87" t="s">
        <v>10</v>
      </c>
      <c r="D70" s="88"/>
      <c r="E70" s="175">
        <v>71</v>
      </c>
      <c r="F70" s="61">
        <v>161</v>
      </c>
      <c r="G70" s="77">
        <f t="shared" si="0"/>
        <v>1633000</v>
      </c>
      <c r="H70" s="62">
        <f t="shared" ref="H70:H77" si="16">460*E70</f>
        <v>32660</v>
      </c>
      <c r="I70" s="62">
        <v>0</v>
      </c>
      <c r="J70" s="78">
        <v>0</v>
      </c>
      <c r="K70" s="77">
        <f t="shared" si="1"/>
        <v>1665660</v>
      </c>
      <c r="L70" s="77">
        <f t="shared" si="2"/>
        <v>2334500</v>
      </c>
      <c r="M70" s="62">
        <f>M12</f>
        <v>550000</v>
      </c>
      <c r="N70" s="77"/>
      <c r="O70" s="64">
        <f>$O$22</f>
        <v>50000</v>
      </c>
      <c r="P70" s="64"/>
      <c r="Q70" s="64"/>
      <c r="R70" s="64">
        <f t="shared" si="3"/>
        <v>-1751950</v>
      </c>
      <c r="S70" s="64"/>
      <c r="T70" s="65">
        <f t="shared" si="4"/>
        <v>4513870</v>
      </c>
      <c r="U70" s="89">
        <f t="shared" si="5"/>
        <v>4513000</v>
      </c>
      <c r="V70" s="158" t="s">
        <v>17</v>
      </c>
      <c r="W70" s="68">
        <v>0</v>
      </c>
      <c r="X70" s="81">
        <f t="shared" si="6"/>
        <v>0</v>
      </c>
      <c r="Y70" s="82">
        <f t="shared" si="7"/>
        <v>4513000</v>
      </c>
      <c r="Z70" s="83">
        <v>0</v>
      </c>
      <c r="AA70" s="84">
        <f t="shared" si="8"/>
        <v>4513000</v>
      </c>
      <c r="AB70" s="85">
        <f t="shared" si="9"/>
        <v>4964300</v>
      </c>
      <c r="AC70" s="86">
        <f t="shared" si="10"/>
        <v>4964000</v>
      </c>
      <c r="AD70" s="71"/>
      <c r="AE70" s="75">
        <f t="shared" si="11"/>
        <v>63563.380281690144</v>
      </c>
    </row>
    <row r="71" spans="1:31" ht="15" thickBot="1" x14ac:dyDescent="0.25">
      <c r="A71" s="76">
        <v>49</v>
      </c>
      <c r="B71" s="58" t="s">
        <v>53</v>
      </c>
      <c r="C71" s="87" t="s">
        <v>10</v>
      </c>
      <c r="D71" s="88"/>
      <c r="E71" s="183">
        <v>55.4</v>
      </c>
      <c r="F71" s="61">
        <v>161</v>
      </c>
      <c r="G71" s="77">
        <f t="shared" si="0"/>
        <v>1274200</v>
      </c>
      <c r="H71" s="62">
        <f t="shared" si="16"/>
        <v>25484</v>
      </c>
      <c r="I71" s="62">
        <v>0</v>
      </c>
      <c r="J71" s="78">
        <v>0</v>
      </c>
      <c r="K71" s="77">
        <f t="shared" si="1"/>
        <v>1299684</v>
      </c>
      <c r="L71" s="77">
        <f t="shared" si="2"/>
        <v>2334500</v>
      </c>
      <c r="M71" s="62">
        <f>M13</f>
        <v>600000</v>
      </c>
      <c r="N71" s="77"/>
      <c r="O71" s="64">
        <f>$O$22</f>
        <v>50000</v>
      </c>
      <c r="P71" s="64"/>
      <c r="Q71" s="64"/>
      <c r="R71" s="64">
        <f t="shared" si="3"/>
        <v>-1751950</v>
      </c>
      <c r="S71" s="64"/>
      <c r="T71" s="65">
        <f t="shared" si="4"/>
        <v>3831918</v>
      </c>
      <c r="U71" s="89">
        <f t="shared" si="5"/>
        <v>3831000</v>
      </c>
      <c r="V71" s="159" t="s">
        <v>17</v>
      </c>
      <c r="W71" s="68">
        <v>0</v>
      </c>
      <c r="X71" s="81">
        <f t="shared" si="6"/>
        <v>0</v>
      </c>
      <c r="Y71" s="82">
        <f t="shared" si="7"/>
        <v>3831000</v>
      </c>
      <c r="Z71" s="83">
        <v>0</v>
      </c>
      <c r="AA71" s="84">
        <f t="shared" si="8"/>
        <v>3831000</v>
      </c>
      <c r="AB71" s="85">
        <f t="shared" si="9"/>
        <v>4214100</v>
      </c>
      <c r="AC71" s="86">
        <f t="shared" si="10"/>
        <v>4214000</v>
      </c>
      <c r="AD71" s="71"/>
      <c r="AE71" s="75">
        <f t="shared" si="11"/>
        <v>69151.624548736465</v>
      </c>
    </row>
    <row r="72" spans="1:31" x14ac:dyDescent="0.2">
      <c r="A72" s="76">
        <v>50</v>
      </c>
      <c r="B72" s="58" t="s">
        <v>53</v>
      </c>
      <c r="C72" s="87" t="s">
        <v>10</v>
      </c>
      <c r="D72" s="88"/>
      <c r="E72" s="183">
        <v>55.4</v>
      </c>
      <c r="F72" s="61">
        <v>161</v>
      </c>
      <c r="G72" s="77">
        <f t="shared" si="0"/>
        <v>1274200</v>
      </c>
      <c r="H72" s="62">
        <f t="shared" si="16"/>
        <v>25484</v>
      </c>
      <c r="I72" s="62">
        <v>0</v>
      </c>
      <c r="J72" s="78"/>
      <c r="K72" s="77">
        <f t="shared" si="1"/>
        <v>1299684</v>
      </c>
      <c r="L72" s="77">
        <f t="shared" si="2"/>
        <v>2334500</v>
      </c>
      <c r="M72" s="62">
        <f>M14</f>
        <v>650000</v>
      </c>
      <c r="N72" s="77"/>
      <c r="O72" s="64"/>
      <c r="P72" s="64"/>
      <c r="Q72" s="64"/>
      <c r="R72" s="64">
        <f t="shared" si="3"/>
        <v>-1751950</v>
      </c>
      <c r="S72" s="64"/>
      <c r="T72" s="65">
        <f t="shared" si="4"/>
        <v>3831918</v>
      </c>
      <c r="U72" s="89">
        <f t="shared" si="5"/>
        <v>3831000</v>
      </c>
      <c r="V72" s="67" t="s">
        <v>4</v>
      </c>
      <c r="W72" s="68">
        <v>0</v>
      </c>
      <c r="X72" s="81">
        <f t="shared" si="6"/>
        <v>0</v>
      </c>
      <c r="Y72" s="82">
        <f t="shared" si="7"/>
        <v>3831000</v>
      </c>
      <c r="Z72" s="83">
        <v>0</v>
      </c>
      <c r="AA72" s="84">
        <f t="shared" si="8"/>
        <v>3831000</v>
      </c>
      <c r="AB72" s="85">
        <f t="shared" si="9"/>
        <v>4214100</v>
      </c>
      <c r="AC72" s="86">
        <f t="shared" si="10"/>
        <v>4214000</v>
      </c>
      <c r="AD72" s="71"/>
      <c r="AE72" s="75">
        <f t="shared" si="11"/>
        <v>69151.624548736465</v>
      </c>
    </row>
    <row r="73" spans="1:31" x14ac:dyDescent="0.2">
      <c r="A73" s="76">
        <v>51</v>
      </c>
      <c r="B73" s="58" t="s">
        <v>53</v>
      </c>
      <c r="C73" s="59" t="s">
        <v>7</v>
      </c>
      <c r="D73" s="60"/>
      <c r="E73" s="183">
        <v>56.1</v>
      </c>
      <c r="F73" s="61">
        <v>161</v>
      </c>
      <c r="G73" s="77">
        <f t="shared" si="0"/>
        <v>1290300</v>
      </c>
      <c r="H73" s="62">
        <f t="shared" si="16"/>
        <v>25806</v>
      </c>
      <c r="I73" s="62">
        <v>0</v>
      </c>
      <c r="J73" s="63">
        <v>0</v>
      </c>
      <c r="K73" s="77">
        <f t="shared" si="1"/>
        <v>1316106</v>
      </c>
      <c r="L73" s="77">
        <f t="shared" si="2"/>
        <v>2334500</v>
      </c>
      <c r="M73" s="62">
        <f>M15</f>
        <v>700000</v>
      </c>
      <c r="N73" s="77"/>
      <c r="O73" s="64">
        <f>$O$22</f>
        <v>50000</v>
      </c>
      <c r="P73" s="64"/>
      <c r="Q73" s="64"/>
      <c r="R73" s="64">
        <f t="shared" si="3"/>
        <v>-1751950</v>
      </c>
      <c r="S73" s="64"/>
      <c r="T73" s="65">
        <f t="shared" si="4"/>
        <v>3964762</v>
      </c>
      <c r="U73" s="89">
        <f t="shared" si="5"/>
        <v>3964000</v>
      </c>
      <c r="V73" s="80" t="s">
        <v>4</v>
      </c>
      <c r="W73" s="68">
        <v>0</v>
      </c>
      <c r="X73" s="81">
        <f t="shared" si="6"/>
        <v>0</v>
      </c>
      <c r="Y73" s="82">
        <f t="shared" si="7"/>
        <v>3964000</v>
      </c>
      <c r="Z73" s="83">
        <v>0</v>
      </c>
      <c r="AA73" s="84">
        <f t="shared" si="8"/>
        <v>3964000</v>
      </c>
      <c r="AB73" s="85">
        <f t="shared" si="9"/>
        <v>4360400</v>
      </c>
      <c r="AC73" s="86">
        <f t="shared" si="10"/>
        <v>4360000</v>
      </c>
      <c r="AD73" s="71"/>
      <c r="AE73" s="75">
        <f t="shared" si="11"/>
        <v>70659.53654188948</v>
      </c>
    </row>
    <row r="74" spans="1:31" x14ac:dyDescent="0.2">
      <c r="A74" s="76">
        <v>52</v>
      </c>
      <c r="B74" s="58" t="s">
        <v>53</v>
      </c>
      <c r="C74" s="59" t="s">
        <v>7</v>
      </c>
      <c r="D74" s="60"/>
      <c r="E74" s="183">
        <v>50.6</v>
      </c>
      <c r="F74" s="61">
        <v>161</v>
      </c>
      <c r="G74" s="77">
        <f t="shared" si="0"/>
        <v>1163800</v>
      </c>
      <c r="H74" s="62">
        <f t="shared" si="16"/>
        <v>23276</v>
      </c>
      <c r="I74" s="62">
        <v>0</v>
      </c>
      <c r="J74" s="63">
        <v>0</v>
      </c>
      <c r="K74" s="77">
        <f t="shared" si="1"/>
        <v>1187076</v>
      </c>
      <c r="L74" s="77">
        <f t="shared" si="2"/>
        <v>2334500</v>
      </c>
      <c r="M74" s="62">
        <f>M15</f>
        <v>700000</v>
      </c>
      <c r="N74" s="77"/>
      <c r="O74" s="64">
        <f>$O$22</f>
        <v>50000</v>
      </c>
      <c r="P74" s="64"/>
      <c r="Q74" s="64"/>
      <c r="R74" s="64">
        <f t="shared" si="3"/>
        <v>-1751950</v>
      </c>
      <c r="S74" s="64"/>
      <c r="T74" s="65">
        <f t="shared" si="4"/>
        <v>3706702</v>
      </c>
      <c r="U74" s="89">
        <f t="shared" si="5"/>
        <v>3706000</v>
      </c>
      <c r="V74" s="80" t="s">
        <v>4</v>
      </c>
      <c r="W74" s="68">
        <v>0</v>
      </c>
      <c r="X74" s="81">
        <f t="shared" si="6"/>
        <v>0</v>
      </c>
      <c r="Y74" s="82">
        <f t="shared" si="7"/>
        <v>3706000</v>
      </c>
      <c r="Z74" s="83">
        <v>0</v>
      </c>
      <c r="AA74" s="84">
        <f t="shared" si="8"/>
        <v>3706000</v>
      </c>
      <c r="AB74" s="85">
        <f t="shared" si="9"/>
        <v>4076600.0000000005</v>
      </c>
      <c r="AC74" s="86">
        <f t="shared" si="10"/>
        <v>4076000</v>
      </c>
      <c r="AD74" s="71"/>
      <c r="AE74" s="75">
        <f t="shared" si="11"/>
        <v>73241.106719367584</v>
      </c>
    </row>
    <row r="75" spans="1:31" x14ac:dyDescent="0.2">
      <c r="A75" s="76">
        <v>53</v>
      </c>
      <c r="B75" s="58" t="s">
        <v>53</v>
      </c>
      <c r="C75" s="87" t="s">
        <v>10</v>
      </c>
      <c r="D75" s="88"/>
      <c r="E75" s="183">
        <v>50</v>
      </c>
      <c r="F75" s="61">
        <v>161</v>
      </c>
      <c r="G75" s="77">
        <f t="shared" si="0"/>
        <v>1150000</v>
      </c>
      <c r="H75" s="62">
        <f t="shared" si="16"/>
        <v>23000</v>
      </c>
      <c r="I75" s="62">
        <v>0</v>
      </c>
      <c r="J75" s="78"/>
      <c r="K75" s="77">
        <f t="shared" si="1"/>
        <v>1173000</v>
      </c>
      <c r="L75" s="77">
        <f t="shared" si="2"/>
        <v>2334500</v>
      </c>
      <c r="M75" s="62">
        <f>M14</f>
        <v>650000</v>
      </c>
      <c r="N75" s="77"/>
      <c r="O75" s="64"/>
      <c r="P75" s="64"/>
      <c r="Q75" s="64"/>
      <c r="R75" s="64">
        <f t="shared" si="3"/>
        <v>-1751950</v>
      </c>
      <c r="S75" s="64"/>
      <c r="T75" s="65">
        <f t="shared" si="4"/>
        <v>3578550</v>
      </c>
      <c r="U75" s="89">
        <f t="shared" si="5"/>
        <v>3578000</v>
      </c>
      <c r="V75" s="80" t="s">
        <v>4</v>
      </c>
      <c r="W75" s="68">
        <v>0</v>
      </c>
      <c r="X75" s="81">
        <f t="shared" si="6"/>
        <v>0</v>
      </c>
      <c r="Y75" s="82">
        <f t="shared" si="7"/>
        <v>3578000</v>
      </c>
      <c r="Z75" s="83">
        <v>0</v>
      </c>
      <c r="AA75" s="84">
        <f t="shared" si="8"/>
        <v>3578000</v>
      </c>
      <c r="AB75" s="85">
        <f t="shared" si="9"/>
        <v>3935800.0000000005</v>
      </c>
      <c r="AC75" s="86">
        <f t="shared" si="10"/>
        <v>3935000</v>
      </c>
      <c r="AD75" s="71"/>
      <c r="AE75" s="75">
        <f t="shared" si="11"/>
        <v>71560</v>
      </c>
    </row>
    <row r="76" spans="1:31" x14ac:dyDescent="0.2">
      <c r="A76" s="76">
        <v>54</v>
      </c>
      <c r="B76" s="58" t="s">
        <v>53</v>
      </c>
      <c r="C76" s="87" t="s">
        <v>10</v>
      </c>
      <c r="D76" s="88"/>
      <c r="E76" s="183">
        <v>50</v>
      </c>
      <c r="F76" s="61">
        <v>161</v>
      </c>
      <c r="G76" s="77">
        <f t="shared" si="0"/>
        <v>1150000</v>
      </c>
      <c r="H76" s="62">
        <f t="shared" si="16"/>
        <v>23000</v>
      </c>
      <c r="I76" s="62">
        <v>0</v>
      </c>
      <c r="J76" s="78"/>
      <c r="K76" s="77">
        <f t="shared" si="1"/>
        <v>1173000</v>
      </c>
      <c r="L76" s="77">
        <f t="shared" si="2"/>
        <v>2334500</v>
      </c>
      <c r="M76" s="62">
        <f>M13</f>
        <v>600000</v>
      </c>
      <c r="N76" s="77"/>
      <c r="O76" s="64"/>
      <c r="P76" s="64"/>
      <c r="Q76" s="64"/>
      <c r="R76" s="64">
        <f t="shared" si="3"/>
        <v>-1751950</v>
      </c>
      <c r="S76" s="64"/>
      <c r="T76" s="65">
        <f t="shared" si="4"/>
        <v>3528550</v>
      </c>
      <c r="U76" s="89">
        <f t="shared" si="5"/>
        <v>3528000</v>
      </c>
      <c r="V76" s="80" t="s">
        <v>4</v>
      </c>
      <c r="W76" s="68">
        <v>0</v>
      </c>
      <c r="X76" s="81">
        <f t="shared" si="6"/>
        <v>0</v>
      </c>
      <c r="Y76" s="82">
        <f t="shared" si="7"/>
        <v>3528000</v>
      </c>
      <c r="Z76" s="83">
        <v>0</v>
      </c>
      <c r="AA76" s="84">
        <f t="shared" si="8"/>
        <v>3528000</v>
      </c>
      <c r="AB76" s="85">
        <f t="shared" si="9"/>
        <v>3880800.0000000005</v>
      </c>
      <c r="AC76" s="86">
        <f t="shared" si="10"/>
        <v>3880000</v>
      </c>
      <c r="AD76" s="71"/>
      <c r="AE76" s="75">
        <f t="shared" si="11"/>
        <v>70560</v>
      </c>
    </row>
    <row r="77" spans="1:31" x14ac:dyDescent="0.2">
      <c r="A77" s="76">
        <v>55</v>
      </c>
      <c r="B77" s="58" t="s">
        <v>53</v>
      </c>
      <c r="C77" s="87" t="s">
        <v>10</v>
      </c>
      <c r="D77" s="88"/>
      <c r="E77" s="183">
        <v>50</v>
      </c>
      <c r="F77" s="61">
        <v>161</v>
      </c>
      <c r="G77" s="77">
        <f t="shared" si="0"/>
        <v>1150000</v>
      </c>
      <c r="H77" s="62">
        <f t="shared" si="16"/>
        <v>23000</v>
      </c>
      <c r="I77" s="62">
        <v>0</v>
      </c>
      <c r="J77" s="78"/>
      <c r="K77" s="77">
        <f t="shared" si="1"/>
        <v>1173000</v>
      </c>
      <c r="L77" s="77">
        <f t="shared" si="2"/>
        <v>2334500</v>
      </c>
      <c r="M77" s="62">
        <f>M12</f>
        <v>550000</v>
      </c>
      <c r="N77" s="77"/>
      <c r="O77" s="64"/>
      <c r="P77" s="64"/>
      <c r="Q77" s="64"/>
      <c r="R77" s="64">
        <f t="shared" si="3"/>
        <v>-1751950</v>
      </c>
      <c r="S77" s="64"/>
      <c r="T77" s="65">
        <f t="shared" si="4"/>
        <v>3478550</v>
      </c>
      <c r="U77" s="89">
        <f t="shared" si="5"/>
        <v>3478000</v>
      </c>
      <c r="V77" s="80" t="s">
        <v>4</v>
      </c>
      <c r="W77" s="68">
        <v>0</v>
      </c>
      <c r="X77" s="81">
        <f t="shared" si="6"/>
        <v>0</v>
      </c>
      <c r="Y77" s="82">
        <f t="shared" si="7"/>
        <v>3478000</v>
      </c>
      <c r="Z77" s="83">
        <v>0</v>
      </c>
      <c r="AA77" s="84">
        <f t="shared" si="8"/>
        <v>3478000</v>
      </c>
      <c r="AB77" s="85">
        <f t="shared" si="9"/>
        <v>3825800.0000000005</v>
      </c>
      <c r="AC77" s="86">
        <f t="shared" si="10"/>
        <v>3825000</v>
      </c>
      <c r="AD77" s="71"/>
      <c r="AE77" s="75">
        <f t="shared" si="11"/>
        <v>69560</v>
      </c>
    </row>
    <row r="78" spans="1:31" x14ac:dyDescent="0.2">
      <c r="A78" s="76">
        <v>56</v>
      </c>
      <c r="B78" s="58" t="s">
        <v>53</v>
      </c>
      <c r="C78" s="87" t="s">
        <v>10</v>
      </c>
      <c r="D78" s="88"/>
      <c r="E78" s="175">
        <v>50</v>
      </c>
      <c r="F78" s="61">
        <v>161</v>
      </c>
      <c r="G78" s="77">
        <f t="shared" si="0"/>
        <v>1150000</v>
      </c>
      <c r="H78" s="62">
        <f>230*E78</f>
        <v>11500</v>
      </c>
      <c r="I78" s="62">
        <v>0</v>
      </c>
      <c r="J78" s="78">
        <v>0</v>
      </c>
      <c r="K78" s="77">
        <f t="shared" si="1"/>
        <v>1161500</v>
      </c>
      <c r="L78" s="77">
        <f t="shared" si="2"/>
        <v>2334500</v>
      </c>
      <c r="M78" s="62">
        <f>M11</f>
        <v>500000</v>
      </c>
      <c r="N78" s="77"/>
      <c r="O78" s="64">
        <f>$O$22</f>
        <v>50000</v>
      </c>
      <c r="P78" s="64"/>
      <c r="Q78" s="64"/>
      <c r="R78" s="64">
        <f t="shared" si="3"/>
        <v>-1751950</v>
      </c>
      <c r="S78" s="64"/>
      <c r="T78" s="65">
        <f t="shared" si="4"/>
        <v>3455550</v>
      </c>
      <c r="U78" s="89">
        <f t="shared" si="5"/>
        <v>3455000</v>
      </c>
      <c r="V78" s="80" t="s">
        <v>4</v>
      </c>
      <c r="W78" s="68">
        <v>0</v>
      </c>
      <c r="X78" s="81">
        <f t="shared" si="6"/>
        <v>0</v>
      </c>
      <c r="Y78" s="82">
        <f t="shared" si="7"/>
        <v>3455000</v>
      </c>
      <c r="Z78" s="83">
        <v>0</v>
      </c>
      <c r="AA78" s="84">
        <f t="shared" si="8"/>
        <v>3455000</v>
      </c>
      <c r="AB78" s="85">
        <f t="shared" si="9"/>
        <v>3800500.0000000005</v>
      </c>
      <c r="AC78" s="86">
        <f t="shared" si="10"/>
        <v>3800000</v>
      </c>
      <c r="AD78" s="71"/>
      <c r="AE78" s="75">
        <f t="shared" si="11"/>
        <v>69100</v>
      </c>
    </row>
    <row r="79" spans="1:31" x14ac:dyDescent="0.2">
      <c r="A79" s="76">
        <v>57</v>
      </c>
      <c r="B79" s="58" t="s">
        <v>53</v>
      </c>
      <c r="C79" s="87" t="s">
        <v>10</v>
      </c>
      <c r="D79" s="88"/>
      <c r="E79" s="175">
        <v>50</v>
      </c>
      <c r="F79" s="61">
        <v>161</v>
      </c>
      <c r="G79" s="77">
        <f t="shared" si="0"/>
        <v>1150000</v>
      </c>
      <c r="H79" s="62">
        <f>230*E79</f>
        <v>11500</v>
      </c>
      <c r="I79" s="62">
        <v>0</v>
      </c>
      <c r="J79" s="78">
        <v>0</v>
      </c>
      <c r="K79" s="77">
        <f t="shared" si="1"/>
        <v>1161500</v>
      </c>
      <c r="L79" s="77">
        <f t="shared" si="2"/>
        <v>2334500</v>
      </c>
      <c r="M79" s="62">
        <f>M10</f>
        <v>450000</v>
      </c>
      <c r="N79" s="77"/>
      <c r="O79" s="64">
        <f>$O$22</f>
        <v>50000</v>
      </c>
      <c r="P79" s="64"/>
      <c r="Q79" s="64"/>
      <c r="R79" s="64">
        <f t="shared" si="3"/>
        <v>-1751950</v>
      </c>
      <c r="S79" s="64"/>
      <c r="T79" s="65">
        <f t="shared" si="4"/>
        <v>3405550</v>
      </c>
      <c r="U79" s="89">
        <f t="shared" si="5"/>
        <v>3405000</v>
      </c>
      <c r="V79" s="80" t="s">
        <v>6</v>
      </c>
      <c r="W79" s="68">
        <v>0</v>
      </c>
      <c r="X79" s="81">
        <f t="shared" si="6"/>
        <v>0</v>
      </c>
      <c r="Y79" s="82">
        <f t="shared" si="7"/>
        <v>3405000</v>
      </c>
      <c r="Z79" s="83">
        <v>0</v>
      </c>
      <c r="AA79" s="84">
        <f t="shared" si="8"/>
        <v>3405000</v>
      </c>
      <c r="AB79" s="85">
        <f t="shared" si="9"/>
        <v>3745500.0000000005</v>
      </c>
      <c r="AC79" s="86">
        <f t="shared" si="10"/>
        <v>3745000</v>
      </c>
      <c r="AD79" s="71"/>
      <c r="AE79" s="75">
        <f t="shared" si="11"/>
        <v>68100</v>
      </c>
    </row>
    <row r="80" spans="1:31" x14ac:dyDescent="0.2">
      <c r="A80" s="76">
        <v>58</v>
      </c>
      <c r="B80" s="58" t="s">
        <v>53</v>
      </c>
      <c r="C80" s="87" t="s">
        <v>10</v>
      </c>
      <c r="D80" s="88"/>
      <c r="E80" s="183">
        <v>50.1</v>
      </c>
      <c r="F80" s="61">
        <v>161</v>
      </c>
      <c r="G80" s="77">
        <f t="shared" si="0"/>
        <v>1152300</v>
      </c>
      <c r="H80" s="62">
        <f>230*E80</f>
        <v>11523</v>
      </c>
      <c r="I80" s="62">
        <v>0</v>
      </c>
      <c r="J80" s="78"/>
      <c r="K80" s="77">
        <f t="shared" si="1"/>
        <v>1163823</v>
      </c>
      <c r="L80" s="77">
        <f t="shared" si="2"/>
        <v>2334500</v>
      </c>
      <c r="M80" s="62">
        <f>M9</f>
        <v>400000</v>
      </c>
      <c r="N80" s="77"/>
      <c r="O80" s="64"/>
      <c r="P80" s="64"/>
      <c r="Q80" s="64"/>
      <c r="R80" s="64">
        <f t="shared" si="3"/>
        <v>-1751950</v>
      </c>
      <c r="S80" s="64"/>
      <c r="T80" s="65">
        <f t="shared" si="4"/>
        <v>3310196</v>
      </c>
      <c r="U80" s="89">
        <f t="shared" si="5"/>
        <v>3310000</v>
      </c>
      <c r="V80" s="80" t="s">
        <v>6</v>
      </c>
      <c r="W80" s="68">
        <v>0</v>
      </c>
      <c r="X80" s="81">
        <f t="shared" si="6"/>
        <v>0</v>
      </c>
      <c r="Y80" s="82">
        <f t="shared" si="7"/>
        <v>3310000</v>
      </c>
      <c r="Z80" s="83">
        <v>0</v>
      </c>
      <c r="AA80" s="84">
        <f t="shared" si="8"/>
        <v>3310000</v>
      </c>
      <c r="AB80" s="85">
        <f t="shared" si="9"/>
        <v>3641000.0000000005</v>
      </c>
      <c r="AC80" s="86">
        <f t="shared" si="10"/>
        <v>3641000</v>
      </c>
      <c r="AD80" s="71"/>
      <c r="AE80" s="75">
        <f t="shared" si="11"/>
        <v>66067.864271457089</v>
      </c>
    </row>
    <row r="81" spans="1:31" x14ac:dyDescent="0.2">
      <c r="A81" s="76">
        <v>59</v>
      </c>
      <c r="B81" s="58" t="s">
        <v>53</v>
      </c>
      <c r="C81" s="87" t="s">
        <v>10</v>
      </c>
      <c r="D81" s="88"/>
      <c r="E81" s="183">
        <v>50.6</v>
      </c>
      <c r="F81" s="61">
        <v>161</v>
      </c>
      <c r="G81" s="77">
        <f t="shared" si="0"/>
        <v>1163800</v>
      </c>
      <c r="H81" s="62">
        <f>230*E81</f>
        <v>11638</v>
      </c>
      <c r="I81" s="62">
        <v>0</v>
      </c>
      <c r="J81" s="63">
        <v>0</v>
      </c>
      <c r="K81" s="77">
        <f t="shared" si="1"/>
        <v>1175438</v>
      </c>
      <c r="L81" s="77">
        <f t="shared" si="2"/>
        <v>2334500</v>
      </c>
      <c r="M81" s="62">
        <f>M8</f>
        <v>350000</v>
      </c>
      <c r="N81" s="77"/>
      <c r="O81" s="64">
        <f>$O$22</f>
        <v>50000</v>
      </c>
      <c r="P81" s="64"/>
      <c r="Q81" s="64"/>
      <c r="R81" s="64">
        <f t="shared" si="3"/>
        <v>-1751950</v>
      </c>
      <c r="S81" s="64"/>
      <c r="T81" s="65">
        <f t="shared" si="4"/>
        <v>3333426</v>
      </c>
      <c r="U81" s="89">
        <f t="shared" si="5"/>
        <v>3333000</v>
      </c>
      <c r="V81" s="80" t="s">
        <v>6</v>
      </c>
      <c r="W81" s="68">
        <v>0</v>
      </c>
      <c r="X81" s="81">
        <f t="shared" si="6"/>
        <v>0</v>
      </c>
      <c r="Y81" s="82">
        <f t="shared" si="7"/>
        <v>3333000</v>
      </c>
      <c r="Z81" s="83">
        <v>0</v>
      </c>
      <c r="AA81" s="84">
        <f t="shared" si="8"/>
        <v>3333000</v>
      </c>
      <c r="AB81" s="85">
        <f t="shared" si="9"/>
        <v>3666300.0000000005</v>
      </c>
      <c r="AC81" s="86">
        <f t="shared" si="10"/>
        <v>3666000</v>
      </c>
      <c r="AD81" s="71"/>
      <c r="AE81" s="75">
        <f t="shared" si="11"/>
        <v>65869.565217391297</v>
      </c>
    </row>
    <row r="82" spans="1:31" x14ac:dyDescent="0.2">
      <c r="A82" s="76">
        <v>60</v>
      </c>
      <c r="B82" s="58" t="s">
        <v>53</v>
      </c>
      <c r="C82" s="87" t="s">
        <v>10</v>
      </c>
      <c r="D82" s="88"/>
      <c r="E82" s="183">
        <v>50.6</v>
      </c>
      <c r="F82" s="61">
        <v>161</v>
      </c>
      <c r="G82" s="77">
        <f t="shared" si="0"/>
        <v>1163800</v>
      </c>
      <c r="H82" s="62">
        <v>0</v>
      </c>
      <c r="I82" s="62">
        <v>0</v>
      </c>
      <c r="J82" s="63">
        <v>0</v>
      </c>
      <c r="K82" s="77">
        <f t="shared" si="1"/>
        <v>1163800</v>
      </c>
      <c r="L82" s="77">
        <f t="shared" si="2"/>
        <v>2334500</v>
      </c>
      <c r="M82" s="62">
        <f>M7</f>
        <v>300000</v>
      </c>
      <c r="N82" s="77"/>
      <c r="O82" s="64">
        <f>$O$22</f>
        <v>50000</v>
      </c>
      <c r="P82" s="64"/>
      <c r="Q82" s="64"/>
      <c r="R82" s="64">
        <f t="shared" si="3"/>
        <v>-1751950</v>
      </c>
      <c r="S82" s="64"/>
      <c r="T82" s="65">
        <f t="shared" si="4"/>
        <v>3260150</v>
      </c>
      <c r="U82" s="89">
        <f t="shared" si="5"/>
        <v>3260000</v>
      </c>
      <c r="V82" s="80" t="s">
        <v>6</v>
      </c>
      <c r="W82" s="68">
        <v>0</v>
      </c>
      <c r="X82" s="81">
        <f t="shared" si="6"/>
        <v>0</v>
      </c>
      <c r="Y82" s="82">
        <f t="shared" si="7"/>
        <v>3260000</v>
      </c>
      <c r="Z82" s="83">
        <v>0</v>
      </c>
      <c r="AA82" s="84">
        <f t="shared" si="8"/>
        <v>3260000</v>
      </c>
      <c r="AB82" s="85">
        <f t="shared" si="9"/>
        <v>3586000.0000000005</v>
      </c>
      <c r="AC82" s="86">
        <f t="shared" si="10"/>
        <v>3586000</v>
      </c>
      <c r="AD82" s="71"/>
      <c r="AE82" s="75">
        <f t="shared" si="11"/>
        <v>64426.877470355728</v>
      </c>
    </row>
    <row r="83" spans="1:31" x14ac:dyDescent="0.2">
      <c r="A83" s="76">
        <v>61</v>
      </c>
      <c r="B83" s="58" t="s">
        <v>53</v>
      </c>
      <c r="C83" s="87" t="s">
        <v>15</v>
      </c>
      <c r="D83" s="90"/>
      <c r="E83" s="175">
        <v>50</v>
      </c>
      <c r="F83" s="61">
        <v>161</v>
      </c>
      <c r="G83" s="77">
        <f t="shared" si="0"/>
        <v>1150000</v>
      </c>
      <c r="H83" s="62">
        <v>0</v>
      </c>
      <c r="I83" s="62">
        <v>0</v>
      </c>
      <c r="J83" s="78"/>
      <c r="K83" s="77">
        <f t="shared" si="1"/>
        <v>1150000</v>
      </c>
      <c r="L83" s="77">
        <f t="shared" si="2"/>
        <v>2334500</v>
      </c>
      <c r="M83" s="62">
        <f>M6</f>
        <v>250000</v>
      </c>
      <c r="N83" s="77"/>
      <c r="O83" s="64"/>
      <c r="P83" s="64"/>
      <c r="Q83" s="64"/>
      <c r="R83" s="64">
        <f t="shared" si="3"/>
        <v>-1751950</v>
      </c>
      <c r="S83" s="64"/>
      <c r="T83" s="65">
        <f t="shared" si="4"/>
        <v>3132550</v>
      </c>
      <c r="U83" s="89">
        <f t="shared" si="5"/>
        <v>3132000</v>
      </c>
      <c r="V83" s="80" t="s">
        <v>6</v>
      </c>
      <c r="W83" s="68">
        <v>0</v>
      </c>
      <c r="X83" s="81">
        <f t="shared" si="6"/>
        <v>0</v>
      </c>
      <c r="Y83" s="82">
        <f t="shared" si="7"/>
        <v>3132000</v>
      </c>
      <c r="Z83" s="83">
        <v>0</v>
      </c>
      <c r="AA83" s="84">
        <f t="shared" si="8"/>
        <v>3132000</v>
      </c>
      <c r="AB83" s="85">
        <f t="shared" si="9"/>
        <v>3445200.0000000005</v>
      </c>
      <c r="AC83" s="86">
        <f t="shared" si="10"/>
        <v>3445000</v>
      </c>
      <c r="AD83" s="71"/>
      <c r="AE83" s="75">
        <f t="shared" si="11"/>
        <v>62640</v>
      </c>
    </row>
    <row r="84" spans="1:31" x14ac:dyDescent="0.2">
      <c r="A84" s="76">
        <v>62</v>
      </c>
      <c r="B84" s="58" t="s">
        <v>53</v>
      </c>
      <c r="C84" s="87" t="s">
        <v>15</v>
      </c>
      <c r="D84" s="90"/>
      <c r="E84" s="175">
        <v>50</v>
      </c>
      <c r="F84" s="61">
        <v>161</v>
      </c>
      <c r="G84" s="77">
        <f t="shared" si="0"/>
        <v>1150000</v>
      </c>
      <c r="H84" s="62">
        <v>0</v>
      </c>
      <c r="I84" s="62">
        <v>0</v>
      </c>
      <c r="J84" s="78">
        <v>0</v>
      </c>
      <c r="K84" s="77">
        <f t="shared" si="1"/>
        <v>1150000</v>
      </c>
      <c r="L84" s="77">
        <f t="shared" si="2"/>
        <v>2334500</v>
      </c>
      <c r="M84" s="62">
        <f>M5</f>
        <v>200000</v>
      </c>
      <c r="N84" s="77"/>
      <c r="O84" s="64"/>
      <c r="P84" s="64"/>
      <c r="Q84" s="64"/>
      <c r="R84" s="64">
        <f t="shared" si="3"/>
        <v>-1751950</v>
      </c>
      <c r="S84" s="64"/>
      <c r="T84" s="65">
        <f t="shared" si="4"/>
        <v>3082550</v>
      </c>
      <c r="U84" s="89">
        <f t="shared" si="5"/>
        <v>3082000</v>
      </c>
      <c r="V84" s="80" t="s">
        <v>6</v>
      </c>
      <c r="W84" s="68">
        <v>0</v>
      </c>
      <c r="X84" s="81">
        <f t="shared" si="6"/>
        <v>0</v>
      </c>
      <c r="Y84" s="82">
        <f t="shared" si="7"/>
        <v>3082000</v>
      </c>
      <c r="Z84" s="83">
        <v>0</v>
      </c>
      <c r="AA84" s="84">
        <f t="shared" si="8"/>
        <v>3082000</v>
      </c>
      <c r="AB84" s="85">
        <f t="shared" si="9"/>
        <v>3390200.0000000005</v>
      </c>
      <c r="AC84" s="86">
        <f t="shared" si="10"/>
        <v>3390000</v>
      </c>
      <c r="AD84" s="71"/>
      <c r="AE84" s="75">
        <f t="shared" si="11"/>
        <v>61640</v>
      </c>
    </row>
    <row r="85" spans="1:31" x14ac:dyDescent="0.2">
      <c r="A85" s="76">
        <v>63</v>
      </c>
      <c r="B85" s="58" t="s">
        <v>53</v>
      </c>
      <c r="C85" s="87" t="s">
        <v>15</v>
      </c>
      <c r="D85" s="90"/>
      <c r="E85" s="175">
        <v>58.2</v>
      </c>
      <c r="F85" s="61">
        <v>161</v>
      </c>
      <c r="G85" s="77">
        <f t="shared" si="0"/>
        <v>1338600</v>
      </c>
      <c r="H85" s="62">
        <v>0</v>
      </c>
      <c r="I85" s="62">
        <v>0</v>
      </c>
      <c r="J85" s="78">
        <v>0</v>
      </c>
      <c r="K85" s="77">
        <f t="shared" si="1"/>
        <v>1338600</v>
      </c>
      <c r="L85" s="77">
        <f t="shared" si="2"/>
        <v>2334500</v>
      </c>
      <c r="M85" s="62">
        <f>M4</f>
        <v>150000</v>
      </c>
      <c r="N85" s="77"/>
      <c r="O85" s="64"/>
      <c r="P85" s="64"/>
      <c r="Q85" s="64"/>
      <c r="R85" s="64">
        <f t="shared" si="3"/>
        <v>-1751950</v>
      </c>
      <c r="S85" s="64"/>
      <c r="T85" s="65">
        <f t="shared" si="4"/>
        <v>3409750</v>
      </c>
      <c r="U85" s="89">
        <f t="shared" si="5"/>
        <v>3409000</v>
      </c>
      <c r="V85" s="80" t="s">
        <v>17</v>
      </c>
      <c r="W85" s="68">
        <v>0</v>
      </c>
      <c r="X85" s="81">
        <f t="shared" si="6"/>
        <v>0</v>
      </c>
      <c r="Y85" s="82">
        <f t="shared" si="7"/>
        <v>3409000</v>
      </c>
      <c r="Z85" s="83">
        <v>0</v>
      </c>
      <c r="AA85" s="84">
        <f t="shared" si="8"/>
        <v>3409000</v>
      </c>
      <c r="AB85" s="85">
        <f t="shared" si="9"/>
        <v>3749900.0000000005</v>
      </c>
      <c r="AC85" s="86">
        <f t="shared" si="10"/>
        <v>3749000</v>
      </c>
      <c r="AD85" s="71"/>
      <c r="AE85" s="75">
        <f t="shared" si="11"/>
        <v>58573.883161512022</v>
      </c>
    </row>
    <row r="86" spans="1:31" x14ac:dyDescent="0.2">
      <c r="A86" s="76">
        <v>64</v>
      </c>
      <c r="B86" s="58" t="s">
        <v>53</v>
      </c>
      <c r="C86" s="87" t="s">
        <v>15</v>
      </c>
      <c r="D86" s="90"/>
      <c r="E86" s="175">
        <v>58</v>
      </c>
      <c r="F86" s="61">
        <v>161</v>
      </c>
      <c r="G86" s="77">
        <f t="shared" si="0"/>
        <v>1334000</v>
      </c>
      <c r="H86" s="62">
        <v>0</v>
      </c>
      <c r="I86" s="62">
        <v>0</v>
      </c>
      <c r="J86" s="78"/>
      <c r="K86" s="77">
        <f t="shared" si="1"/>
        <v>1334000</v>
      </c>
      <c r="L86" s="77">
        <f t="shared" si="2"/>
        <v>2334500</v>
      </c>
      <c r="M86" s="62">
        <f t="shared" ref="M86:M97" si="17">M3</f>
        <v>100000</v>
      </c>
      <c r="N86" s="77"/>
      <c r="O86" s="64"/>
      <c r="P86" s="64"/>
      <c r="Q86" s="64"/>
      <c r="R86" s="64">
        <f t="shared" si="3"/>
        <v>-1751950</v>
      </c>
      <c r="S86" s="64"/>
      <c r="T86" s="65">
        <f t="shared" si="4"/>
        <v>3350550</v>
      </c>
      <c r="U86" s="89">
        <f t="shared" si="5"/>
        <v>3350000</v>
      </c>
      <c r="V86" s="80" t="s">
        <v>17</v>
      </c>
      <c r="W86" s="68">
        <v>0</v>
      </c>
      <c r="X86" s="81">
        <f t="shared" si="6"/>
        <v>0</v>
      </c>
      <c r="Y86" s="82">
        <f t="shared" si="7"/>
        <v>3350000</v>
      </c>
      <c r="Z86" s="83">
        <v>0</v>
      </c>
      <c r="AA86" s="84">
        <f t="shared" si="8"/>
        <v>3350000</v>
      </c>
      <c r="AB86" s="85">
        <f t="shared" si="9"/>
        <v>3685000.0000000005</v>
      </c>
      <c r="AC86" s="86">
        <f t="shared" si="10"/>
        <v>3685000</v>
      </c>
      <c r="AD86" s="71"/>
      <c r="AE86" s="75">
        <f t="shared" si="11"/>
        <v>57758.620689655174</v>
      </c>
    </row>
    <row r="87" spans="1:31" x14ac:dyDescent="0.2">
      <c r="A87" s="76">
        <v>65</v>
      </c>
      <c r="B87" s="58" t="s">
        <v>53</v>
      </c>
      <c r="C87" s="87" t="s">
        <v>15</v>
      </c>
      <c r="D87" s="90"/>
      <c r="E87" s="183">
        <v>50</v>
      </c>
      <c r="F87" s="61">
        <v>161</v>
      </c>
      <c r="G87" s="77">
        <f t="shared" si="0"/>
        <v>1150000</v>
      </c>
      <c r="H87" s="62">
        <v>0</v>
      </c>
      <c r="I87" s="62">
        <v>0</v>
      </c>
      <c r="J87" s="78"/>
      <c r="K87" s="77">
        <f t="shared" si="1"/>
        <v>1150000</v>
      </c>
      <c r="L87" s="77">
        <f t="shared" si="2"/>
        <v>2334500</v>
      </c>
      <c r="M87" s="62">
        <f t="shared" si="17"/>
        <v>150000</v>
      </c>
      <c r="N87" s="77"/>
      <c r="O87" s="64"/>
      <c r="P87" s="64"/>
      <c r="Q87" s="64"/>
      <c r="R87" s="64">
        <f t="shared" si="3"/>
        <v>-1751950</v>
      </c>
      <c r="S87" s="64"/>
      <c r="T87" s="65">
        <f t="shared" si="4"/>
        <v>3032550</v>
      </c>
      <c r="U87" s="89">
        <f t="shared" si="5"/>
        <v>3032000</v>
      </c>
      <c r="V87" s="80" t="s">
        <v>17</v>
      </c>
      <c r="W87" s="68">
        <v>0</v>
      </c>
      <c r="X87" s="81">
        <f t="shared" si="6"/>
        <v>0</v>
      </c>
      <c r="Y87" s="82">
        <f t="shared" si="7"/>
        <v>3032000</v>
      </c>
      <c r="Z87" s="83">
        <v>0</v>
      </c>
      <c r="AA87" s="84">
        <f t="shared" si="8"/>
        <v>3032000</v>
      </c>
      <c r="AB87" s="85">
        <f t="shared" si="9"/>
        <v>3335200.0000000005</v>
      </c>
      <c r="AC87" s="86">
        <f t="shared" si="10"/>
        <v>3335000</v>
      </c>
      <c r="AD87" s="71"/>
      <c r="AE87" s="75">
        <f t="shared" si="11"/>
        <v>60640</v>
      </c>
    </row>
    <row r="88" spans="1:31" x14ac:dyDescent="0.2">
      <c r="A88" s="76">
        <v>66</v>
      </c>
      <c r="B88" s="58" t="s">
        <v>53</v>
      </c>
      <c r="C88" s="87" t="s">
        <v>15</v>
      </c>
      <c r="D88" s="90"/>
      <c r="E88" s="183">
        <v>50</v>
      </c>
      <c r="F88" s="61">
        <v>161</v>
      </c>
      <c r="G88" s="77">
        <f t="shared" si="0"/>
        <v>1150000</v>
      </c>
      <c r="H88" s="62">
        <v>0</v>
      </c>
      <c r="I88" s="62">
        <v>0</v>
      </c>
      <c r="J88" s="78"/>
      <c r="K88" s="77">
        <f t="shared" si="1"/>
        <v>1150000</v>
      </c>
      <c r="L88" s="77">
        <f t="shared" si="2"/>
        <v>2334500</v>
      </c>
      <c r="M88" s="62">
        <f t="shared" si="17"/>
        <v>200000</v>
      </c>
      <c r="N88" s="77"/>
      <c r="O88" s="64"/>
      <c r="P88" s="64"/>
      <c r="Q88" s="64"/>
      <c r="R88" s="64">
        <f t="shared" si="3"/>
        <v>-1751950</v>
      </c>
      <c r="S88" s="64"/>
      <c r="T88" s="65">
        <f t="shared" si="4"/>
        <v>3082550</v>
      </c>
      <c r="U88" s="89">
        <f t="shared" si="5"/>
        <v>3082000</v>
      </c>
      <c r="V88" s="80" t="s">
        <v>17</v>
      </c>
      <c r="W88" s="68">
        <v>0</v>
      </c>
      <c r="X88" s="81">
        <f t="shared" si="6"/>
        <v>0</v>
      </c>
      <c r="Y88" s="82">
        <f t="shared" si="7"/>
        <v>3082000</v>
      </c>
      <c r="Z88" s="83">
        <v>0</v>
      </c>
      <c r="AA88" s="84">
        <f t="shared" si="8"/>
        <v>3082000</v>
      </c>
      <c r="AB88" s="85">
        <f t="shared" si="9"/>
        <v>3390200.0000000005</v>
      </c>
      <c r="AC88" s="86">
        <f t="shared" si="10"/>
        <v>3390000</v>
      </c>
      <c r="AD88" s="71"/>
      <c r="AE88" s="75">
        <f t="shared" si="11"/>
        <v>61640</v>
      </c>
    </row>
    <row r="89" spans="1:31" x14ac:dyDescent="0.2">
      <c r="A89" s="76">
        <v>67</v>
      </c>
      <c r="B89" s="58" t="s">
        <v>53</v>
      </c>
      <c r="C89" s="87" t="s">
        <v>10</v>
      </c>
      <c r="D89" s="88"/>
      <c r="E89" s="183">
        <v>50.6</v>
      </c>
      <c r="F89" s="61">
        <v>161</v>
      </c>
      <c r="G89" s="77">
        <f t="shared" ref="G89:G120" si="18">+$G$22*E89</f>
        <v>1163800</v>
      </c>
      <c r="H89" s="62">
        <v>0</v>
      </c>
      <c r="I89" s="62">
        <v>0</v>
      </c>
      <c r="J89" s="63">
        <v>0</v>
      </c>
      <c r="K89" s="77">
        <f t="shared" ref="K89:K120" si="19">SUM(G89:J89)</f>
        <v>1163800</v>
      </c>
      <c r="L89" s="77">
        <f t="shared" ref="L89:L120" si="20">+$L$22*F89</f>
        <v>2334500</v>
      </c>
      <c r="M89" s="62">
        <f t="shared" si="17"/>
        <v>250000</v>
      </c>
      <c r="N89" s="77"/>
      <c r="O89" s="64">
        <f>$O$22</f>
        <v>50000</v>
      </c>
      <c r="P89" s="64"/>
      <c r="Q89" s="64"/>
      <c r="R89" s="64">
        <f t="shared" ref="R89:R120" si="21">$R$22</f>
        <v>-1751950</v>
      </c>
      <c r="S89" s="64"/>
      <c r="T89" s="65">
        <f t="shared" ref="T89:T120" si="22">G89+H89+I89+J89+K89+L89+M89+N89+O89+P89+Q89+R89+S89</f>
        <v>3210150</v>
      </c>
      <c r="U89" s="89">
        <f t="shared" ref="U89:U120" si="23">ROUNDDOWN(T89/1000,0)*1000</f>
        <v>3210000</v>
      </c>
      <c r="V89" s="80" t="s">
        <v>17</v>
      </c>
      <c r="W89" s="68">
        <v>0</v>
      </c>
      <c r="X89" s="81">
        <f t="shared" ref="X89:X120" si="24">+W89*(L89+G89)</f>
        <v>0</v>
      </c>
      <c r="Y89" s="82">
        <f t="shared" ref="Y89:Y120" si="25">ROUND((+X89+U89)/1000,0)*1000</f>
        <v>3210000</v>
      </c>
      <c r="Z89" s="83">
        <v>0</v>
      </c>
      <c r="AA89" s="84">
        <f t="shared" ref="AA89:AA120" si="26">+U89+Z89</f>
        <v>3210000</v>
      </c>
      <c r="AB89" s="85">
        <f t="shared" ref="AB89:AB120" si="27">+U89*1.1</f>
        <v>3531000.0000000005</v>
      </c>
      <c r="AC89" s="86">
        <f t="shared" ref="AC89:AC120" si="28">ROUNDDOWN(AB89/1000,0)*1000</f>
        <v>3531000</v>
      </c>
      <c r="AD89" s="71"/>
      <c r="AE89" s="75">
        <f t="shared" ref="AE89:AE121" si="29">U89/E89</f>
        <v>63438.735177865608</v>
      </c>
    </row>
    <row r="90" spans="1:31" x14ac:dyDescent="0.2">
      <c r="A90" s="76">
        <v>68</v>
      </c>
      <c r="B90" s="58" t="s">
        <v>53</v>
      </c>
      <c r="C90" s="87" t="s">
        <v>10</v>
      </c>
      <c r="D90" s="88"/>
      <c r="E90" s="183">
        <v>50.6</v>
      </c>
      <c r="F90" s="61">
        <v>161</v>
      </c>
      <c r="G90" s="77">
        <f t="shared" si="18"/>
        <v>1163800</v>
      </c>
      <c r="H90" s="62">
        <f>230*E90</f>
        <v>11638</v>
      </c>
      <c r="I90" s="62">
        <v>0</v>
      </c>
      <c r="J90" s="78">
        <v>0</v>
      </c>
      <c r="K90" s="77">
        <f t="shared" si="19"/>
        <v>1175438</v>
      </c>
      <c r="L90" s="77">
        <f t="shared" si="20"/>
        <v>2334500</v>
      </c>
      <c r="M90" s="62">
        <f t="shared" si="17"/>
        <v>300000</v>
      </c>
      <c r="N90" s="77"/>
      <c r="O90" s="64">
        <f>$O$22</f>
        <v>50000</v>
      </c>
      <c r="P90" s="64"/>
      <c r="Q90" s="64"/>
      <c r="R90" s="64">
        <f t="shared" si="21"/>
        <v>-1751950</v>
      </c>
      <c r="S90" s="64"/>
      <c r="T90" s="65">
        <f t="shared" si="22"/>
        <v>3283426</v>
      </c>
      <c r="U90" s="89">
        <f t="shared" si="23"/>
        <v>3283000</v>
      </c>
      <c r="V90" s="80" t="s">
        <v>20</v>
      </c>
      <c r="W90" s="68">
        <v>0</v>
      </c>
      <c r="X90" s="81">
        <f t="shared" si="24"/>
        <v>0</v>
      </c>
      <c r="Y90" s="82">
        <f t="shared" si="25"/>
        <v>3283000</v>
      </c>
      <c r="Z90" s="83">
        <v>0</v>
      </c>
      <c r="AA90" s="84">
        <f t="shared" si="26"/>
        <v>3283000</v>
      </c>
      <c r="AB90" s="85">
        <f t="shared" si="27"/>
        <v>3611300.0000000005</v>
      </c>
      <c r="AC90" s="86">
        <f t="shared" si="28"/>
        <v>3611000</v>
      </c>
      <c r="AD90" s="71"/>
      <c r="AE90" s="75">
        <f t="shared" si="29"/>
        <v>64881.422924901184</v>
      </c>
    </row>
    <row r="91" spans="1:31" x14ac:dyDescent="0.2">
      <c r="A91" s="76">
        <v>69</v>
      </c>
      <c r="B91" s="58" t="s">
        <v>53</v>
      </c>
      <c r="C91" s="87" t="s">
        <v>10</v>
      </c>
      <c r="D91" s="88"/>
      <c r="E91" s="175">
        <v>50.1</v>
      </c>
      <c r="F91" s="61">
        <v>161</v>
      </c>
      <c r="G91" s="77">
        <f t="shared" si="18"/>
        <v>1152300</v>
      </c>
      <c r="H91" s="62">
        <f>230*E91</f>
        <v>11523</v>
      </c>
      <c r="I91" s="62">
        <v>0</v>
      </c>
      <c r="J91" s="78">
        <v>0</v>
      </c>
      <c r="K91" s="77">
        <f t="shared" si="19"/>
        <v>1163823</v>
      </c>
      <c r="L91" s="77">
        <f t="shared" si="20"/>
        <v>2334500</v>
      </c>
      <c r="M91" s="62">
        <f t="shared" si="17"/>
        <v>350000</v>
      </c>
      <c r="N91" s="77"/>
      <c r="O91" s="64">
        <f>$O$22</f>
        <v>50000</v>
      </c>
      <c r="P91" s="64"/>
      <c r="Q91" s="64"/>
      <c r="R91" s="64">
        <f t="shared" si="21"/>
        <v>-1751950</v>
      </c>
      <c r="S91" s="64"/>
      <c r="T91" s="65">
        <f t="shared" si="22"/>
        <v>3310196</v>
      </c>
      <c r="U91" s="89">
        <f t="shared" si="23"/>
        <v>3310000</v>
      </c>
      <c r="V91" s="80" t="s">
        <v>20</v>
      </c>
      <c r="W91" s="68">
        <v>0</v>
      </c>
      <c r="X91" s="81">
        <f t="shared" si="24"/>
        <v>0</v>
      </c>
      <c r="Y91" s="82">
        <f t="shared" si="25"/>
        <v>3310000</v>
      </c>
      <c r="Z91" s="83">
        <v>0</v>
      </c>
      <c r="AA91" s="84">
        <f t="shared" si="26"/>
        <v>3310000</v>
      </c>
      <c r="AB91" s="85">
        <f t="shared" si="27"/>
        <v>3641000.0000000005</v>
      </c>
      <c r="AC91" s="86">
        <f t="shared" si="28"/>
        <v>3641000</v>
      </c>
      <c r="AD91" s="71"/>
      <c r="AE91" s="75">
        <f t="shared" si="29"/>
        <v>66067.864271457089</v>
      </c>
    </row>
    <row r="92" spans="1:31" x14ac:dyDescent="0.2">
      <c r="A92" s="76">
        <v>70</v>
      </c>
      <c r="B92" s="58" t="s">
        <v>53</v>
      </c>
      <c r="C92" s="87" t="s">
        <v>10</v>
      </c>
      <c r="D92" s="88"/>
      <c r="E92" s="175">
        <v>50.1</v>
      </c>
      <c r="F92" s="61">
        <v>161</v>
      </c>
      <c r="G92" s="77">
        <f t="shared" si="18"/>
        <v>1152300</v>
      </c>
      <c r="H92" s="62">
        <f>230*E92</f>
        <v>11523</v>
      </c>
      <c r="I92" s="62">
        <v>0</v>
      </c>
      <c r="J92" s="78"/>
      <c r="K92" s="77">
        <f t="shared" si="19"/>
        <v>1163823</v>
      </c>
      <c r="L92" s="77">
        <f t="shared" si="20"/>
        <v>2334500</v>
      </c>
      <c r="M92" s="62">
        <f t="shared" si="17"/>
        <v>400000</v>
      </c>
      <c r="N92" s="77"/>
      <c r="O92" s="64"/>
      <c r="P92" s="64"/>
      <c r="Q92" s="64"/>
      <c r="R92" s="64">
        <f t="shared" si="21"/>
        <v>-1751950</v>
      </c>
      <c r="S92" s="64"/>
      <c r="T92" s="65">
        <f t="shared" si="22"/>
        <v>3310196</v>
      </c>
      <c r="U92" s="89">
        <f t="shared" si="23"/>
        <v>3310000</v>
      </c>
      <c r="V92" s="80" t="s">
        <v>17</v>
      </c>
      <c r="W92" s="68">
        <v>0</v>
      </c>
      <c r="X92" s="81">
        <f t="shared" si="24"/>
        <v>0</v>
      </c>
      <c r="Y92" s="82">
        <f t="shared" si="25"/>
        <v>3310000</v>
      </c>
      <c r="Z92" s="83">
        <v>0</v>
      </c>
      <c r="AA92" s="84">
        <f t="shared" si="26"/>
        <v>3310000</v>
      </c>
      <c r="AB92" s="85">
        <f t="shared" si="27"/>
        <v>3641000.0000000005</v>
      </c>
      <c r="AC92" s="86">
        <f t="shared" si="28"/>
        <v>3641000</v>
      </c>
      <c r="AD92" s="71"/>
      <c r="AE92" s="75">
        <f t="shared" si="29"/>
        <v>66067.864271457089</v>
      </c>
    </row>
    <row r="93" spans="1:31" x14ac:dyDescent="0.2">
      <c r="A93" s="76">
        <v>71</v>
      </c>
      <c r="B93" s="58" t="s">
        <v>53</v>
      </c>
      <c r="C93" s="87" t="s">
        <v>10</v>
      </c>
      <c r="D93" s="88"/>
      <c r="E93" s="175">
        <v>50.1</v>
      </c>
      <c r="F93" s="61">
        <v>161</v>
      </c>
      <c r="G93" s="77">
        <f t="shared" si="18"/>
        <v>1152300</v>
      </c>
      <c r="H93" s="62">
        <f>230*E93</f>
        <v>11523</v>
      </c>
      <c r="I93" s="62">
        <v>0</v>
      </c>
      <c r="J93" s="78"/>
      <c r="K93" s="77">
        <f t="shared" si="19"/>
        <v>1163823</v>
      </c>
      <c r="L93" s="77">
        <f t="shared" si="20"/>
        <v>2334500</v>
      </c>
      <c r="M93" s="62">
        <f t="shared" si="17"/>
        <v>450000</v>
      </c>
      <c r="N93" s="77"/>
      <c r="O93" s="64"/>
      <c r="P93" s="64"/>
      <c r="Q93" s="64"/>
      <c r="R93" s="64">
        <f t="shared" si="21"/>
        <v>-1751950</v>
      </c>
      <c r="S93" s="64"/>
      <c r="T93" s="65">
        <f t="shared" si="22"/>
        <v>3360196</v>
      </c>
      <c r="U93" s="89">
        <f t="shared" si="23"/>
        <v>3360000</v>
      </c>
      <c r="V93" s="80" t="s">
        <v>17</v>
      </c>
      <c r="W93" s="68">
        <v>0</v>
      </c>
      <c r="X93" s="81">
        <f t="shared" si="24"/>
        <v>0</v>
      </c>
      <c r="Y93" s="82">
        <f t="shared" si="25"/>
        <v>3360000</v>
      </c>
      <c r="Z93" s="83">
        <v>0</v>
      </c>
      <c r="AA93" s="84">
        <f t="shared" si="26"/>
        <v>3360000</v>
      </c>
      <c r="AB93" s="85">
        <f t="shared" si="27"/>
        <v>3696000.0000000005</v>
      </c>
      <c r="AC93" s="86">
        <f t="shared" si="28"/>
        <v>3696000</v>
      </c>
      <c r="AD93" s="71"/>
      <c r="AE93" s="75">
        <f t="shared" si="29"/>
        <v>67065.86826347305</v>
      </c>
    </row>
    <row r="94" spans="1:31" x14ac:dyDescent="0.2">
      <c r="A94" s="76">
        <v>72</v>
      </c>
      <c r="B94" s="58" t="s">
        <v>53</v>
      </c>
      <c r="C94" s="87" t="s">
        <v>10</v>
      </c>
      <c r="D94" s="88"/>
      <c r="E94" s="175">
        <v>50.1</v>
      </c>
      <c r="F94" s="61">
        <v>161</v>
      </c>
      <c r="G94" s="77">
        <f t="shared" si="18"/>
        <v>1152300</v>
      </c>
      <c r="H94" s="62">
        <f>460*E94</f>
        <v>23046</v>
      </c>
      <c r="I94" s="62">
        <v>0</v>
      </c>
      <c r="J94" s="78">
        <v>0</v>
      </c>
      <c r="K94" s="77">
        <f t="shared" si="19"/>
        <v>1175346</v>
      </c>
      <c r="L94" s="77">
        <f t="shared" si="20"/>
        <v>2334500</v>
      </c>
      <c r="M94" s="62">
        <f t="shared" si="17"/>
        <v>500000</v>
      </c>
      <c r="N94" s="77"/>
      <c r="O94" s="64"/>
      <c r="P94" s="64"/>
      <c r="Q94" s="64"/>
      <c r="R94" s="64">
        <f t="shared" si="21"/>
        <v>-1751950</v>
      </c>
      <c r="S94" s="64"/>
      <c r="T94" s="65">
        <f t="shared" si="22"/>
        <v>3433242</v>
      </c>
      <c r="U94" s="89">
        <f t="shared" si="23"/>
        <v>3433000</v>
      </c>
      <c r="V94" s="80" t="s">
        <v>17</v>
      </c>
      <c r="W94" s="68">
        <v>0</v>
      </c>
      <c r="X94" s="81">
        <f t="shared" si="24"/>
        <v>0</v>
      </c>
      <c r="Y94" s="82">
        <f t="shared" si="25"/>
        <v>3433000</v>
      </c>
      <c r="Z94" s="83">
        <v>0</v>
      </c>
      <c r="AA94" s="84">
        <f t="shared" si="26"/>
        <v>3433000</v>
      </c>
      <c r="AB94" s="85">
        <f t="shared" si="27"/>
        <v>3776300.0000000005</v>
      </c>
      <c r="AC94" s="86">
        <f t="shared" si="28"/>
        <v>3776000</v>
      </c>
      <c r="AD94" s="71"/>
      <c r="AE94" s="75">
        <f t="shared" si="29"/>
        <v>68522.954091816369</v>
      </c>
    </row>
    <row r="95" spans="1:31" x14ac:dyDescent="0.2">
      <c r="A95" s="76">
        <v>73</v>
      </c>
      <c r="B95" s="58" t="s">
        <v>53</v>
      </c>
      <c r="C95" s="87" t="s">
        <v>10</v>
      </c>
      <c r="D95" s="88"/>
      <c r="E95" s="175">
        <v>50.1</v>
      </c>
      <c r="F95" s="61">
        <v>161</v>
      </c>
      <c r="G95" s="77">
        <f t="shared" si="18"/>
        <v>1152300</v>
      </c>
      <c r="H95" s="62">
        <f>460*E95</f>
        <v>23046</v>
      </c>
      <c r="I95" s="62">
        <v>0</v>
      </c>
      <c r="J95" s="78">
        <v>0</v>
      </c>
      <c r="K95" s="77">
        <f t="shared" si="19"/>
        <v>1175346</v>
      </c>
      <c r="L95" s="77">
        <f t="shared" si="20"/>
        <v>2334500</v>
      </c>
      <c r="M95" s="62">
        <f t="shared" si="17"/>
        <v>550000</v>
      </c>
      <c r="N95" s="77"/>
      <c r="O95" s="64"/>
      <c r="P95" s="64"/>
      <c r="Q95" s="64"/>
      <c r="R95" s="64">
        <f t="shared" si="21"/>
        <v>-1751950</v>
      </c>
      <c r="S95" s="64"/>
      <c r="T95" s="65">
        <f t="shared" si="22"/>
        <v>3483242</v>
      </c>
      <c r="U95" s="89">
        <f t="shared" si="23"/>
        <v>3483000</v>
      </c>
      <c r="V95" s="80" t="s">
        <v>6</v>
      </c>
      <c r="W95" s="68">
        <v>0</v>
      </c>
      <c r="X95" s="81">
        <f t="shared" si="24"/>
        <v>0</v>
      </c>
      <c r="Y95" s="82">
        <f t="shared" si="25"/>
        <v>3483000</v>
      </c>
      <c r="Z95" s="83">
        <v>0</v>
      </c>
      <c r="AA95" s="84">
        <f t="shared" si="26"/>
        <v>3483000</v>
      </c>
      <c r="AB95" s="85">
        <f t="shared" si="27"/>
        <v>3831300.0000000005</v>
      </c>
      <c r="AC95" s="86">
        <f t="shared" si="28"/>
        <v>3831000</v>
      </c>
      <c r="AD95" s="71"/>
      <c r="AE95" s="75">
        <f t="shared" si="29"/>
        <v>69520.958083832331</v>
      </c>
    </row>
    <row r="96" spans="1:31" x14ac:dyDescent="0.2">
      <c r="A96" s="76">
        <v>74</v>
      </c>
      <c r="B96" s="58" t="s">
        <v>53</v>
      </c>
      <c r="C96" s="87" t="s">
        <v>10</v>
      </c>
      <c r="D96" s="88"/>
      <c r="E96" s="175">
        <v>50.1</v>
      </c>
      <c r="F96" s="61">
        <v>161</v>
      </c>
      <c r="G96" s="77">
        <f t="shared" si="18"/>
        <v>1152300</v>
      </c>
      <c r="H96" s="62">
        <f>460*E96</f>
        <v>23046</v>
      </c>
      <c r="I96" s="62">
        <v>0</v>
      </c>
      <c r="J96" s="78"/>
      <c r="K96" s="77">
        <f t="shared" si="19"/>
        <v>1175346</v>
      </c>
      <c r="L96" s="77">
        <f t="shared" si="20"/>
        <v>2334500</v>
      </c>
      <c r="M96" s="62">
        <f t="shared" si="17"/>
        <v>600000</v>
      </c>
      <c r="N96" s="77"/>
      <c r="O96" s="64"/>
      <c r="P96" s="64"/>
      <c r="Q96" s="64"/>
      <c r="R96" s="64">
        <f t="shared" si="21"/>
        <v>-1751950</v>
      </c>
      <c r="S96" s="64"/>
      <c r="T96" s="65">
        <f t="shared" si="22"/>
        <v>3533242</v>
      </c>
      <c r="U96" s="89">
        <f t="shared" si="23"/>
        <v>3533000</v>
      </c>
      <c r="V96" s="80" t="s">
        <v>6</v>
      </c>
      <c r="W96" s="68">
        <v>0</v>
      </c>
      <c r="X96" s="81">
        <f t="shared" si="24"/>
        <v>0</v>
      </c>
      <c r="Y96" s="82">
        <f t="shared" si="25"/>
        <v>3533000</v>
      </c>
      <c r="Z96" s="83">
        <v>0</v>
      </c>
      <c r="AA96" s="84">
        <f t="shared" si="26"/>
        <v>3533000</v>
      </c>
      <c r="AB96" s="85">
        <f t="shared" si="27"/>
        <v>3886300.0000000005</v>
      </c>
      <c r="AC96" s="86">
        <f t="shared" si="28"/>
        <v>3886000</v>
      </c>
      <c r="AD96" s="71"/>
      <c r="AE96" s="75">
        <f t="shared" si="29"/>
        <v>70518.962075848307</v>
      </c>
    </row>
    <row r="97" spans="1:32" x14ac:dyDescent="0.2">
      <c r="A97" s="76">
        <v>75</v>
      </c>
      <c r="B97" s="58" t="s">
        <v>53</v>
      </c>
      <c r="C97" s="59" t="s">
        <v>7</v>
      </c>
      <c r="D97" s="60"/>
      <c r="E97" s="183">
        <v>50.6</v>
      </c>
      <c r="F97" s="61">
        <v>161</v>
      </c>
      <c r="G97" s="77">
        <f t="shared" si="18"/>
        <v>1163800</v>
      </c>
      <c r="H97" s="62">
        <f>460*E97</f>
        <v>23276</v>
      </c>
      <c r="I97" s="62">
        <v>0</v>
      </c>
      <c r="J97" s="63">
        <v>0</v>
      </c>
      <c r="K97" s="77">
        <f t="shared" si="19"/>
        <v>1187076</v>
      </c>
      <c r="L97" s="77">
        <f t="shared" si="20"/>
        <v>2334500</v>
      </c>
      <c r="M97" s="62">
        <f t="shared" si="17"/>
        <v>650000</v>
      </c>
      <c r="N97" s="77"/>
      <c r="O97" s="64">
        <f>$O$22</f>
        <v>50000</v>
      </c>
      <c r="P97" s="64"/>
      <c r="Q97" s="64"/>
      <c r="R97" s="64">
        <f t="shared" si="21"/>
        <v>-1751950</v>
      </c>
      <c r="S97" s="64"/>
      <c r="T97" s="65">
        <f t="shared" si="22"/>
        <v>3656702</v>
      </c>
      <c r="U97" s="89">
        <f t="shared" si="23"/>
        <v>3656000</v>
      </c>
      <c r="V97" s="80" t="s">
        <v>6</v>
      </c>
      <c r="W97" s="68">
        <v>0</v>
      </c>
      <c r="X97" s="81">
        <f t="shared" si="24"/>
        <v>0</v>
      </c>
      <c r="Y97" s="82">
        <f t="shared" si="25"/>
        <v>3656000</v>
      </c>
      <c r="Z97" s="83">
        <v>0</v>
      </c>
      <c r="AA97" s="84">
        <f t="shared" si="26"/>
        <v>3656000</v>
      </c>
      <c r="AB97" s="85">
        <f t="shared" si="27"/>
        <v>4021600.0000000005</v>
      </c>
      <c r="AC97" s="86">
        <f t="shared" si="28"/>
        <v>4021000</v>
      </c>
      <c r="AD97" s="71"/>
      <c r="AE97" s="75">
        <f t="shared" si="29"/>
        <v>72252.964426877472</v>
      </c>
    </row>
    <row r="98" spans="1:32" x14ac:dyDescent="0.2">
      <c r="A98" s="76">
        <v>76</v>
      </c>
      <c r="B98" s="58" t="s">
        <v>53</v>
      </c>
      <c r="C98" s="59" t="s">
        <v>7</v>
      </c>
      <c r="D98" s="60"/>
      <c r="E98" s="183">
        <v>52.4</v>
      </c>
      <c r="F98" s="61">
        <v>161</v>
      </c>
      <c r="G98" s="77">
        <f t="shared" si="18"/>
        <v>1205200</v>
      </c>
      <c r="H98" s="62">
        <f>460*E98</f>
        <v>24104</v>
      </c>
      <c r="I98" s="62">
        <v>0</v>
      </c>
      <c r="J98" s="78">
        <v>0</v>
      </c>
      <c r="K98" s="77">
        <f t="shared" si="19"/>
        <v>1229304</v>
      </c>
      <c r="L98" s="77">
        <f t="shared" si="20"/>
        <v>2334500</v>
      </c>
      <c r="M98" s="62">
        <f>M13</f>
        <v>600000</v>
      </c>
      <c r="N98" s="77"/>
      <c r="O98" s="64">
        <f>$O$22</f>
        <v>50000</v>
      </c>
      <c r="P98" s="64"/>
      <c r="Q98" s="64"/>
      <c r="R98" s="64">
        <f t="shared" si="21"/>
        <v>-1751950</v>
      </c>
      <c r="S98" s="64"/>
      <c r="T98" s="65">
        <f t="shared" si="22"/>
        <v>3691158</v>
      </c>
      <c r="U98" s="89">
        <f t="shared" si="23"/>
        <v>3691000</v>
      </c>
      <c r="V98" s="80" t="s">
        <v>6</v>
      </c>
      <c r="W98" s="68">
        <v>0</v>
      </c>
      <c r="X98" s="81">
        <f t="shared" si="24"/>
        <v>0</v>
      </c>
      <c r="Y98" s="82">
        <f t="shared" si="25"/>
        <v>3691000</v>
      </c>
      <c r="Z98" s="83">
        <v>0</v>
      </c>
      <c r="AA98" s="84">
        <f t="shared" si="26"/>
        <v>3691000</v>
      </c>
      <c r="AB98" s="85">
        <f t="shared" si="27"/>
        <v>4060100.0000000005</v>
      </c>
      <c r="AC98" s="86">
        <f t="shared" si="28"/>
        <v>4060000</v>
      </c>
      <c r="AD98" s="71"/>
      <c r="AE98" s="75">
        <f t="shared" si="29"/>
        <v>70438.931297709933</v>
      </c>
    </row>
    <row r="99" spans="1:32" x14ac:dyDescent="0.2">
      <c r="A99" s="76">
        <v>77</v>
      </c>
      <c r="B99" s="58" t="s">
        <v>53</v>
      </c>
      <c r="C99" s="87" t="s">
        <v>10</v>
      </c>
      <c r="D99" s="88"/>
      <c r="E99" s="175">
        <v>51.9</v>
      </c>
      <c r="F99" s="61">
        <v>161</v>
      </c>
      <c r="G99" s="77">
        <f t="shared" si="18"/>
        <v>1193700</v>
      </c>
      <c r="H99" s="62">
        <f t="shared" ref="H99:H105" si="30">460*E99</f>
        <v>23874</v>
      </c>
      <c r="I99" s="62">
        <v>0</v>
      </c>
      <c r="J99" s="78">
        <v>0</v>
      </c>
      <c r="K99" s="77">
        <f t="shared" si="19"/>
        <v>1217574</v>
      </c>
      <c r="L99" s="77">
        <f t="shared" si="20"/>
        <v>2334500</v>
      </c>
      <c r="M99" s="62">
        <f>M12</f>
        <v>550000</v>
      </c>
      <c r="N99" s="77"/>
      <c r="O99" s="64"/>
      <c r="P99" s="64"/>
      <c r="Q99" s="64"/>
      <c r="R99" s="64">
        <f t="shared" si="21"/>
        <v>-1751950</v>
      </c>
      <c r="S99" s="64"/>
      <c r="T99" s="65">
        <f t="shared" si="22"/>
        <v>3567698</v>
      </c>
      <c r="U99" s="89">
        <f t="shared" si="23"/>
        <v>3567000</v>
      </c>
      <c r="V99" s="80" t="s">
        <v>8</v>
      </c>
      <c r="W99" s="68">
        <v>0</v>
      </c>
      <c r="X99" s="81">
        <f t="shared" si="24"/>
        <v>0</v>
      </c>
      <c r="Y99" s="82">
        <f t="shared" si="25"/>
        <v>3567000</v>
      </c>
      <c r="Z99" s="83">
        <v>0</v>
      </c>
      <c r="AA99" s="84">
        <f t="shared" si="26"/>
        <v>3567000</v>
      </c>
      <c r="AB99" s="85">
        <f t="shared" si="27"/>
        <v>3923700.0000000005</v>
      </c>
      <c r="AC99" s="86">
        <f t="shared" si="28"/>
        <v>3923000</v>
      </c>
      <c r="AD99" s="71"/>
      <c r="AE99" s="75">
        <f t="shared" si="29"/>
        <v>68728.323699421962</v>
      </c>
    </row>
    <row r="100" spans="1:32" x14ac:dyDescent="0.2">
      <c r="A100" s="76">
        <v>78</v>
      </c>
      <c r="B100" s="58" t="s">
        <v>53</v>
      </c>
      <c r="C100" s="87" t="s">
        <v>10</v>
      </c>
      <c r="D100" s="88"/>
      <c r="E100" s="175">
        <v>51.9</v>
      </c>
      <c r="F100" s="61">
        <v>161</v>
      </c>
      <c r="G100" s="77">
        <f t="shared" si="18"/>
        <v>1193700</v>
      </c>
      <c r="H100" s="62">
        <f t="shared" si="30"/>
        <v>23874</v>
      </c>
      <c r="I100" s="62">
        <v>0</v>
      </c>
      <c r="J100" s="78"/>
      <c r="K100" s="77">
        <f t="shared" si="19"/>
        <v>1217574</v>
      </c>
      <c r="L100" s="77">
        <f t="shared" si="20"/>
        <v>2334500</v>
      </c>
      <c r="M100" s="62">
        <f>M11</f>
        <v>500000</v>
      </c>
      <c r="N100" s="77"/>
      <c r="O100" s="64"/>
      <c r="P100" s="64"/>
      <c r="Q100" s="64"/>
      <c r="R100" s="64">
        <f t="shared" si="21"/>
        <v>-1751950</v>
      </c>
      <c r="S100" s="64"/>
      <c r="T100" s="65">
        <f t="shared" si="22"/>
        <v>3517698</v>
      </c>
      <c r="U100" s="79">
        <f t="shared" si="23"/>
        <v>3517000</v>
      </c>
      <c r="V100" s="80" t="s">
        <v>8</v>
      </c>
      <c r="W100" s="68">
        <v>0</v>
      </c>
      <c r="X100" s="81">
        <f t="shared" si="24"/>
        <v>0</v>
      </c>
      <c r="Y100" s="82">
        <f t="shared" si="25"/>
        <v>3517000</v>
      </c>
      <c r="Z100" s="83">
        <v>0</v>
      </c>
      <c r="AA100" s="84">
        <f t="shared" si="26"/>
        <v>3517000</v>
      </c>
      <c r="AB100" s="85">
        <f t="shared" si="27"/>
        <v>3868700.0000000005</v>
      </c>
      <c r="AC100" s="86">
        <f t="shared" si="28"/>
        <v>3868000</v>
      </c>
      <c r="AD100" s="71"/>
      <c r="AE100" s="75">
        <f t="shared" si="29"/>
        <v>67764.932562620423</v>
      </c>
    </row>
    <row r="101" spans="1:32" x14ac:dyDescent="0.2">
      <c r="A101" s="76">
        <v>79</v>
      </c>
      <c r="B101" s="58" t="s">
        <v>53</v>
      </c>
      <c r="C101" s="87" t="s">
        <v>10</v>
      </c>
      <c r="D101" s="88"/>
      <c r="E101" s="175">
        <v>66.900000000000006</v>
      </c>
      <c r="F101" s="61">
        <v>161</v>
      </c>
      <c r="G101" s="77">
        <f t="shared" si="18"/>
        <v>1538700.0000000002</v>
      </c>
      <c r="H101" s="62">
        <f t="shared" si="30"/>
        <v>30774.000000000004</v>
      </c>
      <c r="I101" s="62">
        <v>0</v>
      </c>
      <c r="J101" s="78"/>
      <c r="K101" s="77">
        <f t="shared" si="19"/>
        <v>1569474.0000000002</v>
      </c>
      <c r="L101" s="77">
        <f t="shared" si="20"/>
        <v>2334500</v>
      </c>
      <c r="M101" s="62">
        <f>M10</f>
        <v>450000</v>
      </c>
      <c r="N101" s="77"/>
      <c r="O101" s="64"/>
      <c r="P101" s="64"/>
      <c r="Q101" s="64"/>
      <c r="R101" s="64">
        <f t="shared" si="21"/>
        <v>-1751950</v>
      </c>
      <c r="S101" s="64"/>
      <c r="T101" s="65">
        <f t="shared" si="22"/>
        <v>4171498</v>
      </c>
      <c r="U101" s="79">
        <f t="shared" si="23"/>
        <v>4171000</v>
      </c>
      <c r="V101" s="80" t="s">
        <v>8</v>
      </c>
      <c r="W101" s="68">
        <v>0</v>
      </c>
      <c r="X101" s="81">
        <f t="shared" si="24"/>
        <v>0</v>
      </c>
      <c r="Y101" s="82">
        <f t="shared" si="25"/>
        <v>4171000</v>
      </c>
      <c r="Z101" s="83">
        <v>0</v>
      </c>
      <c r="AA101" s="84">
        <f t="shared" si="26"/>
        <v>4171000</v>
      </c>
      <c r="AB101" s="85">
        <f t="shared" si="27"/>
        <v>4588100</v>
      </c>
      <c r="AC101" s="86">
        <f t="shared" si="28"/>
        <v>4588000</v>
      </c>
      <c r="AD101" s="71"/>
      <c r="AE101" s="75">
        <f t="shared" si="29"/>
        <v>62346.786248131531</v>
      </c>
    </row>
    <row r="102" spans="1:32" x14ac:dyDescent="0.2">
      <c r="A102" s="76">
        <v>80</v>
      </c>
      <c r="B102" s="58" t="s">
        <v>53</v>
      </c>
      <c r="C102" s="87" t="s">
        <v>10</v>
      </c>
      <c r="D102" s="88"/>
      <c r="E102" s="175">
        <v>61.7</v>
      </c>
      <c r="F102" s="61">
        <v>161</v>
      </c>
      <c r="G102" s="77">
        <f t="shared" si="18"/>
        <v>1419100</v>
      </c>
      <c r="H102" s="62">
        <f t="shared" si="30"/>
        <v>28382</v>
      </c>
      <c r="I102" s="62">
        <v>0</v>
      </c>
      <c r="J102" s="78"/>
      <c r="K102" s="77">
        <f t="shared" si="19"/>
        <v>1447482</v>
      </c>
      <c r="L102" s="77">
        <f t="shared" si="20"/>
        <v>2334500</v>
      </c>
      <c r="M102" s="62">
        <f>M10</f>
        <v>450000</v>
      </c>
      <c r="N102" s="77"/>
      <c r="O102" s="64"/>
      <c r="P102" s="64"/>
      <c r="Q102" s="64"/>
      <c r="R102" s="64">
        <f t="shared" si="21"/>
        <v>-1751950</v>
      </c>
      <c r="S102" s="64"/>
      <c r="T102" s="65">
        <f t="shared" si="22"/>
        <v>3927514</v>
      </c>
      <c r="U102" s="79">
        <f t="shared" si="23"/>
        <v>3927000</v>
      </c>
      <c r="V102" s="80" t="s">
        <v>8</v>
      </c>
      <c r="W102" s="68">
        <v>0</v>
      </c>
      <c r="X102" s="81">
        <f t="shared" si="24"/>
        <v>0</v>
      </c>
      <c r="Y102" s="82">
        <f t="shared" si="25"/>
        <v>3927000</v>
      </c>
      <c r="Z102" s="83">
        <v>0</v>
      </c>
      <c r="AA102" s="84">
        <f t="shared" si="26"/>
        <v>3927000</v>
      </c>
      <c r="AB102" s="85">
        <f t="shared" si="27"/>
        <v>4319700</v>
      </c>
      <c r="AC102" s="86">
        <f t="shared" si="28"/>
        <v>4319000</v>
      </c>
      <c r="AD102" s="71"/>
      <c r="AE102" s="75">
        <f t="shared" si="29"/>
        <v>63646.677471636947</v>
      </c>
    </row>
    <row r="103" spans="1:32" x14ac:dyDescent="0.2">
      <c r="A103" s="76">
        <v>81</v>
      </c>
      <c r="B103" s="58" t="s">
        <v>53</v>
      </c>
      <c r="C103" s="87" t="s">
        <v>10</v>
      </c>
      <c r="D103" s="88"/>
      <c r="E103" s="183">
        <v>51.1</v>
      </c>
      <c r="F103" s="61">
        <v>161</v>
      </c>
      <c r="G103" s="77">
        <f t="shared" si="18"/>
        <v>1175300</v>
      </c>
      <c r="H103" s="62">
        <f t="shared" si="30"/>
        <v>23506</v>
      </c>
      <c r="I103" s="62">
        <v>0</v>
      </c>
      <c r="J103" s="78"/>
      <c r="K103" s="77">
        <f t="shared" si="19"/>
        <v>1198806</v>
      </c>
      <c r="L103" s="77">
        <f t="shared" si="20"/>
        <v>2334500</v>
      </c>
      <c r="M103" s="62">
        <f>M11</f>
        <v>500000</v>
      </c>
      <c r="N103" s="77"/>
      <c r="O103" s="64"/>
      <c r="P103" s="64"/>
      <c r="Q103" s="64"/>
      <c r="R103" s="64">
        <f t="shared" si="21"/>
        <v>-1751950</v>
      </c>
      <c r="S103" s="64"/>
      <c r="T103" s="65">
        <f t="shared" si="22"/>
        <v>3480162</v>
      </c>
      <c r="U103" s="79">
        <f t="shared" si="23"/>
        <v>3480000</v>
      </c>
      <c r="V103" s="80" t="s">
        <v>13</v>
      </c>
      <c r="W103" s="68">
        <v>0</v>
      </c>
      <c r="X103" s="81">
        <f t="shared" si="24"/>
        <v>0</v>
      </c>
      <c r="Y103" s="82">
        <f t="shared" si="25"/>
        <v>3480000</v>
      </c>
      <c r="Z103" s="83">
        <v>0</v>
      </c>
      <c r="AA103" s="84">
        <f t="shared" si="26"/>
        <v>3480000</v>
      </c>
      <c r="AB103" s="85">
        <f t="shared" si="27"/>
        <v>3828000.0000000005</v>
      </c>
      <c r="AC103" s="86">
        <f t="shared" si="28"/>
        <v>3828000</v>
      </c>
      <c r="AD103" s="71"/>
      <c r="AE103" s="75">
        <f t="shared" si="29"/>
        <v>68101.761252446187</v>
      </c>
    </row>
    <row r="104" spans="1:32" x14ac:dyDescent="0.2">
      <c r="A104" s="76">
        <v>82</v>
      </c>
      <c r="B104" s="58" t="s">
        <v>53</v>
      </c>
      <c r="C104" s="87" t="s">
        <v>10</v>
      </c>
      <c r="D104" s="88"/>
      <c r="E104" s="183">
        <v>51.1</v>
      </c>
      <c r="F104" s="61">
        <v>161</v>
      </c>
      <c r="G104" s="77">
        <f t="shared" si="18"/>
        <v>1175300</v>
      </c>
      <c r="H104" s="62">
        <f t="shared" si="30"/>
        <v>23506</v>
      </c>
      <c r="I104" s="62">
        <v>0</v>
      </c>
      <c r="J104" s="78"/>
      <c r="K104" s="77">
        <f t="shared" si="19"/>
        <v>1198806</v>
      </c>
      <c r="L104" s="77">
        <f t="shared" si="20"/>
        <v>2334500</v>
      </c>
      <c r="M104" s="62">
        <f>M12</f>
        <v>550000</v>
      </c>
      <c r="N104" s="77"/>
      <c r="O104" s="64"/>
      <c r="P104" s="64"/>
      <c r="Q104" s="64"/>
      <c r="R104" s="64">
        <f t="shared" si="21"/>
        <v>-1751950</v>
      </c>
      <c r="S104" s="64"/>
      <c r="T104" s="65">
        <f t="shared" si="22"/>
        <v>3530162</v>
      </c>
      <c r="U104" s="79">
        <f t="shared" si="23"/>
        <v>3530000</v>
      </c>
      <c r="V104" s="80" t="s">
        <v>13</v>
      </c>
      <c r="W104" s="68">
        <v>0</v>
      </c>
      <c r="X104" s="81">
        <f t="shared" si="24"/>
        <v>0</v>
      </c>
      <c r="Y104" s="82">
        <f t="shared" si="25"/>
        <v>3530000</v>
      </c>
      <c r="Z104" s="83">
        <v>0</v>
      </c>
      <c r="AA104" s="84">
        <f t="shared" si="26"/>
        <v>3530000</v>
      </c>
      <c r="AB104" s="85">
        <f t="shared" si="27"/>
        <v>3883000.0000000005</v>
      </c>
      <c r="AC104" s="86">
        <f t="shared" si="28"/>
        <v>3883000</v>
      </c>
      <c r="AD104" s="71"/>
      <c r="AE104" s="75">
        <f t="shared" si="29"/>
        <v>69080.234833659488</v>
      </c>
    </row>
    <row r="105" spans="1:32" x14ac:dyDescent="0.2">
      <c r="A105" s="76">
        <v>83</v>
      </c>
      <c r="B105" s="58" t="s">
        <v>53</v>
      </c>
      <c r="C105" s="59" t="s">
        <v>7</v>
      </c>
      <c r="D105" s="60"/>
      <c r="E105" s="183">
        <v>51</v>
      </c>
      <c r="F105" s="61">
        <v>161</v>
      </c>
      <c r="G105" s="77">
        <f t="shared" si="18"/>
        <v>1173000</v>
      </c>
      <c r="H105" s="62">
        <f t="shared" si="30"/>
        <v>23460</v>
      </c>
      <c r="I105" s="62">
        <v>0</v>
      </c>
      <c r="J105" s="63">
        <v>0</v>
      </c>
      <c r="K105" s="77">
        <f t="shared" si="19"/>
        <v>1196460</v>
      </c>
      <c r="L105" s="77">
        <f t="shared" si="20"/>
        <v>2334500</v>
      </c>
      <c r="M105" s="62">
        <f>M13</f>
        <v>600000</v>
      </c>
      <c r="N105" s="77"/>
      <c r="O105" s="64">
        <f>$O$22</f>
        <v>50000</v>
      </c>
      <c r="P105" s="64"/>
      <c r="Q105" s="64"/>
      <c r="R105" s="64">
        <f t="shared" si="21"/>
        <v>-1751950</v>
      </c>
      <c r="S105" s="64"/>
      <c r="T105" s="65">
        <f t="shared" si="22"/>
        <v>3625470</v>
      </c>
      <c r="U105" s="79">
        <f t="shared" si="23"/>
        <v>3625000</v>
      </c>
      <c r="V105" s="80" t="s">
        <v>13</v>
      </c>
      <c r="W105" s="68">
        <v>0</v>
      </c>
      <c r="X105" s="81">
        <f t="shared" si="24"/>
        <v>0</v>
      </c>
      <c r="Y105" s="82">
        <f t="shared" si="25"/>
        <v>3625000</v>
      </c>
      <c r="Z105" s="83">
        <v>0</v>
      </c>
      <c r="AA105" s="84">
        <f t="shared" si="26"/>
        <v>3625000</v>
      </c>
      <c r="AB105" s="85">
        <f t="shared" si="27"/>
        <v>3987500.0000000005</v>
      </c>
      <c r="AC105" s="86">
        <f t="shared" si="28"/>
        <v>3987000</v>
      </c>
      <c r="AD105" s="71"/>
      <c r="AE105" s="75">
        <f t="shared" si="29"/>
        <v>71078.431372549021</v>
      </c>
    </row>
    <row r="106" spans="1:32" x14ac:dyDescent="0.2">
      <c r="A106" s="76">
        <v>84</v>
      </c>
      <c r="B106" s="58" t="s">
        <v>53</v>
      </c>
      <c r="C106" s="59" t="s">
        <v>7</v>
      </c>
      <c r="D106" s="60"/>
      <c r="E106" s="183">
        <v>50.6</v>
      </c>
      <c r="F106" s="61">
        <v>161</v>
      </c>
      <c r="G106" s="77">
        <f t="shared" si="18"/>
        <v>1163800</v>
      </c>
      <c r="H106" s="62">
        <f>460*E106</f>
        <v>23276</v>
      </c>
      <c r="I106" s="62">
        <v>0</v>
      </c>
      <c r="J106" s="63">
        <v>0</v>
      </c>
      <c r="K106" s="77">
        <f t="shared" si="19"/>
        <v>1187076</v>
      </c>
      <c r="L106" s="77">
        <f t="shared" si="20"/>
        <v>2334500</v>
      </c>
      <c r="M106" s="62">
        <f>M13</f>
        <v>600000</v>
      </c>
      <c r="N106" s="77"/>
      <c r="O106" s="64">
        <f>$O$22</f>
        <v>50000</v>
      </c>
      <c r="P106" s="64"/>
      <c r="Q106" s="64"/>
      <c r="R106" s="64">
        <f t="shared" si="21"/>
        <v>-1751950</v>
      </c>
      <c r="S106" s="64"/>
      <c r="T106" s="65">
        <f t="shared" si="22"/>
        <v>3606702</v>
      </c>
      <c r="U106" s="79">
        <f t="shared" si="23"/>
        <v>3606000</v>
      </c>
      <c r="V106" s="80" t="s">
        <v>13</v>
      </c>
      <c r="W106" s="68">
        <v>0</v>
      </c>
      <c r="X106" s="81">
        <f t="shared" si="24"/>
        <v>0</v>
      </c>
      <c r="Y106" s="82">
        <f t="shared" si="25"/>
        <v>3606000</v>
      </c>
      <c r="Z106" s="83">
        <v>0</v>
      </c>
      <c r="AA106" s="84">
        <f t="shared" si="26"/>
        <v>3606000</v>
      </c>
      <c r="AB106" s="85">
        <f t="shared" si="27"/>
        <v>3966600.0000000005</v>
      </c>
      <c r="AC106" s="86">
        <f t="shared" si="28"/>
        <v>3966000</v>
      </c>
      <c r="AD106" s="71"/>
      <c r="AE106" s="75">
        <f t="shared" si="29"/>
        <v>71264.822134387345</v>
      </c>
    </row>
    <row r="107" spans="1:32" x14ac:dyDescent="0.2">
      <c r="A107" s="76">
        <v>85</v>
      </c>
      <c r="B107" s="58" t="s">
        <v>53</v>
      </c>
      <c r="C107" s="87" t="s">
        <v>10</v>
      </c>
      <c r="D107" s="88"/>
      <c r="E107" s="183">
        <v>50.1</v>
      </c>
      <c r="F107" s="61">
        <v>161</v>
      </c>
      <c r="G107" s="77">
        <f t="shared" si="18"/>
        <v>1152300</v>
      </c>
      <c r="H107" s="62">
        <f>460*E107</f>
        <v>23046</v>
      </c>
      <c r="I107" s="62">
        <v>0</v>
      </c>
      <c r="J107" s="78"/>
      <c r="K107" s="77">
        <f t="shared" si="19"/>
        <v>1175346</v>
      </c>
      <c r="L107" s="77">
        <f t="shared" si="20"/>
        <v>2334500</v>
      </c>
      <c r="M107" s="62">
        <f>M12</f>
        <v>550000</v>
      </c>
      <c r="N107" s="77"/>
      <c r="O107" s="64"/>
      <c r="P107" s="64"/>
      <c r="Q107" s="64"/>
      <c r="R107" s="64">
        <f t="shared" si="21"/>
        <v>-1751950</v>
      </c>
      <c r="S107" s="64"/>
      <c r="T107" s="65">
        <f t="shared" si="22"/>
        <v>3483242</v>
      </c>
      <c r="U107" s="79">
        <f t="shared" si="23"/>
        <v>3483000</v>
      </c>
      <c r="V107" s="80" t="s">
        <v>20</v>
      </c>
      <c r="W107" s="68">
        <v>0</v>
      </c>
      <c r="X107" s="81">
        <f t="shared" si="24"/>
        <v>0</v>
      </c>
      <c r="Y107" s="82">
        <f t="shared" si="25"/>
        <v>3483000</v>
      </c>
      <c r="Z107" s="83">
        <v>0</v>
      </c>
      <c r="AA107" s="84">
        <f t="shared" si="26"/>
        <v>3483000</v>
      </c>
      <c r="AB107" s="85">
        <f t="shared" si="27"/>
        <v>3831300.0000000005</v>
      </c>
      <c r="AC107" s="86">
        <f t="shared" si="28"/>
        <v>3831000</v>
      </c>
      <c r="AD107" s="71"/>
      <c r="AE107" s="75">
        <f t="shared" si="29"/>
        <v>69520.958083832331</v>
      </c>
      <c r="AF107" s="138">
        <f>AC107-AC108</f>
        <v>55000</v>
      </c>
    </row>
    <row r="108" spans="1:32" x14ac:dyDescent="0.2">
      <c r="A108" s="76">
        <v>86</v>
      </c>
      <c r="B108" s="58" t="s">
        <v>53</v>
      </c>
      <c r="C108" s="87" t="s">
        <v>10</v>
      </c>
      <c r="D108" s="88"/>
      <c r="E108" s="183">
        <v>50.1</v>
      </c>
      <c r="F108" s="61">
        <v>161</v>
      </c>
      <c r="G108" s="77">
        <f t="shared" si="18"/>
        <v>1152300</v>
      </c>
      <c r="H108" s="62">
        <f>460*E108</f>
        <v>23046</v>
      </c>
      <c r="I108" s="62">
        <v>0</v>
      </c>
      <c r="J108" s="78"/>
      <c r="K108" s="77">
        <f t="shared" si="19"/>
        <v>1175346</v>
      </c>
      <c r="L108" s="77">
        <f t="shared" si="20"/>
        <v>2334500</v>
      </c>
      <c r="M108" s="62">
        <f>M11</f>
        <v>500000</v>
      </c>
      <c r="N108" s="77"/>
      <c r="O108" s="64">
        <f>$O$22</f>
        <v>50000</v>
      </c>
      <c r="P108" s="64">
        <f>$P$22</f>
        <v>-50000</v>
      </c>
      <c r="Q108" s="64"/>
      <c r="R108" s="64">
        <f t="shared" si="21"/>
        <v>-1751950</v>
      </c>
      <c r="S108" s="64"/>
      <c r="T108" s="65">
        <f t="shared" si="22"/>
        <v>3433242</v>
      </c>
      <c r="U108" s="79">
        <f t="shared" si="23"/>
        <v>3433000</v>
      </c>
      <c r="V108" s="80" t="s">
        <v>20</v>
      </c>
      <c r="W108" s="68">
        <v>0</v>
      </c>
      <c r="X108" s="81">
        <f t="shared" si="24"/>
        <v>0</v>
      </c>
      <c r="Y108" s="82">
        <f t="shared" si="25"/>
        <v>3433000</v>
      </c>
      <c r="Z108" s="83">
        <v>0</v>
      </c>
      <c r="AA108" s="84">
        <f t="shared" si="26"/>
        <v>3433000</v>
      </c>
      <c r="AB108" s="85">
        <f t="shared" si="27"/>
        <v>3776300.0000000005</v>
      </c>
      <c r="AC108" s="86">
        <f t="shared" si="28"/>
        <v>3776000</v>
      </c>
      <c r="AD108" s="71"/>
      <c r="AE108" s="75">
        <f t="shared" si="29"/>
        <v>68522.954091816369</v>
      </c>
    </row>
    <row r="109" spans="1:32" ht="15" thickBot="1" x14ac:dyDescent="0.25">
      <c r="A109" s="76">
        <v>87</v>
      </c>
      <c r="B109" s="58" t="s">
        <v>53</v>
      </c>
      <c r="C109" s="87" t="s">
        <v>10</v>
      </c>
      <c r="D109" s="88"/>
      <c r="E109" s="183">
        <v>50.1</v>
      </c>
      <c r="F109" s="61">
        <v>161</v>
      </c>
      <c r="G109" s="77">
        <f t="shared" si="18"/>
        <v>1152300</v>
      </c>
      <c r="H109" s="62">
        <f>460*E109</f>
        <v>23046</v>
      </c>
      <c r="I109" s="62">
        <v>0</v>
      </c>
      <c r="J109" s="78">
        <v>0</v>
      </c>
      <c r="K109" s="77">
        <f t="shared" si="19"/>
        <v>1175346</v>
      </c>
      <c r="L109" s="77">
        <f t="shared" si="20"/>
        <v>2334500</v>
      </c>
      <c r="M109" s="62">
        <f>M10</f>
        <v>450000</v>
      </c>
      <c r="N109" s="77"/>
      <c r="O109" s="64">
        <f>$O$22</f>
        <v>50000</v>
      </c>
      <c r="P109" s="64"/>
      <c r="Q109" s="64"/>
      <c r="R109" s="64">
        <f t="shared" si="21"/>
        <v>-1751950</v>
      </c>
      <c r="S109" s="64"/>
      <c r="T109" s="65">
        <f t="shared" si="22"/>
        <v>3433242</v>
      </c>
      <c r="U109" s="79">
        <f t="shared" si="23"/>
        <v>3433000</v>
      </c>
      <c r="V109" s="80" t="s">
        <v>20</v>
      </c>
      <c r="W109" s="68">
        <v>0</v>
      </c>
      <c r="X109" s="81">
        <f t="shared" si="24"/>
        <v>0</v>
      </c>
      <c r="Y109" s="82">
        <f t="shared" si="25"/>
        <v>3433000</v>
      </c>
      <c r="Z109" s="83">
        <v>0</v>
      </c>
      <c r="AA109" s="84">
        <f t="shared" si="26"/>
        <v>3433000</v>
      </c>
      <c r="AB109" s="85">
        <f t="shared" si="27"/>
        <v>3776300.0000000005</v>
      </c>
      <c r="AC109" s="121">
        <f t="shared" si="28"/>
        <v>3776000</v>
      </c>
      <c r="AD109" s="71"/>
      <c r="AE109" s="75">
        <f t="shared" si="29"/>
        <v>68522.954091816369</v>
      </c>
    </row>
    <row r="110" spans="1:32" ht="15.75" thickTop="1" thickBot="1" x14ac:dyDescent="0.25">
      <c r="A110" s="95">
        <v>88</v>
      </c>
      <c r="B110" s="96" t="s">
        <v>53</v>
      </c>
      <c r="C110" s="184" t="s">
        <v>10</v>
      </c>
      <c r="D110" s="185"/>
      <c r="E110" s="186">
        <v>50.1</v>
      </c>
      <c r="F110" s="96">
        <v>161</v>
      </c>
      <c r="G110" s="187">
        <f t="shared" si="18"/>
        <v>1152300</v>
      </c>
      <c r="H110" s="188">
        <f>230*E110</f>
        <v>11523</v>
      </c>
      <c r="I110" s="188">
        <v>0</v>
      </c>
      <c r="J110" s="189">
        <v>0</v>
      </c>
      <c r="K110" s="187">
        <f t="shared" si="19"/>
        <v>1163823</v>
      </c>
      <c r="L110" s="187">
        <f t="shared" si="20"/>
        <v>2334500</v>
      </c>
      <c r="M110" s="188">
        <f>M9</f>
        <v>400000</v>
      </c>
      <c r="N110" s="187"/>
      <c r="O110" s="190">
        <f>$O$22</f>
        <v>50000</v>
      </c>
      <c r="P110" s="190">
        <f>$P$22</f>
        <v>-50000</v>
      </c>
      <c r="Q110" s="190"/>
      <c r="R110" s="190">
        <f t="shared" si="21"/>
        <v>-1751950</v>
      </c>
      <c r="S110" s="190"/>
      <c r="T110" s="97">
        <f t="shared" si="22"/>
        <v>3310196</v>
      </c>
      <c r="U110" s="98">
        <f t="shared" si="23"/>
        <v>3310000</v>
      </c>
      <c r="V110" s="191" t="s">
        <v>20</v>
      </c>
      <c r="W110" s="192">
        <v>0</v>
      </c>
      <c r="X110" s="193">
        <f t="shared" si="24"/>
        <v>0</v>
      </c>
      <c r="Y110" s="98">
        <f t="shared" si="25"/>
        <v>3310000</v>
      </c>
      <c r="Z110" s="99">
        <v>0</v>
      </c>
      <c r="AA110" s="194">
        <f t="shared" si="26"/>
        <v>3310000</v>
      </c>
      <c r="AB110" s="99">
        <v>3437000</v>
      </c>
      <c r="AC110" s="164">
        <f t="shared" si="28"/>
        <v>3437000</v>
      </c>
      <c r="AD110" s="195"/>
      <c r="AE110" s="100">
        <f t="shared" si="29"/>
        <v>66067.864271457089</v>
      </c>
      <c r="AF110" s="101" t="s">
        <v>116</v>
      </c>
    </row>
    <row r="111" spans="1:32" ht="15" thickTop="1" x14ac:dyDescent="0.2">
      <c r="A111" s="76">
        <v>89</v>
      </c>
      <c r="B111" s="58" t="s">
        <v>53</v>
      </c>
      <c r="C111" s="87" t="s">
        <v>10</v>
      </c>
      <c r="D111" s="88"/>
      <c r="E111" s="183">
        <v>50.1</v>
      </c>
      <c r="F111" s="61">
        <v>161</v>
      </c>
      <c r="G111" s="77">
        <f t="shared" si="18"/>
        <v>1152300</v>
      </c>
      <c r="H111" s="62">
        <f>230*E111</f>
        <v>11523</v>
      </c>
      <c r="I111" s="62">
        <v>0</v>
      </c>
      <c r="J111" s="78"/>
      <c r="K111" s="77">
        <f t="shared" si="19"/>
        <v>1163823</v>
      </c>
      <c r="L111" s="77">
        <f t="shared" si="20"/>
        <v>2334500</v>
      </c>
      <c r="M111" s="62">
        <f>M8</f>
        <v>350000</v>
      </c>
      <c r="N111" s="77"/>
      <c r="O111" s="64"/>
      <c r="P111" s="64"/>
      <c r="Q111" s="64"/>
      <c r="R111" s="64">
        <f t="shared" si="21"/>
        <v>-1751950</v>
      </c>
      <c r="S111" s="64"/>
      <c r="T111" s="65">
        <f t="shared" si="22"/>
        <v>3260196</v>
      </c>
      <c r="U111" s="79">
        <f t="shared" si="23"/>
        <v>3260000</v>
      </c>
      <c r="V111" s="80" t="s">
        <v>20</v>
      </c>
      <c r="W111" s="68">
        <v>0</v>
      </c>
      <c r="X111" s="81">
        <f t="shared" si="24"/>
        <v>0</v>
      </c>
      <c r="Y111" s="82">
        <f t="shared" si="25"/>
        <v>3260000</v>
      </c>
      <c r="Z111" s="83">
        <v>0</v>
      </c>
      <c r="AA111" s="84">
        <f t="shared" si="26"/>
        <v>3260000</v>
      </c>
      <c r="AB111" s="85">
        <f t="shared" si="27"/>
        <v>3586000.0000000005</v>
      </c>
      <c r="AC111" s="74">
        <f t="shared" si="28"/>
        <v>3586000</v>
      </c>
      <c r="AD111" s="71"/>
      <c r="AE111" s="75">
        <f t="shared" si="29"/>
        <v>65069.860279441113</v>
      </c>
      <c r="AF111" s="101"/>
    </row>
    <row r="112" spans="1:32" ht="15" thickBot="1" x14ac:dyDescent="0.25">
      <c r="A112" s="102">
        <v>90</v>
      </c>
      <c r="B112" s="58" t="s">
        <v>53</v>
      </c>
      <c r="C112" s="87" t="s">
        <v>10</v>
      </c>
      <c r="D112" s="88"/>
      <c r="E112" s="183">
        <v>50.1</v>
      </c>
      <c r="F112" s="61">
        <v>161</v>
      </c>
      <c r="G112" s="77">
        <f t="shared" si="18"/>
        <v>1152300</v>
      </c>
      <c r="H112" s="62">
        <f>230*E112</f>
        <v>11523</v>
      </c>
      <c r="I112" s="62">
        <v>0</v>
      </c>
      <c r="J112" s="78"/>
      <c r="K112" s="77">
        <f t="shared" si="19"/>
        <v>1163823</v>
      </c>
      <c r="L112" s="77">
        <f t="shared" si="20"/>
        <v>2334500</v>
      </c>
      <c r="M112" s="62">
        <f>M7</f>
        <v>300000</v>
      </c>
      <c r="N112" s="77"/>
      <c r="O112" s="64"/>
      <c r="P112" s="64"/>
      <c r="Q112" s="64"/>
      <c r="R112" s="64">
        <f t="shared" si="21"/>
        <v>-1751950</v>
      </c>
      <c r="S112" s="64"/>
      <c r="T112" s="65">
        <f t="shared" si="22"/>
        <v>3210196</v>
      </c>
      <c r="U112" s="79">
        <f t="shared" si="23"/>
        <v>3210000</v>
      </c>
      <c r="V112" s="80" t="s">
        <v>20</v>
      </c>
      <c r="W112" s="68">
        <v>0</v>
      </c>
      <c r="X112" s="81">
        <f t="shared" si="24"/>
        <v>0</v>
      </c>
      <c r="Y112" s="82">
        <f t="shared" si="25"/>
        <v>3210000</v>
      </c>
      <c r="Z112" s="83">
        <v>0</v>
      </c>
      <c r="AA112" s="84">
        <f t="shared" si="26"/>
        <v>3210000</v>
      </c>
      <c r="AB112" s="85">
        <f t="shared" si="27"/>
        <v>3531000.0000000005</v>
      </c>
      <c r="AC112" s="121">
        <f t="shared" si="28"/>
        <v>3531000</v>
      </c>
      <c r="AD112" s="71"/>
      <c r="AE112" s="75">
        <f t="shared" si="29"/>
        <v>64071.856287425151</v>
      </c>
      <c r="AF112" s="101"/>
    </row>
    <row r="113" spans="1:35" ht="15.75" thickTop="1" thickBot="1" x14ac:dyDescent="0.25">
      <c r="A113" s="103">
        <v>91</v>
      </c>
      <c r="B113" s="96" t="s">
        <v>53</v>
      </c>
      <c r="C113" s="184" t="s">
        <v>10</v>
      </c>
      <c r="D113" s="185"/>
      <c r="E113" s="186">
        <v>50.6</v>
      </c>
      <c r="F113" s="96">
        <v>161</v>
      </c>
      <c r="G113" s="187">
        <f t="shared" si="18"/>
        <v>1163800</v>
      </c>
      <c r="H113" s="188">
        <f>230*E113</f>
        <v>11638</v>
      </c>
      <c r="I113" s="188">
        <v>0</v>
      </c>
      <c r="J113" s="189"/>
      <c r="K113" s="187">
        <f t="shared" si="19"/>
        <v>1175438</v>
      </c>
      <c r="L113" s="187">
        <f t="shared" si="20"/>
        <v>2334500</v>
      </c>
      <c r="M113" s="188">
        <f>M6</f>
        <v>250000</v>
      </c>
      <c r="N113" s="187"/>
      <c r="O113" s="190">
        <f>$O$22</f>
        <v>50000</v>
      </c>
      <c r="P113" s="190"/>
      <c r="Q113" s="190"/>
      <c r="R113" s="190">
        <f t="shared" si="21"/>
        <v>-1751950</v>
      </c>
      <c r="S113" s="190"/>
      <c r="T113" s="97">
        <f t="shared" si="22"/>
        <v>3233426</v>
      </c>
      <c r="U113" s="98">
        <f t="shared" si="23"/>
        <v>3233000</v>
      </c>
      <c r="V113" s="191" t="s">
        <v>20</v>
      </c>
      <c r="W113" s="192">
        <v>0</v>
      </c>
      <c r="X113" s="193">
        <f t="shared" si="24"/>
        <v>0</v>
      </c>
      <c r="Y113" s="98">
        <f t="shared" si="25"/>
        <v>3233000</v>
      </c>
      <c r="Z113" s="99">
        <v>0</v>
      </c>
      <c r="AA113" s="194">
        <f t="shared" si="26"/>
        <v>3233000</v>
      </c>
      <c r="AB113" s="99">
        <v>3500000</v>
      </c>
      <c r="AC113" s="164">
        <f t="shared" si="28"/>
        <v>3500000</v>
      </c>
      <c r="AD113" s="195"/>
      <c r="AE113" s="100">
        <f t="shared" si="29"/>
        <v>63893.280632411064</v>
      </c>
      <c r="AF113" s="101" t="s">
        <v>116</v>
      </c>
    </row>
    <row r="114" spans="1:35" ht="15" thickTop="1" x14ac:dyDescent="0.2">
      <c r="A114" s="102">
        <v>92</v>
      </c>
      <c r="B114" s="58" t="s">
        <v>53</v>
      </c>
      <c r="C114" s="87" t="s">
        <v>10</v>
      </c>
      <c r="D114" s="88"/>
      <c r="E114" s="183">
        <v>50.6</v>
      </c>
      <c r="F114" s="61">
        <v>161</v>
      </c>
      <c r="G114" s="77">
        <f t="shared" si="18"/>
        <v>1163800</v>
      </c>
      <c r="H114" s="62">
        <v>0</v>
      </c>
      <c r="I114" s="62">
        <v>0</v>
      </c>
      <c r="J114" s="63">
        <v>0</v>
      </c>
      <c r="K114" s="77">
        <f t="shared" si="19"/>
        <v>1163800</v>
      </c>
      <c r="L114" s="77">
        <f t="shared" si="20"/>
        <v>2334500</v>
      </c>
      <c r="M114" s="62">
        <f>M5</f>
        <v>200000</v>
      </c>
      <c r="N114" s="77"/>
      <c r="O114" s="64">
        <f>$O$22</f>
        <v>50000</v>
      </c>
      <c r="P114" s="64"/>
      <c r="Q114" s="64"/>
      <c r="R114" s="64">
        <f t="shared" si="21"/>
        <v>-1751950</v>
      </c>
      <c r="S114" s="64"/>
      <c r="T114" s="65">
        <f t="shared" si="22"/>
        <v>3160150</v>
      </c>
      <c r="U114" s="79">
        <f t="shared" si="23"/>
        <v>3160000</v>
      </c>
      <c r="V114" s="80" t="s">
        <v>13</v>
      </c>
      <c r="W114" s="68">
        <v>0</v>
      </c>
      <c r="X114" s="81">
        <f t="shared" si="24"/>
        <v>0</v>
      </c>
      <c r="Y114" s="82">
        <f t="shared" si="25"/>
        <v>3160000</v>
      </c>
      <c r="Z114" s="83">
        <v>0</v>
      </c>
      <c r="AA114" s="84">
        <f t="shared" si="26"/>
        <v>3160000</v>
      </c>
      <c r="AB114" s="85">
        <f t="shared" si="27"/>
        <v>3476000.0000000005</v>
      </c>
      <c r="AC114" s="74">
        <f t="shared" si="28"/>
        <v>3476000</v>
      </c>
      <c r="AD114" s="71"/>
      <c r="AE114" s="75">
        <f t="shared" si="29"/>
        <v>62450.592885375496</v>
      </c>
    </row>
    <row r="115" spans="1:35" x14ac:dyDescent="0.2">
      <c r="A115" s="102">
        <v>93</v>
      </c>
      <c r="B115" s="58" t="s">
        <v>53</v>
      </c>
      <c r="C115" s="87" t="s">
        <v>15</v>
      </c>
      <c r="D115" s="90"/>
      <c r="E115" s="183">
        <v>50.1</v>
      </c>
      <c r="F115" s="61">
        <v>161</v>
      </c>
      <c r="G115" s="77">
        <f t="shared" si="18"/>
        <v>1152300</v>
      </c>
      <c r="H115" s="62">
        <v>0</v>
      </c>
      <c r="I115" s="62">
        <v>0</v>
      </c>
      <c r="J115" s="78"/>
      <c r="K115" s="77">
        <f t="shared" si="19"/>
        <v>1152300</v>
      </c>
      <c r="L115" s="77">
        <f t="shared" si="20"/>
        <v>2334500</v>
      </c>
      <c r="M115" s="62">
        <f>M4</f>
        <v>150000</v>
      </c>
      <c r="N115" s="77"/>
      <c r="O115" s="64">
        <f>$O$22</f>
        <v>50000</v>
      </c>
      <c r="P115" s="64">
        <f>$P$22</f>
        <v>-50000</v>
      </c>
      <c r="Q115" s="64"/>
      <c r="R115" s="64">
        <f t="shared" si="21"/>
        <v>-1751950</v>
      </c>
      <c r="S115" s="64"/>
      <c r="T115" s="65">
        <f t="shared" si="22"/>
        <v>3037150</v>
      </c>
      <c r="U115" s="79">
        <f t="shared" si="23"/>
        <v>3037000</v>
      </c>
      <c r="V115" s="80" t="s">
        <v>13</v>
      </c>
      <c r="W115" s="68">
        <v>0</v>
      </c>
      <c r="X115" s="81">
        <f t="shared" si="24"/>
        <v>0</v>
      </c>
      <c r="Y115" s="82">
        <f t="shared" si="25"/>
        <v>3037000</v>
      </c>
      <c r="Z115" s="83">
        <v>0</v>
      </c>
      <c r="AA115" s="84">
        <f t="shared" si="26"/>
        <v>3037000</v>
      </c>
      <c r="AB115" s="85">
        <f t="shared" si="27"/>
        <v>3340700.0000000005</v>
      </c>
      <c r="AC115" s="86">
        <f t="shared" si="28"/>
        <v>3340000</v>
      </c>
      <c r="AD115" s="71"/>
      <c r="AE115" s="75">
        <f t="shared" si="29"/>
        <v>60618.762475049902</v>
      </c>
    </row>
    <row r="116" spans="1:35" x14ac:dyDescent="0.2">
      <c r="A116" s="102">
        <v>94</v>
      </c>
      <c r="B116" s="58" t="s">
        <v>53</v>
      </c>
      <c r="C116" s="87" t="s">
        <v>15</v>
      </c>
      <c r="D116" s="90"/>
      <c r="E116" s="183">
        <v>50.1</v>
      </c>
      <c r="F116" s="61">
        <v>161</v>
      </c>
      <c r="G116" s="77">
        <f t="shared" si="18"/>
        <v>1152300</v>
      </c>
      <c r="H116" s="62">
        <v>0</v>
      </c>
      <c r="I116" s="62">
        <v>0</v>
      </c>
      <c r="J116" s="78"/>
      <c r="K116" s="77">
        <f t="shared" si="19"/>
        <v>1152300</v>
      </c>
      <c r="L116" s="77">
        <f t="shared" si="20"/>
        <v>2334500</v>
      </c>
      <c r="M116" s="62">
        <f>M3</f>
        <v>100000</v>
      </c>
      <c r="N116" s="77"/>
      <c r="O116" s="64"/>
      <c r="P116" s="64"/>
      <c r="Q116" s="64"/>
      <c r="R116" s="64">
        <f t="shared" si="21"/>
        <v>-1751950</v>
      </c>
      <c r="S116" s="64"/>
      <c r="T116" s="65">
        <f t="shared" si="22"/>
        <v>2987150</v>
      </c>
      <c r="U116" s="79">
        <f t="shared" si="23"/>
        <v>2987000</v>
      </c>
      <c r="V116" s="80" t="s">
        <v>13</v>
      </c>
      <c r="W116" s="68">
        <v>0</v>
      </c>
      <c r="X116" s="81">
        <f t="shared" si="24"/>
        <v>0</v>
      </c>
      <c r="Y116" s="82">
        <f t="shared" si="25"/>
        <v>2987000</v>
      </c>
      <c r="Z116" s="83">
        <v>0</v>
      </c>
      <c r="AA116" s="84">
        <f t="shared" si="26"/>
        <v>2987000</v>
      </c>
      <c r="AB116" s="85">
        <f t="shared" si="27"/>
        <v>3285700.0000000005</v>
      </c>
      <c r="AC116" s="86">
        <f t="shared" si="28"/>
        <v>3285000</v>
      </c>
      <c r="AD116" s="71"/>
      <c r="AE116" s="75">
        <f t="shared" si="29"/>
        <v>59620.758483033933</v>
      </c>
    </row>
    <row r="117" spans="1:35" x14ac:dyDescent="0.2">
      <c r="A117" s="102">
        <v>95</v>
      </c>
      <c r="B117" s="58" t="s">
        <v>53</v>
      </c>
      <c r="C117" s="87" t="s">
        <v>15</v>
      </c>
      <c r="D117" s="90"/>
      <c r="E117" s="175">
        <v>51.2</v>
      </c>
      <c r="F117" s="61">
        <v>161</v>
      </c>
      <c r="G117" s="77">
        <f t="shared" si="18"/>
        <v>1177600</v>
      </c>
      <c r="H117" s="62">
        <v>0</v>
      </c>
      <c r="I117" s="62">
        <v>0</v>
      </c>
      <c r="J117" s="78"/>
      <c r="K117" s="77">
        <f t="shared" si="19"/>
        <v>1177600</v>
      </c>
      <c r="L117" s="77">
        <f t="shared" si="20"/>
        <v>2334500</v>
      </c>
      <c r="M117" s="62">
        <f>M2</f>
        <v>50000</v>
      </c>
      <c r="N117" s="77"/>
      <c r="O117" s="64"/>
      <c r="P117" s="64"/>
      <c r="Q117" s="64"/>
      <c r="R117" s="64">
        <f t="shared" si="21"/>
        <v>-1751950</v>
      </c>
      <c r="S117" s="64"/>
      <c r="T117" s="65">
        <f t="shared" si="22"/>
        <v>2987750</v>
      </c>
      <c r="U117" s="79">
        <f t="shared" si="23"/>
        <v>2987000</v>
      </c>
      <c r="V117" s="80" t="s">
        <v>13</v>
      </c>
      <c r="W117" s="68">
        <v>0</v>
      </c>
      <c r="X117" s="81">
        <f t="shared" si="24"/>
        <v>0</v>
      </c>
      <c r="Y117" s="82">
        <f t="shared" si="25"/>
        <v>2987000</v>
      </c>
      <c r="Z117" s="83">
        <v>0</v>
      </c>
      <c r="AA117" s="84">
        <f t="shared" si="26"/>
        <v>2987000</v>
      </c>
      <c r="AB117" s="85">
        <f t="shared" si="27"/>
        <v>3285700.0000000005</v>
      </c>
      <c r="AC117" s="86">
        <f t="shared" si="28"/>
        <v>3285000</v>
      </c>
      <c r="AD117" s="71"/>
      <c r="AE117" s="75">
        <f t="shared" si="29"/>
        <v>58339.84375</v>
      </c>
    </row>
    <row r="118" spans="1:35" x14ac:dyDescent="0.2">
      <c r="A118" s="102">
        <v>116</v>
      </c>
      <c r="B118" s="58" t="s">
        <v>53</v>
      </c>
      <c r="C118" s="104" t="s">
        <v>20</v>
      </c>
      <c r="D118" s="90"/>
      <c r="E118" s="183">
        <v>54.6</v>
      </c>
      <c r="F118" s="61">
        <v>161</v>
      </c>
      <c r="G118" s="77">
        <f t="shared" si="18"/>
        <v>1255800</v>
      </c>
      <c r="H118" s="62">
        <f>460*E118</f>
        <v>25116</v>
      </c>
      <c r="I118" s="62">
        <v>0</v>
      </c>
      <c r="J118" s="63">
        <v>0</v>
      </c>
      <c r="K118" s="77">
        <f t="shared" si="19"/>
        <v>1280916</v>
      </c>
      <c r="L118" s="77">
        <f t="shared" si="20"/>
        <v>2334500</v>
      </c>
      <c r="M118" s="62"/>
      <c r="N118" s="77"/>
      <c r="O118" s="64">
        <f>$O$22</f>
        <v>50000</v>
      </c>
      <c r="P118" s="64"/>
      <c r="Q118" s="105">
        <f>$Q$22</f>
        <v>0</v>
      </c>
      <c r="R118" s="64">
        <f t="shared" si="21"/>
        <v>-1751950</v>
      </c>
      <c r="S118" s="64"/>
      <c r="T118" s="65">
        <f t="shared" si="22"/>
        <v>3194382</v>
      </c>
      <c r="U118" s="79">
        <f t="shared" si="23"/>
        <v>3194000</v>
      </c>
      <c r="V118" s="80" t="s">
        <v>8</v>
      </c>
      <c r="W118" s="68">
        <v>0</v>
      </c>
      <c r="X118" s="81">
        <f t="shared" si="24"/>
        <v>0</v>
      </c>
      <c r="Y118" s="82">
        <f t="shared" si="25"/>
        <v>3194000</v>
      </c>
      <c r="Z118" s="83">
        <v>0</v>
      </c>
      <c r="AA118" s="84">
        <f t="shared" si="26"/>
        <v>3194000</v>
      </c>
      <c r="AB118" s="85">
        <f t="shared" si="27"/>
        <v>3513400.0000000005</v>
      </c>
      <c r="AC118" s="86">
        <f t="shared" si="28"/>
        <v>3513000</v>
      </c>
      <c r="AD118" s="71"/>
      <c r="AE118" s="75">
        <f t="shared" si="29"/>
        <v>58498.168498168496</v>
      </c>
    </row>
    <row r="119" spans="1:35" x14ac:dyDescent="0.2">
      <c r="A119" s="76">
        <v>117</v>
      </c>
      <c r="B119" s="58" t="s">
        <v>53</v>
      </c>
      <c r="C119" s="104" t="s">
        <v>20</v>
      </c>
      <c r="D119" s="90"/>
      <c r="E119" s="183">
        <v>54.7</v>
      </c>
      <c r="F119" s="61">
        <v>161</v>
      </c>
      <c r="G119" s="77">
        <f t="shared" si="18"/>
        <v>1258100</v>
      </c>
      <c r="H119" s="62">
        <f>460*E119</f>
        <v>25162</v>
      </c>
      <c r="I119" s="62">
        <v>0</v>
      </c>
      <c r="J119" s="78"/>
      <c r="K119" s="77">
        <f t="shared" si="19"/>
        <v>1283262</v>
      </c>
      <c r="L119" s="77">
        <f t="shared" si="20"/>
        <v>2334500</v>
      </c>
      <c r="M119" s="62"/>
      <c r="N119" s="77"/>
      <c r="O119" s="64"/>
      <c r="P119" s="64"/>
      <c r="Q119" s="105">
        <f>$Q$22</f>
        <v>0</v>
      </c>
      <c r="R119" s="64">
        <f t="shared" si="21"/>
        <v>-1751950</v>
      </c>
      <c r="S119" s="64"/>
      <c r="T119" s="65">
        <f t="shared" si="22"/>
        <v>3149074</v>
      </c>
      <c r="U119" s="79">
        <f t="shared" si="23"/>
        <v>3149000</v>
      </c>
      <c r="V119" s="80" t="s">
        <v>8</v>
      </c>
      <c r="W119" s="68">
        <v>0</v>
      </c>
      <c r="X119" s="81">
        <f t="shared" si="24"/>
        <v>0</v>
      </c>
      <c r="Y119" s="82">
        <f t="shared" si="25"/>
        <v>3149000</v>
      </c>
      <c r="Z119" s="83">
        <v>0</v>
      </c>
      <c r="AA119" s="84">
        <f t="shared" si="26"/>
        <v>3149000</v>
      </c>
      <c r="AB119" s="85">
        <f t="shared" si="27"/>
        <v>3463900.0000000005</v>
      </c>
      <c r="AC119" s="86">
        <f t="shared" si="28"/>
        <v>3463000</v>
      </c>
      <c r="AD119" s="71"/>
      <c r="AE119" s="75">
        <f t="shared" si="29"/>
        <v>57568.555758683724</v>
      </c>
    </row>
    <row r="120" spans="1:35" x14ac:dyDescent="0.2">
      <c r="A120" s="106">
        <v>118</v>
      </c>
      <c r="B120" s="107" t="s">
        <v>53</v>
      </c>
      <c r="C120" s="108" t="s">
        <v>15</v>
      </c>
      <c r="D120" s="109"/>
      <c r="E120" s="196">
        <v>55.4</v>
      </c>
      <c r="F120" s="110">
        <v>161</v>
      </c>
      <c r="G120" s="111">
        <f t="shared" si="18"/>
        <v>1274200</v>
      </c>
      <c r="H120" s="62">
        <f>460*E120</f>
        <v>25484</v>
      </c>
      <c r="I120" s="62">
        <v>0</v>
      </c>
      <c r="J120" s="112"/>
      <c r="K120" s="111">
        <f t="shared" si="19"/>
        <v>1299684</v>
      </c>
      <c r="L120" s="111">
        <f t="shared" si="20"/>
        <v>2334500</v>
      </c>
      <c r="M120" s="113"/>
      <c r="N120" s="111"/>
      <c r="O120" s="105"/>
      <c r="P120" s="105"/>
      <c r="Q120" s="105">
        <f>$Q$22</f>
        <v>0</v>
      </c>
      <c r="R120" s="64">
        <f t="shared" si="21"/>
        <v>-1751950</v>
      </c>
      <c r="S120" s="105"/>
      <c r="T120" s="65">
        <f t="shared" si="22"/>
        <v>3181918</v>
      </c>
      <c r="U120" s="114">
        <f t="shared" si="23"/>
        <v>3181000</v>
      </c>
      <c r="V120" s="91" t="s">
        <v>8</v>
      </c>
      <c r="W120" s="115">
        <v>0</v>
      </c>
      <c r="X120" s="116">
        <f t="shared" si="24"/>
        <v>0</v>
      </c>
      <c r="Y120" s="117">
        <f t="shared" si="25"/>
        <v>3181000</v>
      </c>
      <c r="Z120" s="118">
        <v>0</v>
      </c>
      <c r="AA120" s="119">
        <f t="shared" si="26"/>
        <v>3181000</v>
      </c>
      <c r="AB120" s="120">
        <f t="shared" si="27"/>
        <v>3499100.0000000005</v>
      </c>
      <c r="AC120" s="121">
        <f t="shared" si="28"/>
        <v>3499000</v>
      </c>
      <c r="AD120" s="122"/>
      <c r="AE120" s="75">
        <f t="shared" si="29"/>
        <v>57418.772563176899</v>
      </c>
    </row>
    <row r="121" spans="1:35" s="126" customFormat="1" x14ac:dyDescent="0.2">
      <c r="A121" s="165"/>
      <c r="B121" s="166"/>
      <c r="C121" s="166"/>
      <c r="D121" s="166"/>
      <c r="E121" s="166">
        <f t="shared" ref="E121:K121" si="31">SUM(E25:E120)</f>
        <v>5280.9000000000015</v>
      </c>
      <c r="F121" s="166">
        <f t="shared" si="31"/>
        <v>15456</v>
      </c>
      <c r="G121" s="166">
        <f t="shared" si="31"/>
        <v>121460700</v>
      </c>
      <c r="H121" s="166">
        <f t="shared" si="31"/>
        <v>1750070</v>
      </c>
      <c r="I121" s="166">
        <f t="shared" si="31"/>
        <v>0</v>
      </c>
      <c r="J121" s="166">
        <f t="shared" si="31"/>
        <v>0</v>
      </c>
      <c r="K121" s="166">
        <f t="shared" si="31"/>
        <v>123210770</v>
      </c>
      <c r="L121" s="166">
        <f>SUM(L25:L120)</f>
        <v>224112000</v>
      </c>
      <c r="M121" s="125"/>
      <c r="N121" s="166"/>
      <c r="O121" s="123">
        <f>SUM(O25:O120)</f>
        <v>1800000</v>
      </c>
      <c r="P121" s="123"/>
      <c r="Q121" s="123"/>
      <c r="R121" s="124">
        <f>SUM(R25:R120)</f>
        <v>-168187200</v>
      </c>
      <c r="S121" s="123"/>
      <c r="T121" s="167">
        <f>SUM(T25:T120)</f>
        <v>350616340</v>
      </c>
      <c r="U121" s="123">
        <f>SUM(U25:U120)</f>
        <v>350571000</v>
      </c>
      <c r="V121" s="168"/>
      <c r="W121" s="169"/>
      <c r="X121" s="170">
        <f t="shared" ref="X121:AC121" si="32">SUM(X25:X120)</f>
        <v>0</v>
      </c>
      <c r="Y121" s="171">
        <f t="shared" si="32"/>
        <v>350571000</v>
      </c>
      <c r="Z121" s="125">
        <f t="shared" si="32"/>
        <v>0</v>
      </c>
      <c r="AA121" s="123">
        <f t="shared" si="32"/>
        <v>350571000</v>
      </c>
      <c r="AB121" s="125">
        <f t="shared" si="32"/>
        <v>385367800</v>
      </c>
      <c r="AC121" s="123">
        <f t="shared" si="32"/>
        <v>385332000</v>
      </c>
      <c r="AD121" s="172"/>
      <c r="AE121" s="125">
        <f t="shared" si="29"/>
        <v>66384.707152189949</v>
      </c>
    </row>
    <row r="122" spans="1:35" s="122" customFormat="1" x14ac:dyDescent="0.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Q122" s="122" t="s">
        <v>98</v>
      </c>
      <c r="T122" s="127"/>
      <c r="U122" s="127"/>
      <c r="V122" s="128"/>
      <c r="W122" s="128"/>
      <c r="X122" s="128"/>
      <c r="Y122" s="128"/>
      <c r="Z122" s="127"/>
      <c r="AA122" s="127"/>
      <c r="AB122" s="127"/>
      <c r="AC122" s="127"/>
      <c r="AD122" s="127"/>
    </row>
    <row r="123" spans="1:35" x14ac:dyDescent="0.2">
      <c r="A123" s="129"/>
      <c r="B123" s="129" t="s">
        <v>99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</row>
    <row r="124" spans="1:35" x14ac:dyDescent="0.2">
      <c r="A124" s="130">
        <v>46</v>
      </c>
      <c r="B124" s="131" t="s">
        <v>100</v>
      </c>
      <c r="C124" s="160" t="s">
        <v>7</v>
      </c>
      <c r="D124" s="132">
        <v>0.03</v>
      </c>
      <c r="E124" s="163">
        <v>48.8</v>
      </c>
      <c r="F124" s="160">
        <v>137</v>
      </c>
      <c r="G124" s="133">
        <v>1122400</v>
      </c>
      <c r="H124" s="133">
        <v>33672</v>
      </c>
      <c r="I124" s="133"/>
      <c r="J124" s="134"/>
      <c r="K124" s="133">
        <v>1156072</v>
      </c>
      <c r="L124" s="133">
        <v>1986500</v>
      </c>
      <c r="M124" s="133"/>
      <c r="N124" s="133">
        <v>150000</v>
      </c>
      <c r="O124" s="135"/>
      <c r="P124" s="135"/>
      <c r="Q124" s="135"/>
      <c r="R124" s="135">
        <v>-1380000</v>
      </c>
      <c r="S124" s="135"/>
      <c r="T124" s="136">
        <v>3068644</v>
      </c>
      <c r="U124" s="136">
        <v>3068000</v>
      </c>
      <c r="V124" s="133" t="s">
        <v>17</v>
      </c>
      <c r="W124" s="137">
        <v>0</v>
      </c>
      <c r="X124" s="138">
        <v>0</v>
      </c>
      <c r="Y124" s="138">
        <v>3068000</v>
      </c>
      <c r="Z124" s="138">
        <v>0</v>
      </c>
      <c r="AA124" s="133">
        <v>3068000</v>
      </c>
      <c r="AB124" s="139">
        <f>U124*1.1</f>
        <v>3374800.0000000005</v>
      </c>
      <c r="AC124" s="140">
        <f t="shared" ref="AC124:AC145" si="33">ROUNDDOWN(AB124/1000,0)*1000</f>
        <v>3374000</v>
      </c>
      <c r="AD124" s="138"/>
      <c r="AE124" s="141">
        <v>62868.852459016394</v>
      </c>
      <c r="AF124" s="138"/>
      <c r="AG124" s="138"/>
      <c r="AH124" s="138"/>
      <c r="AI124" s="138"/>
    </row>
    <row r="125" spans="1:35" ht="15" thickBot="1" x14ac:dyDescent="0.25">
      <c r="A125" s="130">
        <v>47</v>
      </c>
      <c r="B125" s="131" t="s">
        <v>100</v>
      </c>
      <c r="C125" s="161" t="s">
        <v>7</v>
      </c>
      <c r="D125" s="132">
        <v>0.03</v>
      </c>
      <c r="E125" s="163">
        <v>49.7</v>
      </c>
      <c r="F125" s="160">
        <v>137</v>
      </c>
      <c r="G125" s="133">
        <v>1143100</v>
      </c>
      <c r="H125" s="133">
        <v>34293</v>
      </c>
      <c r="I125" s="133"/>
      <c r="J125" s="134"/>
      <c r="K125" s="133">
        <v>1177393</v>
      </c>
      <c r="L125" s="133">
        <v>1986500</v>
      </c>
      <c r="M125" s="133"/>
      <c r="N125" s="133"/>
      <c r="O125" s="135"/>
      <c r="P125" s="135"/>
      <c r="Q125" s="135"/>
      <c r="R125" s="135">
        <v>-1380000</v>
      </c>
      <c r="S125" s="135"/>
      <c r="T125" s="136">
        <v>2961286</v>
      </c>
      <c r="U125" s="136">
        <v>2961000</v>
      </c>
      <c r="V125" s="133" t="s">
        <v>17</v>
      </c>
      <c r="W125" s="137">
        <v>0</v>
      </c>
      <c r="X125" s="133">
        <v>0</v>
      </c>
      <c r="Y125" s="133">
        <v>2961000</v>
      </c>
      <c r="Z125" s="138">
        <v>0</v>
      </c>
      <c r="AA125" s="133">
        <v>2961000</v>
      </c>
      <c r="AB125" s="139">
        <f t="shared" ref="AB125:AB145" si="34">U125*1.1</f>
        <v>3257100.0000000005</v>
      </c>
      <c r="AC125" s="140">
        <f t="shared" si="33"/>
        <v>3257000</v>
      </c>
      <c r="AD125" s="138"/>
      <c r="AE125" s="141">
        <v>59577.464788732388</v>
      </c>
      <c r="AF125" s="138"/>
      <c r="AG125" s="138"/>
      <c r="AH125" s="138"/>
      <c r="AI125" s="138"/>
    </row>
    <row r="126" spans="1:35" ht="15" thickTop="1" x14ac:dyDescent="0.2">
      <c r="A126" s="197">
        <v>96</v>
      </c>
      <c r="B126" s="197" t="s">
        <v>100</v>
      </c>
      <c r="C126" s="198" t="s">
        <v>15</v>
      </c>
      <c r="D126" s="199">
        <v>0.01</v>
      </c>
      <c r="E126" s="200">
        <v>37.799999999999997</v>
      </c>
      <c r="F126" s="201">
        <v>137</v>
      </c>
      <c r="G126" s="202">
        <v>869399.99999999988</v>
      </c>
      <c r="H126" s="202">
        <v>8693.9999999999982</v>
      </c>
      <c r="I126" s="202">
        <v>0</v>
      </c>
      <c r="J126" s="203"/>
      <c r="K126" s="202">
        <v>878093.99999999988</v>
      </c>
      <c r="L126" s="202">
        <v>1986500</v>
      </c>
      <c r="M126" s="202"/>
      <c r="N126" s="202">
        <v>0</v>
      </c>
      <c r="O126" s="204"/>
      <c r="P126" s="204"/>
      <c r="Q126" s="204">
        <v>-50000</v>
      </c>
      <c r="R126" s="204">
        <v>-1380000</v>
      </c>
      <c r="S126" s="204"/>
      <c r="T126" s="202">
        <v>2312688</v>
      </c>
      <c r="U126" s="202">
        <v>2312000</v>
      </c>
      <c r="V126" s="202" t="s">
        <v>17</v>
      </c>
      <c r="W126" s="205">
        <v>0</v>
      </c>
      <c r="X126" s="202">
        <v>0</v>
      </c>
      <c r="Y126" s="202">
        <v>2312000</v>
      </c>
      <c r="Z126" s="206">
        <v>0</v>
      </c>
      <c r="AA126" s="202">
        <v>2312000</v>
      </c>
      <c r="AB126" s="206">
        <v>2690000</v>
      </c>
      <c r="AC126" s="207">
        <f t="shared" si="33"/>
        <v>2690000</v>
      </c>
      <c r="AD126" s="206"/>
      <c r="AE126" s="202">
        <v>61164.021164021171</v>
      </c>
      <c r="AF126" s="394" t="s">
        <v>113</v>
      </c>
      <c r="AG126" s="138"/>
      <c r="AH126" s="138"/>
      <c r="AI126" s="138"/>
    </row>
    <row r="127" spans="1:35" x14ac:dyDescent="0.2">
      <c r="A127" s="197">
        <v>97</v>
      </c>
      <c r="B127" s="197" t="s">
        <v>100</v>
      </c>
      <c r="C127" s="201" t="s">
        <v>7</v>
      </c>
      <c r="D127" s="199">
        <v>0.03</v>
      </c>
      <c r="E127" s="200">
        <v>36.6</v>
      </c>
      <c r="F127" s="201">
        <v>137</v>
      </c>
      <c r="G127" s="202">
        <v>841800</v>
      </c>
      <c r="H127" s="202">
        <v>25254</v>
      </c>
      <c r="I127" s="202">
        <v>0</v>
      </c>
      <c r="J127" s="203">
        <v>0</v>
      </c>
      <c r="K127" s="202">
        <v>867054</v>
      </c>
      <c r="L127" s="202">
        <v>1986500</v>
      </c>
      <c r="M127" s="202">
        <v>100000</v>
      </c>
      <c r="N127" s="202"/>
      <c r="O127" s="204"/>
      <c r="P127" s="204"/>
      <c r="Q127" s="204"/>
      <c r="R127" s="204">
        <v>-1380000</v>
      </c>
      <c r="S127" s="204"/>
      <c r="T127" s="202">
        <v>2440608</v>
      </c>
      <c r="U127" s="202">
        <v>2440000</v>
      </c>
      <c r="V127" s="202" t="s">
        <v>17</v>
      </c>
      <c r="W127" s="205">
        <v>0</v>
      </c>
      <c r="X127" s="202">
        <v>0</v>
      </c>
      <c r="Y127" s="202">
        <v>2440000</v>
      </c>
      <c r="Z127" s="206">
        <v>0</v>
      </c>
      <c r="AA127" s="202">
        <v>2440000</v>
      </c>
      <c r="AB127" s="206">
        <v>2750000</v>
      </c>
      <c r="AC127" s="208">
        <f t="shared" si="33"/>
        <v>2750000</v>
      </c>
      <c r="AD127" s="206"/>
      <c r="AE127" s="202">
        <v>66666.666666666657</v>
      </c>
      <c r="AF127" s="394"/>
      <c r="AG127" s="138"/>
      <c r="AH127" s="138"/>
      <c r="AI127" s="138"/>
    </row>
    <row r="128" spans="1:35" x14ac:dyDescent="0.2">
      <c r="A128" s="197">
        <v>98</v>
      </c>
      <c r="B128" s="197" t="s">
        <v>100</v>
      </c>
      <c r="C128" s="201" t="s">
        <v>7</v>
      </c>
      <c r="D128" s="199">
        <v>0.03</v>
      </c>
      <c r="E128" s="200">
        <v>36.6</v>
      </c>
      <c r="F128" s="201">
        <v>137</v>
      </c>
      <c r="G128" s="202">
        <v>841800</v>
      </c>
      <c r="H128" s="202">
        <v>25254</v>
      </c>
      <c r="I128" s="202"/>
      <c r="J128" s="203">
        <v>0</v>
      </c>
      <c r="K128" s="202">
        <v>867054</v>
      </c>
      <c r="L128" s="202">
        <v>1986500</v>
      </c>
      <c r="M128" s="202">
        <v>100000</v>
      </c>
      <c r="N128" s="202"/>
      <c r="O128" s="204"/>
      <c r="P128" s="204"/>
      <c r="Q128" s="204"/>
      <c r="R128" s="204">
        <v>-1380000</v>
      </c>
      <c r="S128" s="204"/>
      <c r="T128" s="202">
        <v>2440608</v>
      </c>
      <c r="U128" s="202">
        <v>2440000</v>
      </c>
      <c r="V128" s="202" t="s">
        <v>17</v>
      </c>
      <c r="W128" s="205">
        <v>0</v>
      </c>
      <c r="X128" s="202">
        <v>0</v>
      </c>
      <c r="Y128" s="202">
        <v>2440000</v>
      </c>
      <c r="Z128" s="206">
        <v>0</v>
      </c>
      <c r="AA128" s="202">
        <v>2440000</v>
      </c>
      <c r="AB128" s="206">
        <v>2750000</v>
      </c>
      <c r="AC128" s="208">
        <f t="shared" si="33"/>
        <v>2750000</v>
      </c>
      <c r="AD128" s="206"/>
      <c r="AE128" s="202">
        <v>66666.666666666657</v>
      </c>
      <c r="AF128" s="394"/>
    </row>
    <row r="129" spans="1:32" x14ac:dyDescent="0.2">
      <c r="A129" s="197">
        <v>99</v>
      </c>
      <c r="B129" s="197" t="s">
        <v>100</v>
      </c>
      <c r="C129" s="198" t="s">
        <v>10</v>
      </c>
      <c r="D129" s="199">
        <v>0.02</v>
      </c>
      <c r="E129" s="200">
        <v>37.799999999999997</v>
      </c>
      <c r="F129" s="201">
        <v>137</v>
      </c>
      <c r="G129" s="202">
        <v>869399.99999999988</v>
      </c>
      <c r="H129" s="202">
        <v>17387.999999999996</v>
      </c>
      <c r="I129" s="202">
        <v>0</v>
      </c>
      <c r="J129" s="203"/>
      <c r="K129" s="202">
        <v>886787.99999999988</v>
      </c>
      <c r="L129" s="202">
        <v>1986500</v>
      </c>
      <c r="M129" s="202"/>
      <c r="N129" s="202">
        <v>0</v>
      </c>
      <c r="O129" s="204"/>
      <c r="P129" s="204"/>
      <c r="Q129" s="204">
        <v>-50000</v>
      </c>
      <c r="R129" s="204">
        <v>-1380000</v>
      </c>
      <c r="S129" s="204"/>
      <c r="T129" s="202">
        <v>2330076</v>
      </c>
      <c r="U129" s="202">
        <v>2330000</v>
      </c>
      <c r="V129" s="202" t="s">
        <v>17</v>
      </c>
      <c r="W129" s="205">
        <v>0</v>
      </c>
      <c r="X129" s="202">
        <v>0</v>
      </c>
      <c r="Y129" s="202">
        <v>2330000</v>
      </c>
      <c r="Z129" s="206">
        <v>0</v>
      </c>
      <c r="AA129" s="202">
        <v>2330000</v>
      </c>
      <c r="AB129" s="206">
        <v>2690000</v>
      </c>
      <c r="AC129" s="208">
        <f t="shared" si="33"/>
        <v>2690000</v>
      </c>
      <c r="AD129" s="206"/>
      <c r="AE129" s="202">
        <v>61640.211640211644</v>
      </c>
      <c r="AF129" s="394"/>
    </row>
    <row r="130" spans="1:32" x14ac:dyDescent="0.2">
      <c r="A130" s="197">
        <v>100</v>
      </c>
      <c r="B130" s="197" t="s">
        <v>100</v>
      </c>
      <c r="C130" s="198" t="s">
        <v>10</v>
      </c>
      <c r="D130" s="199">
        <v>0.02</v>
      </c>
      <c r="E130" s="200">
        <v>37.799999999999997</v>
      </c>
      <c r="F130" s="201">
        <v>137</v>
      </c>
      <c r="G130" s="202">
        <v>869399.99999999988</v>
      </c>
      <c r="H130" s="202">
        <v>17387.999999999996</v>
      </c>
      <c r="I130" s="202">
        <v>0</v>
      </c>
      <c r="J130" s="203"/>
      <c r="K130" s="202">
        <v>886787.99999999988</v>
      </c>
      <c r="L130" s="202">
        <v>1986500</v>
      </c>
      <c r="M130" s="202"/>
      <c r="N130" s="202">
        <v>100000</v>
      </c>
      <c r="O130" s="204"/>
      <c r="P130" s="204"/>
      <c r="Q130" s="204">
        <v>-50000</v>
      </c>
      <c r="R130" s="204">
        <v>-1380000</v>
      </c>
      <c r="S130" s="204"/>
      <c r="T130" s="202">
        <v>2430076</v>
      </c>
      <c r="U130" s="202">
        <v>2430000</v>
      </c>
      <c r="V130" s="202" t="s">
        <v>17</v>
      </c>
      <c r="W130" s="205">
        <v>0</v>
      </c>
      <c r="X130" s="202">
        <v>0</v>
      </c>
      <c r="Y130" s="202">
        <v>2430000</v>
      </c>
      <c r="Z130" s="206">
        <v>0</v>
      </c>
      <c r="AA130" s="202">
        <v>2430000</v>
      </c>
      <c r="AB130" s="206">
        <v>2690000</v>
      </c>
      <c r="AC130" s="208">
        <f t="shared" si="33"/>
        <v>2690000</v>
      </c>
      <c r="AD130" s="206"/>
      <c r="AE130" s="202">
        <v>64285.71428571429</v>
      </c>
      <c r="AF130" s="394"/>
    </row>
    <row r="131" spans="1:32" x14ac:dyDescent="0.2">
      <c r="A131" s="197">
        <v>101</v>
      </c>
      <c r="B131" s="197" t="s">
        <v>100</v>
      </c>
      <c r="C131" s="201" t="s">
        <v>7</v>
      </c>
      <c r="D131" s="199">
        <v>0.03</v>
      </c>
      <c r="E131" s="200">
        <v>36.6</v>
      </c>
      <c r="F131" s="201">
        <v>137</v>
      </c>
      <c r="G131" s="202">
        <v>841800</v>
      </c>
      <c r="H131" s="202">
        <v>25254</v>
      </c>
      <c r="I131" s="202">
        <v>0</v>
      </c>
      <c r="J131" s="203">
        <v>0</v>
      </c>
      <c r="K131" s="202">
        <v>867054</v>
      </c>
      <c r="L131" s="202">
        <v>1986500</v>
      </c>
      <c r="M131" s="202">
        <v>200000</v>
      </c>
      <c r="N131" s="202"/>
      <c r="O131" s="204"/>
      <c r="P131" s="204"/>
      <c r="Q131" s="204"/>
      <c r="R131" s="204">
        <v>-1380000</v>
      </c>
      <c r="S131" s="204"/>
      <c r="T131" s="202">
        <v>2540608</v>
      </c>
      <c r="U131" s="202">
        <v>2540000</v>
      </c>
      <c r="V131" s="202" t="s">
        <v>17</v>
      </c>
      <c r="W131" s="205">
        <v>0</v>
      </c>
      <c r="X131" s="202">
        <v>0</v>
      </c>
      <c r="Y131" s="202">
        <v>2540000</v>
      </c>
      <c r="Z131" s="206">
        <v>0</v>
      </c>
      <c r="AA131" s="202">
        <v>2540000</v>
      </c>
      <c r="AB131" s="206">
        <v>2690000</v>
      </c>
      <c r="AC131" s="208">
        <f t="shared" si="33"/>
        <v>2690000</v>
      </c>
      <c r="AD131" s="206"/>
      <c r="AE131" s="202">
        <v>69398.907103825128</v>
      </c>
      <c r="AF131" s="394"/>
    </row>
    <row r="132" spans="1:32" x14ac:dyDescent="0.2">
      <c r="A132" s="197">
        <v>102</v>
      </c>
      <c r="B132" s="197" t="s">
        <v>100</v>
      </c>
      <c r="C132" s="201" t="s">
        <v>7</v>
      </c>
      <c r="D132" s="199">
        <v>0.03</v>
      </c>
      <c r="E132" s="200">
        <v>36.6</v>
      </c>
      <c r="F132" s="201">
        <v>137</v>
      </c>
      <c r="G132" s="202">
        <v>841800</v>
      </c>
      <c r="H132" s="202">
        <v>25254</v>
      </c>
      <c r="I132" s="202">
        <v>0</v>
      </c>
      <c r="J132" s="203"/>
      <c r="K132" s="202">
        <v>867054</v>
      </c>
      <c r="L132" s="202">
        <v>1986500</v>
      </c>
      <c r="M132" s="202">
        <v>200000</v>
      </c>
      <c r="N132" s="202"/>
      <c r="O132" s="204"/>
      <c r="P132" s="204">
        <v>-50000</v>
      </c>
      <c r="Q132" s="204"/>
      <c r="R132" s="204">
        <v>-1380000</v>
      </c>
      <c r="S132" s="204"/>
      <c r="T132" s="202">
        <v>2490608</v>
      </c>
      <c r="U132" s="202">
        <v>2490000</v>
      </c>
      <c r="V132" s="202" t="s">
        <v>17</v>
      </c>
      <c r="W132" s="205">
        <v>0</v>
      </c>
      <c r="X132" s="202">
        <v>0</v>
      </c>
      <c r="Y132" s="202">
        <v>2490000</v>
      </c>
      <c r="Z132" s="206">
        <v>0</v>
      </c>
      <c r="AA132" s="202">
        <v>2490000</v>
      </c>
      <c r="AB132" s="206">
        <v>2690000</v>
      </c>
      <c r="AC132" s="208">
        <f t="shared" si="33"/>
        <v>2690000</v>
      </c>
      <c r="AD132" s="206"/>
      <c r="AE132" s="202">
        <v>68032.786885245892</v>
      </c>
      <c r="AF132" s="394"/>
    </row>
    <row r="133" spans="1:32" ht="15" thickBot="1" x14ac:dyDescent="0.25">
      <c r="A133" s="197">
        <v>103</v>
      </c>
      <c r="B133" s="197" t="s">
        <v>100</v>
      </c>
      <c r="C133" s="198" t="s">
        <v>10</v>
      </c>
      <c r="D133" s="199">
        <v>0.02</v>
      </c>
      <c r="E133" s="200">
        <v>37.799999999999997</v>
      </c>
      <c r="F133" s="201">
        <v>137</v>
      </c>
      <c r="G133" s="202">
        <v>869399.99999999988</v>
      </c>
      <c r="H133" s="202">
        <v>17387.999999999996</v>
      </c>
      <c r="I133" s="202">
        <v>0</v>
      </c>
      <c r="J133" s="203"/>
      <c r="K133" s="202">
        <v>886787.99999999988</v>
      </c>
      <c r="L133" s="202">
        <v>1986500</v>
      </c>
      <c r="M133" s="202"/>
      <c r="N133" s="202">
        <v>100000</v>
      </c>
      <c r="O133" s="204"/>
      <c r="P133" s="204"/>
      <c r="Q133" s="204">
        <v>-50000</v>
      </c>
      <c r="R133" s="204">
        <v>-1380000</v>
      </c>
      <c r="S133" s="204"/>
      <c r="T133" s="202">
        <v>2430076</v>
      </c>
      <c r="U133" s="202">
        <v>2430000</v>
      </c>
      <c r="V133" s="202" t="s">
        <v>20</v>
      </c>
      <c r="W133" s="205">
        <v>0</v>
      </c>
      <c r="X133" s="202">
        <v>0</v>
      </c>
      <c r="Y133" s="202">
        <v>2430000</v>
      </c>
      <c r="Z133" s="206">
        <v>0</v>
      </c>
      <c r="AA133" s="202">
        <v>2430000</v>
      </c>
      <c r="AB133" s="206">
        <v>2690000</v>
      </c>
      <c r="AC133" s="209">
        <f t="shared" si="33"/>
        <v>2690000</v>
      </c>
      <c r="AD133" s="206"/>
      <c r="AE133" s="202">
        <v>64285.71428571429</v>
      </c>
      <c r="AF133" s="394"/>
    </row>
    <row r="134" spans="1:32" ht="15" thickTop="1" x14ac:dyDescent="0.2">
      <c r="A134" s="130">
        <v>104</v>
      </c>
      <c r="B134" s="131" t="s">
        <v>100</v>
      </c>
      <c r="C134" s="161" t="s">
        <v>10</v>
      </c>
      <c r="D134" s="132">
        <v>0.02</v>
      </c>
      <c r="E134" s="163">
        <v>37.799999999999997</v>
      </c>
      <c r="F134" s="160">
        <v>137</v>
      </c>
      <c r="G134" s="133">
        <v>869399.99999999988</v>
      </c>
      <c r="H134" s="133">
        <v>17387.999999999996</v>
      </c>
      <c r="I134" s="133">
        <v>0</v>
      </c>
      <c r="J134" s="134"/>
      <c r="K134" s="133">
        <v>886787.99999999988</v>
      </c>
      <c r="L134" s="133">
        <v>1986500</v>
      </c>
      <c r="M134" s="133"/>
      <c r="N134" s="133">
        <v>200000</v>
      </c>
      <c r="O134" s="135"/>
      <c r="P134" s="135"/>
      <c r="Q134" s="135">
        <v>-50000</v>
      </c>
      <c r="R134" s="135">
        <v>-1380000</v>
      </c>
      <c r="S134" s="135"/>
      <c r="T134" s="136">
        <v>2530076</v>
      </c>
      <c r="U134" s="136">
        <v>2530000</v>
      </c>
      <c r="V134" s="133" t="s">
        <v>20</v>
      </c>
      <c r="W134" s="137">
        <v>0</v>
      </c>
      <c r="X134" s="133">
        <v>0</v>
      </c>
      <c r="Y134" s="133">
        <v>2530000</v>
      </c>
      <c r="Z134" s="138">
        <v>0</v>
      </c>
      <c r="AA134" s="133">
        <v>2530000</v>
      </c>
      <c r="AB134" s="139">
        <f t="shared" si="34"/>
        <v>2783000</v>
      </c>
      <c r="AC134" s="162">
        <f t="shared" si="33"/>
        <v>2783000</v>
      </c>
      <c r="AD134" s="138"/>
      <c r="AE134" s="141">
        <v>66931.216931216943</v>
      </c>
      <c r="AF134" s="138"/>
    </row>
    <row r="135" spans="1:32" x14ac:dyDescent="0.2">
      <c r="A135" s="130">
        <v>105</v>
      </c>
      <c r="B135" s="131" t="s">
        <v>100</v>
      </c>
      <c r="C135" s="160" t="s">
        <v>7</v>
      </c>
      <c r="D135" s="132">
        <v>0.03</v>
      </c>
      <c r="E135" s="163">
        <v>36.6</v>
      </c>
      <c r="F135" s="160">
        <v>137</v>
      </c>
      <c r="G135" s="133">
        <v>841800</v>
      </c>
      <c r="H135" s="133">
        <v>25254</v>
      </c>
      <c r="I135" s="133"/>
      <c r="J135" s="134">
        <v>0</v>
      </c>
      <c r="K135" s="133">
        <v>867054</v>
      </c>
      <c r="L135" s="133">
        <v>1986500</v>
      </c>
      <c r="M135" s="133">
        <v>300000</v>
      </c>
      <c r="N135" s="133"/>
      <c r="O135" s="135"/>
      <c r="P135" s="135"/>
      <c r="Q135" s="135"/>
      <c r="R135" s="135">
        <v>-1380000</v>
      </c>
      <c r="S135" s="135"/>
      <c r="T135" s="136">
        <v>2640608</v>
      </c>
      <c r="U135" s="136">
        <v>2640000</v>
      </c>
      <c r="V135" s="133" t="s">
        <v>20</v>
      </c>
      <c r="W135" s="137">
        <v>0</v>
      </c>
      <c r="X135" s="133">
        <v>0</v>
      </c>
      <c r="Y135" s="133">
        <v>2640000</v>
      </c>
      <c r="Z135" s="138">
        <v>0</v>
      </c>
      <c r="AA135" s="133">
        <v>2640000</v>
      </c>
      <c r="AB135" s="139">
        <f t="shared" si="34"/>
        <v>2904000.0000000005</v>
      </c>
      <c r="AC135" s="140">
        <f t="shared" si="33"/>
        <v>2904000</v>
      </c>
      <c r="AD135" s="138"/>
      <c r="AE135" s="141">
        <v>72131.147540983598</v>
      </c>
      <c r="AF135" s="138"/>
    </row>
    <row r="136" spans="1:32" x14ac:dyDescent="0.2">
      <c r="A136" s="130">
        <v>106</v>
      </c>
      <c r="B136" s="131" t="s">
        <v>100</v>
      </c>
      <c r="C136" s="160" t="s">
        <v>7</v>
      </c>
      <c r="D136" s="132">
        <v>0.03</v>
      </c>
      <c r="E136" s="163">
        <v>36.6</v>
      </c>
      <c r="F136" s="160">
        <v>137</v>
      </c>
      <c r="G136" s="133">
        <v>841800</v>
      </c>
      <c r="H136" s="133">
        <v>25254</v>
      </c>
      <c r="I136" s="133"/>
      <c r="J136" s="134">
        <v>0</v>
      </c>
      <c r="K136" s="133">
        <v>867054</v>
      </c>
      <c r="L136" s="133">
        <v>1986500</v>
      </c>
      <c r="M136" s="133">
        <v>300000</v>
      </c>
      <c r="N136" s="133"/>
      <c r="O136" s="135"/>
      <c r="P136" s="135"/>
      <c r="Q136" s="135"/>
      <c r="R136" s="135">
        <v>-1380000</v>
      </c>
      <c r="S136" s="135"/>
      <c r="T136" s="136">
        <v>2640608</v>
      </c>
      <c r="U136" s="136">
        <v>2640000</v>
      </c>
      <c r="V136" s="133" t="s">
        <v>20</v>
      </c>
      <c r="W136" s="137">
        <v>0</v>
      </c>
      <c r="X136" s="133">
        <v>0</v>
      </c>
      <c r="Y136" s="133">
        <v>2640000</v>
      </c>
      <c r="Z136" s="138">
        <v>0</v>
      </c>
      <c r="AA136" s="133">
        <v>2640000</v>
      </c>
      <c r="AB136" s="139">
        <f t="shared" si="34"/>
        <v>2904000.0000000005</v>
      </c>
      <c r="AC136" s="140">
        <f t="shared" si="33"/>
        <v>2904000</v>
      </c>
      <c r="AD136" s="138"/>
      <c r="AE136" s="141">
        <v>72131.147540983598</v>
      </c>
      <c r="AF136" s="138"/>
    </row>
    <row r="137" spans="1:32" x14ac:dyDescent="0.2">
      <c r="A137" s="130">
        <v>107</v>
      </c>
      <c r="B137" s="131" t="s">
        <v>100</v>
      </c>
      <c r="C137" s="161" t="s">
        <v>10</v>
      </c>
      <c r="D137" s="132">
        <v>0.02</v>
      </c>
      <c r="E137" s="163">
        <v>37.799999999999997</v>
      </c>
      <c r="F137" s="160">
        <v>137</v>
      </c>
      <c r="G137" s="133">
        <v>869399.99999999988</v>
      </c>
      <c r="H137" s="133">
        <v>17387.999999999996</v>
      </c>
      <c r="I137" s="133">
        <v>0</v>
      </c>
      <c r="J137" s="134"/>
      <c r="K137" s="133">
        <v>886787.99999999988</v>
      </c>
      <c r="L137" s="133">
        <v>1986500</v>
      </c>
      <c r="M137" s="133"/>
      <c r="N137" s="133">
        <v>200000</v>
      </c>
      <c r="O137" s="135"/>
      <c r="P137" s="135"/>
      <c r="Q137" s="135">
        <v>-50000</v>
      </c>
      <c r="R137" s="135">
        <v>-1380000</v>
      </c>
      <c r="S137" s="135"/>
      <c r="T137" s="136">
        <v>2530076</v>
      </c>
      <c r="U137" s="136">
        <v>2530000</v>
      </c>
      <c r="V137" s="133" t="s">
        <v>20</v>
      </c>
      <c r="W137" s="137">
        <v>0</v>
      </c>
      <c r="X137" s="133">
        <v>0</v>
      </c>
      <c r="Y137" s="133">
        <v>2530000</v>
      </c>
      <c r="Z137" s="138">
        <v>0</v>
      </c>
      <c r="AA137" s="133">
        <v>2530000</v>
      </c>
      <c r="AB137" s="139">
        <f t="shared" si="34"/>
        <v>2783000</v>
      </c>
      <c r="AC137" s="140">
        <f t="shared" si="33"/>
        <v>2783000</v>
      </c>
      <c r="AD137" s="138"/>
      <c r="AE137" s="141">
        <v>66931.216931216943</v>
      </c>
      <c r="AF137" s="138"/>
    </row>
    <row r="138" spans="1:32" x14ac:dyDescent="0.2">
      <c r="A138" s="130">
        <v>108</v>
      </c>
      <c r="B138" s="131" t="s">
        <v>100</v>
      </c>
      <c r="C138" s="161" t="s">
        <v>10</v>
      </c>
      <c r="D138" s="132">
        <v>0.02</v>
      </c>
      <c r="E138" s="163">
        <v>37.799999999999997</v>
      </c>
      <c r="F138" s="160">
        <v>137</v>
      </c>
      <c r="G138" s="133">
        <v>869399.99999999988</v>
      </c>
      <c r="H138" s="133">
        <v>17387.999999999996</v>
      </c>
      <c r="I138" s="133">
        <v>0</v>
      </c>
      <c r="J138" s="134"/>
      <c r="K138" s="133">
        <v>886787.99999999988</v>
      </c>
      <c r="L138" s="133">
        <v>1986500</v>
      </c>
      <c r="M138" s="133"/>
      <c r="N138" s="133">
        <v>300000</v>
      </c>
      <c r="O138" s="135"/>
      <c r="P138" s="135"/>
      <c r="Q138" s="135">
        <v>-50000</v>
      </c>
      <c r="R138" s="135">
        <v>-1380000</v>
      </c>
      <c r="S138" s="135"/>
      <c r="T138" s="136">
        <v>2630076</v>
      </c>
      <c r="U138" s="136">
        <v>2630000</v>
      </c>
      <c r="V138" s="133" t="s">
        <v>20</v>
      </c>
      <c r="W138" s="137">
        <v>0</v>
      </c>
      <c r="X138" s="133">
        <v>0</v>
      </c>
      <c r="Y138" s="133">
        <v>2630000</v>
      </c>
      <c r="Z138" s="138">
        <v>0</v>
      </c>
      <c r="AA138" s="133">
        <v>2630000</v>
      </c>
      <c r="AB138" s="139">
        <f t="shared" si="34"/>
        <v>2893000.0000000005</v>
      </c>
      <c r="AC138" s="140">
        <f t="shared" si="33"/>
        <v>2893000</v>
      </c>
      <c r="AD138" s="138"/>
      <c r="AE138" s="141">
        <v>69576.719576719581</v>
      </c>
      <c r="AF138" s="138"/>
    </row>
    <row r="139" spans="1:32" x14ac:dyDescent="0.2">
      <c r="A139" s="130">
        <v>109</v>
      </c>
      <c r="B139" s="131" t="s">
        <v>100</v>
      </c>
      <c r="C139" s="160" t="s">
        <v>7</v>
      </c>
      <c r="D139" s="132">
        <v>0.03</v>
      </c>
      <c r="E139" s="163">
        <v>36.6</v>
      </c>
      <c r="F139" s="160">
        <v>137</v>
      </c>
      <c r="G139" s="133">
        <v>841800</v>
      </c>
      <c r="H139" s="133">
        <v>25254</v>
      </c>
      <c r="I139" s="133">
        <v>0</v>
      </c>
      <c r="J139" s="134">
        <v>0</v>
      </c>
      <c r="K139" s="133">
        <v>867054</v>
      </c>
      <c r="L139" s="133">
        <v>1986500</v>
      </c>
      <c r="M139" s="133">
        <v>400000</v>
      </c>
      <c r="N139" s="133"/>
      <c r="O139" s="135"/>
      <c r="P139" s="135"/>
      <c r="Q139" s="135"/>
      <c r="R139" s="135">
        <v>-1380000</v>
      </c>
      <c r="S139" s="135"/>
      <c r="T139" s="136">
        <v>2740608</v>
      </c>
      <c r="U139" s="136">
        <v>2740000</v>
      </c>
      <c r="V139" s="133" t="s">
        <v>20</v>
      </c>
      <c r="W139" s="137">
        <v>0</v>
      </c>
      <c r="X139" s="133">
        <v>0</v>
      </c>
      <c r="Y139" s="133">
        <v>2740000</v>
      </c>
      <c r="Z139" s="138">
        <v>0</v>
      </c>
      <c r="AA139" s="133">
        <v>2740000</v>
      </c>
      <c r="AB139" s="139">
        <f t="shared" si="34"/>
        <v>3014000.0000000005</v>
      </c>
      <c r="AC139" s="140">
        <f t="shared" si="33"/>
        <v>3014000</v>
      </c>
      <c r="AD139" s="138"/>
      <c r="AE139" s="141">
        <v>74863.387978142069</v>
      </c>
      <c r="AF139" s="138"/>
    </row>
    <row r="140" spans="1:32" x14ac:dyDescent="0.2">
      <c r="A140" s="130">
        <v>110</v>
      </c>
      <c r="B140" s="131" t="s">
        <v>100</v>
      </c>
      <c r="C140" s="160" t="s">
        <v>7</v>
      </c>
      <c r="D140" s="132">
        <v>0.03</v>
      </c>
      <c r="E140" s="163">
        <v>36.6</v>
      </c>
      <c r="F140" s="160">
        <v>137</v>
      </c>
      <c r="G140" s="133">
        <v>841800</v>
      </c>
      <c r="H140" s="133">
        <v>25254</v>
      </c>
      <c r="I140" s="133">
        <v>0</v>
      </c>
      <c r="J140" s="134">
        <v>0</v>
      </c>
      <c r="K140" s="133">
        <v>867054</v>
      </c>
      <c r="L140" s="133">
        <v>1986500</v>
      </c>
      <c r="M140" s="133">
        <v>400000</v>
      </c>
      <c r="N140" s="133"/>
      <c r="O140" s="135"/>
      <c r="P140" s="135"/>
      <c r="Q140" s="135"/>
      <c r="R140" s="135">
        <v>-1380000</v>
      </c>
      <c r="S140" s="135"/>
      <c r="T140" s="136">
        <v>2740608</v>
      </c>
      <c r="U140" s="136">
        <v>2740000</v>
      </c>
      <c r="V140" s="133" t="s">
        <v>20</v>
      </c>
      <c r="W140" s="137">
        <v>0</v>
      </c>
      <c r="X140" s="133">
        <v>0</v>
      </c>
      <c r="Y140" s="133">
        <v>2740000</v>
      </c>
      <c r="Z140" s="138">
        <v>0</v>
      </c>
      <c r="AA140" s="133">
        <v>2740000</v>
      </c>
      <c r="AB140" s="139">
        <f t="shared" si="34"/>
        <v>3014000.0000000005</v>
      </c>
      <c r="AC140" s="140">
        <f t="shared" si="33"/>
        <v>3014000</v>
      </c>
      <c r="AD140" s="138"/>
      <c r="AE140" s="141">
        <v>74863.387978142069</v>
      </c>
      <c r="AF140" s="138"/>
    </row>
    <row r="141" spans="1:32" x14ac:dyDescent="0.2">
      <c r="A141" s="130">
        <v>111</v>
      </c>
      <c r="B141" s="131" t="s">
        <v>100</v>
      </c>
      <c r="C141" s="161" t="s">
        <v>10</v>
      </c>
      <c r="D141" s="132">
        <v>0.02</v>
      </c>
      <c r="E141" s="163">
        <v>37.799999999999997</v>
      </c>
      <c r="F141" s="160">
        <v>137</v>
      </c>
      <c r="G141" s="133">
        <v>869399.99999999988</v>
      </c>
      <c r="H141" s="133">
        <v>17387.999999999996</v>
      </c>
      <c r="I141" s="133">
        <v>0</v>
      </c>
      <c r="J141" s="134"/>
      <c r="K141" s="133">
        <v>886787.99999999988</v>
      </c>
      <c r="L141" s="133">
        <v>1986500</v>
      </c>
      <c r="M141" s="133"/>
      <c r="N141" s="133">
        <v>300000</v>
      </c>
      <c r="O141" s="135"/>
      <c r="P141" s="135"/>
      <c r="Q141" s="135">
        <v>-50000</v>
      </c>
      <c r="R141" s="135">
        <v>-1380000</v>
      </c>
      <c r="S141" s="135"/>
      <c r="T141" s="136">
        <v>2630076</v>
      </c>
      <c r="U141" s="136">
        <v>2630000</v>
      </c>
      <c r="V141" s="133" t="s">
        <v>20</v>
      </c>
      <c r="W141" s="137">
        <v>0</v>
      </c>
      <c r="X141" s="133">
        <v>0</v>
      </c>
      <c r="Y141" s="133">
        <v>2630000</v>
      </c>
      <c r="Z141" s="138">
        <v>0</v>
      </c>
      <c r="AA141" s="133">
        <v>2630000</v>
      </c>
      <c r="AB141" s="139">
        <f t="shared" si="34"/>
        <v>2893000.0000000005</v>
      </c>
      <c r="AC141" s="140">
        <f t="shared" si="33"/>
        <v>2893000</v>
      </c>
      <c r="AD141" s="138"/>
      <c r="AE141" s="141">
        <v>69576.719576719581</v>
      </c>
      <c r="AF141" s="138"/>
    </row>
    <row r="142" spans="1:32" x14ac:dyDescent="0.2">
      <c r="A142" s="130">
        <v>112</v>
      </c>
      <c r="B142" s="131" t="s">
        <v>100</v>
      </c>
      <c r="C142" s="161" t="s">
        <v>10</v>
      </c>
      <c r="D142" s="132">
        <v>0.02</v>
      </c>
      <c r="E142" s="163">
        <v>37.799999999999997</v>
      </c>
      <c r="F142" s="160">
        <v>137</v>
      </c>
      <c r="G142" s="133">
        <v>869399.99999999988</v>
      </c>
      <c r="H142" s="133">
        <v>17387.999999999996</v>
      </c>
      <c r="I142" s="133"/>
      <c r="J142" s="134"/>
      <c r="K142" s="133">
        <v>886787.99999999988</v>
      </c>
      <c r="L142" s="133">
        <v>1986500</v>
      </c>
      <c r="M142" s="133"/>
      <c r="N142" s="133">
        <v>400000</v>
      </c>
      <c r="O142" s="135"/>
      <c r="P142" s="135"/>
      <c r="Q142" s="135">
        <v>-50000</v>
      </c>
      <c r="R142" s="135">
        <v>-1380000</v>
      </c>
      <c r="S142" s="135"/>
      <c r="T142" s="136">
        <v>2730076</v>
      </c>
      <c r="U142" s="136">
        <v>2730000</v>
      </c>
      <c r="V142" s="133" t="s">
        <v>20</v>
      </c>
      <c r="W142" s="137">
        <v>0</v>
      </c>
      <c r="X142" s="133">
        <v>0</v>
      </c>
      <c r="Y142" s="133">
        <v>2730000</v>
      </c>
      <c r="Z142" s="138">
        <v>0</v>
      </c>
      <c r="AA142" s="133">
        <v>2730000</v>
      </c>
      <c r="AB142" s="139">
        <f t="shared" si="34"/>
        <v>3003000.0000000005</v>
      </c>
      <c r="AC142" s="140">
        <f t="shared" si="33"/>
        <v>3003000</v>
      </c>
      <c r="AD142" s="138"/>
      <c r="AE142" s="141">
        <v>72222.222222222234</v>
      </c>
      <c r="AF142" s="138"/>
    </row>
    <row r="143" spans="1:32" x14ac:dyDescent="0.2">
      <c r="A143" s="130">
        <v>113</v>
      </c>
      <c r="B143" s="131" t="s">
        <v>100</v>
      </c>
      <c r="C143" s="160" t="s">
        <v>7</v>
      </c>
      <c r="D143" s="132">
        <v>0.03</v>
      </c>
      <c r="E143" s="163">
        <v>36.6</v>
      </c>
      <c r="F143" s="160">
        <v>137</v>
      </c>
      <c r="G143" s="133">
        <v>841800</v>
      </c>
      <c r="H143" s="133">
        <v>25254</v>
      </c>
      <c r="I143" s="133"/>
      <c r="J143" s="134">
        <v>0</v>
      </c>
      <c r="K143" s="133">
        <v>867054</v>
      </c>
      <c r="L143" s="133">
        <v>1986500</v>
      </c>
      <c r="M143" s="133">
        <v>500000</v>
      </c>
      <c r="N143" s="133"/>
      <c r="O143" s="135"/>
      <c r="P143" s="135"/>
      <c r="Q143" s="135"/>
      <c r="R143" s="135">
        <v>-1380000</v>
      </c>
      <c r="S143" s="135"/>
      <c r="T143" s="136">
        <v>2840608</v>
      </c>
      <c r="U143" s="136">
        <v>2840000</v>
      </c>
      <c r="V143" s="133" t="s">
        <v>20</v>
      </c>
      <c r="W143" s="137">
        <v>0</v>
      </c>
      <c r="X143" s="133">
        <v>0</v>
      </c>
      <c r="Y143" s="133">
        <v>2840000</v>
      </c>
      <c r="Z143" s="138">
        <v>0</v>
      </c>
      <c r="AA143" s="133">
        <v>2840000</v>
      </c>
      <c r="AB143" s="139">
        <f t="shared" si="34"/>
        <v>3124000.0000000005</v>
      </c>
      <c r="AC143" s="140">
        <f t="shared" si="33"/>
        <v>3124000</v>
      </c>
      <c r="AD143" s="138"/>
      <c r="AE143" s="141">
        <v>77595.62841530054</v>
      </c>
      <c r="AF143" s="138"/>
    </row>
    <row r="144" spans="1:32" x14ac:dyDescent="0.2">
      <c r="A144" s="130">
        <v>114</v>
      </c>
      <c r="B144" s="131" t="s">
        <v>100</v>
      </c>
      <c r="C144" s="160" t="s">
        <v>7</v>
      </c>
      <c r="D144" s="132">
        <v>0.03</v>
      </c>
      <c r="E144" s="163">
        <v>36.6</v>
      </c>
      <c r="F144" s="160">
        <v>137</v>
      </c>
      <c r="G144" s="133">
        <v>841800</v>
      </c>
      <c r="H144" s="133">
        <v>25254</v>
      </c>
      <c r="I144" s="133"/>
      <c r="J144" s="134">
        <v>0</v>
      </c>
      <c r="K144" s="133">
        <v>867054</v>
      </c>
      <c r="L144" s="133">
        <v>1986500</v>
      </c>
      <c r="M144" s="133">
        <v>500000</v>
      </c>
      <c r="N144" s="133"/>
      <c r="O144" s="135"/>
      <c r="P144" s="135"/>
      <c r="Q144" s="135"/>
      <c r="R144" s="135">
        <v>-1380000</v>
      </c>
      <c r="S144" s="135"/>
      <c r="T144" s="136">
        <v>2840608</v>
      </c>
      <c r="U144" s="136">
        <v>2840000</v>
      </c>
      <c r="V144" s="133" t="s">
        <v>20</v>
      </c>
      <c r="W144" s="137">
        <v>0</v>
      </c>
      <c r="X144" s="133">
        <v>0</v>
      </c>
      <c r="Y144" s="133">
        <v>2840000</v>
      </c>
      <c r="Z144" s="138">
        <v>0</v>
      </c>
      <c r="AA144" s="133">
        <v>2840000</v>
      </c>
      <c r="AB144" s="139">
        <f t="shared" si="34"/>
        <v>3124000.0000000005</v>
      </c>
      <c r="AC144" s="140">
        <f t="shared" si="33"/>
        <v>3124000</v>
      </c>
      <c r="AD144" s="138"/>
      <c r="AE144" s="141">
        <v>77595.62841530054</v>
      </c>
      <c r="AF144" s="138"/>
    </row>
    <row r="145" spans="1:72" x14ac:dyDescent="0.2">
      <c r="A145" s="130">
        <v>115</v>
      </c>
      <c r="B145" s="131" t="s">
        <v>100</v>
      </c>
      <c r="C145" s="161" t="s">
        <v>10</v>
      </c>
      <c r="D145" s="132">
        <v>0.02</v>
      </c>
      <c r="E145" s="163">
        <v>37.799999999999997</v>
      </c>
      <c r="F145" s="160">
        <v>137</v>
      </c>
      <c r="G145" s="133">
        <v>869399.99999999988</v>
      </c>
      <c r="H145" s="133">
        <v>17387.999999999996</v>
      </c>
      <c r="I145" s="133"/>
      <c r="J145" s="134"/>
      <c r="K145" s="133">
        <v>886787.99999999988</v>
      </c>
      <c r="L145" s="133">
        <v>1986500</v>
      </c>
      <c r="M145" s="133"/>
      <c r="N145" s="133">
        <v>400000</v>
      </c>
      <c r="O145" s="135"/>
      <c r="P145" s="135"/>
      <c r="Q145" s="135">
        <v>-50000</v>
      </c>
      <c r="R145" s="135">
        <v>-1380000</v>
      </c>
      <c r="S145" s="135"/>
      <c r="T145" s="136">
        <v>2730076</v>
      </c>
      <c r="U145" s="136">
        <v>2730000</v>
      </c>
      <c r="V145" s="133" t="s">
        <v>20</v>
      </c>
      <c r="W145" s="137">
        <v>0</v>
      </c>
      <c r="X145" s="133">
        <v>0</v>
      </c>
      <c r="Y145" s="133">
        <v>2730000</v>
      </c>
      <c r="Z145" s="138">
        <v>0</v>
      </c>
      <c r="AA145" s="133">
        <v>2730000</v>
      </c>
      <c r="AB145" s="139">
        <f t="shared" si="34"/>
        <v>3003000.0000000005</v>
      </c>
      <c r="AC145" s="140">
        <f t="shared" si="33"/>
        <v>3003000</v>
      </c>
      <c r="AD145" s="138"/>
      <c r="AE145" s="141">
        <v>72222.222222222234</v>
      </c>
      <c r="AF145" s="138"/>
    </row>
    <row r="146" spans="1:72" x14ac:dyDescent="0.2">
      <c r="A146" s="142"/>
      <c r="B146" s="142"/>
      <c r="C146" s="142"/>
      <c r="D146" s="142"/>
      <c r="E146" s="143">
        <v>842.5</v>
      </c>
      <c r="F146" s="142">
        <v>3014</v>
      </c>
      <c r="G146" s="142">
        <v>19377500</v>
      </c>
      <c r="H146" s="142">
        <v>485691</v>
      </c>
      <c r="I146" s="142">
        <v>0</v>
      </c>
      <c r="J146" s="142">
        <v>0</v>
      </c>
      <c r="K146" s="142">
        <v>19863191</v>
      </c>
      <c r="L146" s="142">
        <v>43703000</v>
      </c>
      <c r="M146" s="142"/>
      <c r="N146" s="142"/>
      <c r="O146" s="142">
        <v>0</v>
      </c>
      <c r="P146" s="142"/>
      <c r="Q146" s="142"/>
      <c r="R146" s="142"/>
      <c r="S146" s="142"/>
      <c r="T146" s="142">
        <v>57669382</v>
      </c>
      <c r="U146" s="142">
        <v>57661000</v>
      </c>
      <c r="V146" s="144"/>
      <c r="W146" s="144"/>
      <c r="X146" s="144">
        <v>0</v>
      </c>
      <c r="Y146" s="144">
        <v>57661000</v>
      </c>
      <c r="Z146" s="142">
        <v>0</v>
      </c>
      <c r="AA146" s="142">
        <v>57661000</v>
      </c>
      <c r="AB146" s="142">
        <f>SUM(AB124:AB145)</f>
        <v>63713900</v>
      </c>
      <c r="AC146" s="145">
        <f>SUM(AC124:AC145)</f>
        <v>63713000</v>
      </c>
      <c r="AD146" s="142"/>
      <c r="AE146" s="142">
        <v>68440.356083086052</v>
      </c>
      <c r="AF146" s="56" t="s">
        <v>112</v>
      </c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</row>
    <row r="147" spans="1:72" x14ac:dyDescent="0.2">
      <c r="A147" s="138"/>
      <c r="B147" s="138"/>
      <c r="C147" s="138"/>
      <c r="D147" s="138"/>
      <c r="E147" s="134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 t="s">
        <v>120</v>
      </c>
      <c r="T147" s="138">
        <f>T121+T146</f>
        <v>408285722</v>
      </c>
      <c r="U147" s="210">
        <f>U121+U146</f>
        <v>408232000</v>
      </c>
      <c r="V147" s="133"/>
      <c r="W147" s="133"/>
      <c r="X147" s="133"/>
      <c r="Y147" s="134">
        <v>2620954.5454545454</v>
      </c>
      <c r="Z147" s="138" t="s">
        <v>121</v>
      </c>
      <c r="AA147" s="138">
        <f>AA121+AA146</f>
        <v>408232000</v>
      </c>
      <c r="AB147" s="138">
        <f t="shared" ref="AB147:AC147" si="35">AB121+AB146</f>
        <v>449081700</v>
      </c>
      <c r="AC147" s="138">
        <f t="shared" si="35"/>
        <v>449045000</v>
      </c>
      <c r="AG147" s="56" t="s">
        <v>114</v>
      </c>
      <c r="AH147" s="211">
        <f>AC146-AK147</f>
        <v>285899.99999999255</v>
      </c>
      <c r="AI147" s="138"/>
      <c r="AJ147" s="138"/>
      <c r="AK147" s="212">
        <v>63427100.000000007</v>
      </c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  <c r="BO147" s="138"/>
      <c r="BP147" s="138"/>
      <c r="BQ147" s="138"/>
      <c r="BR147" s="138"/>
      <c r="BS147" s="138"/>
      <c r="BT147" s="138"/>
    </row>
    <row r="148" spans="1:72" ht="85.5" x14ac:dyDescent="0.2">
      <c r="U148" s="176"/>
      <c r="AF148" s="146" t="s">
        <v>101</v>
      </c>
      <c r="AG148" s="377" t="s">
        <v>118</v>
      </c>
      <c r="AH148" s="377"/>
      <c r="AI148" s="147"/>
      <c r="AJ148" s="147"/>
      <c r="AK148" s="147"/>
      <c r="AL148" s="147" t="s">
        <v>102</v>
      </c>
      <c r="AM148" s="148">
        <v>110000</v>
      </c>
      <c r="AN148" s="147"/>
      <c r="AO148" s="373" t="s">
        <v>119</v>
      </c>
      <c r="AP148" s="373"/>
      <c r="AQ148" s="147"/>
      <c r="AR148" s="146" t="s">
        <v>103</v>
      </c>
      <c r="AS148" s="149" t="s">
        <v>117</v>
      </c>
    </row>
    <row r="149" spans="1:72" s="150" customFormat="1" ht="39" customHeight="1" x14ac:dyDescent="0.2">
      <c r="AF149" s="151">
        <f>AF150+AF152</f>
        <v>118</v>
      </c>
      <c r="AG149" s="152" t="s">
        <v>104</v>
      </c>
      <c r="AH149" s="152">
        <f>U146+U121</f>
        <v>408232000</v>
      </c>
      <c r="AI149" s="153"/>
      <c r="AJ149" s="153"/>
      <c r="AK149" s="153"/>
      <c r="AL149" s="153" t="s">
        <v>105</v>
      </c>
      <c r="AM149" s="153">
        <v>100000</v>
      </c>
      <c r="AN149" s="153"/>
      <c r="AO149" s="154" t="s">
        <v>104</v>
      </c>
      <c r="AP149" s="154">
        <f>AC146+AC121</f>
        <v>449045000</v>
      </c>
      <c r="AQ149" s="153"/>
      <c r="AR149" s="151"/>
      <c r="AS149" s="155">
        <f>AP149*1.5%</f>
        <v>6735675</v>
      </c>
    </row>
    <row r="150" spans="1:72" s="150" customFormat="1" ht="39" customHeight="1" x14ac:dyDescent="0.2">
      <c r="AF150" s="151">
        <v>22</v>
      </c>
      <c r="AG150" s="152" t="s">
        <v>106</v>
      </c>
      <c r="AH150" s="152">
        <v>57661000</v>
      </c>
      <c r="AI150" s="153"/>
      <c r="AJ150" s="153"/>
      <c r="AK150" s="153"/>
      <c r="AL150" s="153" t="s">
        <v>107</v>
      </c>
      <c r="AM150" s="153">
        <v>100000</v>
      </c>
      <c r="AN150" s="153"/>
      <c r="AO150" s="154" t="s">
        <v>106</v>
      </c>
      <c r="AP150" s="154">
        <f>AC146</f>
        <v>63713000</v>
      </c>
      <c r="AQ150" s="153"/>
      <c r="AR150" s="151"/>
    </row>
    <row r="151" spans="1:72" s="150" customFormat="1" ht="39" customHeight="1" x14ac:dyDescent="0.2">
      <c r="AF151" s="151"/>
      <c r="AG151" s="152" t="s">
        <v>108</v>
      </c>
      <c r="AH151" s="152">
        <f>AH150/AF150</f>
        <v>2620954.5454545454</v>
      </c>
      <c r="AI151" s="153"/>
      <c r="AJ151" s="153"/>
      <c r="AK151" s="153"/>
      <c r="AL151" s="153"/>
      <c r="AM151" s="153"/>
      <c r="AN151" s="153"/>
      <c r="AO151" s="154" t="s">
        <v>108</v>
      </c>
      <c r="AP151" s="154">
        <f>AP150/AF150</f>
        <v>2896045.4545454546</v>
      </c>
      <c r="AQ151" s="153"/>
      <c r="AR151" s="151">
        <f>AP150/E146</f>
        <v>75623.738872403555</v>
      </c>
    </row>
    <row r="152" spans="1:72" s="150" customFormat="1" ht="39" customHeight="1" x14ac:dyDescent="0.2">
      <c r="AF152" s="151">
        <v>96</v>
      </c>
      <c r="AG152" s="152" t="s">
        <v>98</v>
      </c>
      <c r="AH152" s="152">
        <f>U121</f>
        <v>350571000</v>
      </c>
      <c r="AI152" s="153"/>
      <c r="AJ152" s="153"/>
      <c r="AK152" s="153"/>
      <c r="AL152" s="153"/>
      <c r="AM152" s="153"/>
      <c r="AN152" s="153"/>
      <c r="AO152" s="154" t="s">
        <v>98</v>
      </c>
      <c r="AP152" s="154">
        <f>AC121</f>
        <v>385332000</v>
      </c>
      <c r="AQ152" s="153"/>
      <c r="AR152" s="151"/>
    </row>
    <row r="153" spans="1:72" s="150" customFormat="1" ht="39" customHeight="1" x14ac:dyDescent="0.2">
      <c r="AF153" s="151"/>
      <c r="AG153" s="152" t="s">
        <v>109</v>
      </c>
      <c r="AH153" s="152">
        <f>AH152/AF152</f>
        <v>3651781.25</v>
      </c>
      <c r="AI153" s="153"/>
      <c r="AJ153" s="153"/>
      <c r="AK153" s="153"/>
      <c r="AL153" s="153"/>
      <c r="AM153" s="153"/>
      <c r="AN153" s="153"/>
      <c r="AO153" s="154" t="s">
        <v>109</v>
      </c>
      <c r="AP153" s="154">
        <f>AP152/AF152</f>
        <v>4013875</v>
      </c>
      <c r="AQ153" s="153"/>
      <c r="AR153" s="151">
        <f>AP152/E121</f>
        <v>72967.107879338728</v>
      </c>
    </row>
    <row r="154" spans="1:72" s="150" customFormat="1" ht="39" customHeight="1" x14ac:dyDescent="0.2">
      <c r="S154" s="149"/>
      <c r="T154" s="149"/>
      <c r="U154" s="149"/>
      <c r="V154" s="149"/>
      <c r="W154" s="149"/>
      <c r="X154" s="149"/>
      <c r="Y154" s="149"/>
      <c r="Z154" s="156"/>
      <c r="AA154" s="149"/>
      <c r="AB154" s="149"/>
      <c r="AC154" s="149"/>
      <c r="AD154" s="149"/>
      <c r="AE154" s="149"/>
    </row>
    <row r="155" spans="1:72" x14ac:dyDescent="0.2">
      <c r="Z155" s="133"/>
    </row>
    <row r="156" spans="1:72" x14ac:dyDescent="0.2">
      <c r="Z156" s="133"/>
    </row>
    <row r="157" spans="1:72" x14ac:dyDescent="0.2">
      <c r="S157" s="56" t="s">
        <v>110</v>
      </c>
      <c r="U157" s="138"/>
      <c r="Z157" s="133"/>
    </row>
    <row r="158" spans="1:72" x14ac:dyDescent="0.2">
      <c r="T158" s="134"/>
      <c r="U158" s="138"/>
      <c r="Z158" s="133"/>
    </row>
    <row r="159" spans="1:72" x14ac:dyDescent="0.2">
      <c r="T159" s="134"/>
      <c r="U159" s="138"/>
      <c r="Z159" s="133"/>
    </row>
    <row r="161" spans="19:21" x14ac:dyDescent="0.2">
      <c r="S161" s="56" t="s">
        <v>110</v>
      </c>
      <c r="U161" s="134" t="e">
        <f>AH152/T161</f>
        <v>#DIV/0!</v>
      </c>
    </row>
    <row r="163" spans="19:21" x14ac:dyDescent="0.2">
      <c r="T163" s="56" t="s">
        <v>111</v>
      </c>
      <c r="U163" s="134" t="e">
        <f>U161-U157</f>
        <v>#DIV/0!</v>
      </c>
    </row>
  </sheetData>
  <autoFilter ref="A24:CA120"/>
  <mergeCells count="15">
    <mergeCell ref="E22:F22"/>
    <mergeCell ref="A23:A24"/>
    <mergeCell ref="O23:O24"/>
    <mergeCell ref="M23:M24"/>
    <mergeCell ref="AF126:AF133"/>
    <mergeCell ref="AO148:AP148"/>
    <mergeCell ref="G9:G11"/>
    <mergeCell ref="I9:I11"/>
    <mergeCell ref="J9:J11"/>
    <mergeCell ref="L9:L11"/>
    <mergeCell ref="AG148:AH148"/>
    <mergeCell ref="T23:U23"/>
    <mergeCell ref="V23:Y23"/>
    <mergeCell ref="Z23:AA23"/>
    <mergeCell ref="AB23:AC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P120"/>
  <sheetViews>
    <sheetView topLeftCell="A18" zoomScale="80" zoomScaleNormal="80" workbookViewId="0">
      <pane xSplit="3" ySplit="7" topLeftCell="I25" activePane="bottomRight" state="frozen"/>
      <selection activeCell="A18" sqref="A18"/>
      <selection pane="topRight" activeCell="D18" sqref="D18"/>
      <selection pane="bottomLeft" activeCell="A25" sqref="A25"/>
      <selection pane="bottomRight" activeCell="W25" sqref="W25"/>
    </sheetView>
  </sheetViews>
  <sheetFormatPr defaultColWidth="8.88671875" defaultRowHeight="15" x14ac:dyDescent="0.2"/>
  <cols>
    <col min="1" max="1" width="6.109375" style="215" customWidth="1"/>
    <col min="2" max="2" width="6.33203125" style="215" customWidth="1"/>
    <col min="3" max="3" width="6.109375" style="215" customWidth="1"/>
    <col min="4" max="4" width="6.33203125" style="215" customWidth="1"/>
    <col min="5" max="5" width="10.77734375" style="215" customWidth="1"/>
    <col min="6" max="6" width="10.109375" style="215" customWidth="1"/>
    <col min="7" max="7" width="14" style="215" customWidth="1"/>
    <col min="8" max="8" width="13.109375" style="215" customWidth="1"/>
    <col min="9" max="9" width="14.44140625" style="215" customWidth="1"/>
    <col min="10" max="10" width="13.77734375" style="215" customWidth="1"/>
    <col min="11" max="11" width="11.77734375" style="215" customWidth="1"/>
    <col min="12" max="12" width="10.88671875" style="215" customWidth="1"/>
    <col min="13" max="13" width="11.109375" style="215" customWidth="1"/>
    <col min="14" max="14" width="10.109375" style="215" customWidth="1"/>
    <col min="15" max="15" width="16.109375" style="215" customWidth="1"/>
    <col min="16" max="16" width="13.44140625" style="215" hidden="1" customWidth="1"/>
    <col min="17" max="17" width="8.109375" style="215" hidden="1" customWidth="1"/>
    <col min="18" max="18" width="5.44140625" style="215" hidden="1" customWidth="1"/>
    <col min="19" max="19" width="12.44140625" style="215" hidden="1" customWidth="1"/>
    <col min="20" max="21" width="10.44140625" style="215" hidden="1" customWidth="1"/>
    <col min="22" max="22" width="1.44140625" style="215" hidden="1" customWidth="1"/>
    <col min="23" max="23" width="14.44140625" style="215" customWidth="1"/>
    <col min="24" max="24" width="12.44140625" style="215" customWidth="1"/>
    <col min="25" max="25" width="12" style="215" customWidth="1"/>
    <col min="26" max="26" width="13.44140625" style="215" customWidth="1"/>
    <col min="27" max="28" width="9.33203125" style="215" customWidth="1"/>
    <col min="29" max="29" width="19.44140625" style="215" customWidth="1"/>
    <col min="30" max="30" width="15.77734375" style="215" customWidth="1"/>
    <col min="31" max="31" width="13" style="215" bestFit="1" customWidth="1"/>
    <col min="32" max="32" width="10.88671875" style="215" hidden="1" customWidth="1"/>
    <col min="33" max="37" width="0" style="215" hidden="1" customWidth="1"/>
    <col min="38" max="38" width="11.77734375" style="215" customWidth="1"/>
    <col min="39" max="39" width="15.109375" style="215" customWidth="1"/>
    <col min="40" max="40" width="2" style="215" customWidth="1"/>
    <col min="41" max="41" width="8.88671875" style="215"/>
    <col min="42" max="42" width="10.33203125" style="215" bestFit="1" customWidth="1"/>
    <col min="43" max="16384" width="8.88671875" style="215"/>
  </cols>
  <sheetData>
    <row r="1" spans="1:21" s="237" customFormat="1" ht="14.1" customHeight="1" x14ac:dyDescent="0.2">
      <c r="A1" s="233" t="s">
        <v>0</v>
      </c>
      <c r="B1" s="234" t="s">
        <v>1</v>
      </c>
      <c r="C1" s="235">
        <v>43770</v>
      </c>
      <c r="D1" s="234"/>
      <c r="E1" s="236"/>
      <c r="U1" s="238"/>
    </row>
    <row r="2" spans="1:21" s="237" customFormat="1" ht="14.1" customHeight="1" x14ac:dyDescent="0.2">
      <c r="A2" s="233"/>
      <c r="B2" s="234"/>
      <c r="C2" s="234"/>
      <c r="D2" s="234"/>
      <c r="E2" s="236"/>
      <c r="U2" s="238"/>
    </row>
    <row r="3" spans="1:21" s="237" customFormat="1" ht="14.1" customHeight="1" x14ac:dyDescent="0.2">
      <c r="A3" s="233" t="s">
        <v>3</v>
      </c>
      <c r="B3" s="234"/>
      <c r="C3" s="234"/>
      <c r="D3" s="234"/>
      <c r="E3" s="236"/>
      <c r="Q3" s="239" t="s">
        <v>4</v>
      </c>
      <c r="R3" s="240">
        <v>0</v>
      </c>
      <c r="U3" s="238"/>
    </row>
    <row r="4" spans="1:21" s="237" customFormat="1" ht="14.1" customHeight="1" x14ac:dyDescent="0.2">
      <c r="A4" s="233"/>
      <c r="B4" s="234"/>
      <c r="C4" s="234"/>
      <c r="D4" s="234"/>
      <c r="E4" s="236"/>
      <c r="Q4" s="239"/>
      <c r="R4" s="240"/>
      <c r="U4" s="238"/>
    </row>
    <row r="5" spans="1:21" s="237" customFormat="1" ht="14.1" customHeight="1" x14ac:dyDescent="0.2">
      <c r="A5" s="241" t="s">
        <v>5</v>
      </c>
      <c r="B5" s="234"/>
      <c r="C5" s="234"/>
      <c r="D5" s="234"/>
      <c r="E5" s="236"/>
      <c r="G5" s="242"/>
      <c r="H5" s="243"/>
      <c r="I5" s="243"/>
      <c r="J5" s="243"/>
      <c r="O5" s="243"/>
      <c r="P5" s="243"/>
      <c r="Q5" s="239" t="s">
        <v>6</v>
      </c>
      <c r="R5" s="240">
        <v>0.01</v>
      </c>
      <c r="U5" s="238"/>
    </row>
    <row r="6" spans="1:21" s="237" customFormat="1" ht="14.1" customHeight="1" x14ac:dyDescent="0.2">
      <c r="A6" s="241"/>
      <c r="B6" s="234"/>
      <c r="C6" s="234"/>
      <c r="D6" s="234"/>
      <c r="E6" s="236"/>
      <c r="G6" s="242"/>
      <c r="H6" s="243"/>
      <c r="I6" s="243"/>
      <c r="J6" s="243"/>
      <c r="O6" s="243"/>
      <c r="P6" s="243"/>
      <c r="Q6" s="239"/>
      <c r="R6" s="240"/>
      <c r="U6" s="238"/>
    </row>
    <row r="7" spans="1:21" s="237" customFormat="1" ht="14.1" customHeight="1" x14ac:dyDescent="0.2">
      <c r="A7" s="233"/>
      <c r="B7" s="234"/>
      <c r="C7" s="239" t="s">
        <v>7</v>
      </c>
      <c r="D7" s="244"/>
      <c r="E7" s="245"/>
      <c r="F7" s="245"/>
      <c r="J7" s="246"/>
      <c r="Q7" s="239" t="s">
        <v>8</v>
      </c>
      <c r="R7" s="240">
        <v>0.02</v>
      </c>
      <c r="T7" s="247" t="s">
        <v>9</v>
      </c>
      <c r="U7" s="248">
        <v>30000</v>
      </c>
    </row>
    <row r="8" spans="1:21" s="237" customFormat="1" ht="14.1" customHeight="1" x14ac:dyDescent="0.2">
      <c r="A8" s="233"/>
      <c r="B8" s="234"/>
      <c r="C8" s="239"/>
      <c r="D8" s="244"/>
      <c r="E8" s="245"/>
      <c r="F8" s="245"/>
      <c r="J8" s="246"/>
      <c r="Q8" s="239"/>
      <c r="R8" s="240"/>
      <c r="T8" s="247"/>
      <c r="U8" s="248"/>
    </row>
    <row r="9" spans="1:21" s="237" customFormat="1" ht="14.1" customHeight="1" x14ac:dyDescent="0.2">
      <c r="A9" s="249"/>
      <c r="B9" s="250"/>
      <c r="C9" s="251" t="s">
        <v>10</v>
      </c>
      <c r="D9" s="244"/>
      <c r="E9" s="245"/>
      <c r="F9" s="245"/>
      <c r="G9" s="399" t="s">
        <v>11</v>
      </c>
      <c r="H9" s="251"/>
      <c r="I9" s="251"/>
      <c r="J9" s="399" t="s">
        <v>11</v>
      </c>
      <c r="Q9" s="239" t="s">
        <v>13</v>
      </c>
      <c r="R9" s="240">
        <v>0.04</v>
      </c>
      <c r="T9" s="247" t="s">
        <v>14</v>
      </c>
      <c r="U9" s="248">
        <v>0</v>
      </c>
    </row>
    <row r="10" spans="1:21" s="237" customFormat="1" ht="14.1" customHeight="1" x14ac:dyDescent="0.2">
      <c r="A10" s="249"/>
      <c r="B10" s="250"/>
      <c r="C10" s="251"/>
      <c r="D10" s="244"/>
      <c r="E10" s="245"/>
      <c r="F10" s="245"/>
      <c r="G10" s="399"/>
      <c r="H10" s="251"/>
      <c r="I10" s="251"/>
      <c r="J10" s="399"/>
      <c r="Q10" s="239"/>
      <c r="R10" s="240"/>
      <c r="T10" s="247"/>
      <c r="U10" s="248"/>
    </row>
    <row r="11" spans="1:21" s="237" customFormat="1" ht="14.1" customHeight="1" x14ac:dyDescent="0.2">
      <c r="A11" s="252"/>
      <c r="B11" s="234"/>
      <c r="C11" s="239" t="s">
        <v>15</v>
      </c>
      <c r="D11" s="244"/>
      <c r="E11" s="245"/>
      <c r="F11" s="245"/>
      <c r="G11" s="399"/>
      <c r="H11" s="253" t="s">
        <v>16</v>
      </c>
      <c r="I11" s="254"/>
      <c r="J11" s="399"/>
      <c r="Q11" s="239" t="s">
        <v>17</v>
      </c>
      <c r="R11" s="240">
        <v>0.05</v>
      </c>
      <c r="T11" s="247" t="s">
        <v>18</v>
      </c>
      <c r="U11" s="248">
        <v>120000</v>
      </c>
    </row>
    <row r="12" spans="1:21" s="237" customFormat="1" ht="14.1" customHeight="1" x14ac:dyDescent="0.2">
      <c r="A12" s="252"/>
      <c r="B12" s="234"/>
      <c r="C12" s="239"/>
      <c r="D12" s="244"/>
      <c r="E12" s="245"/>
      <c r="F12" s="245"/>
      <c r="G12" s="253"/>
      <c r="H12" s="253"/>
      <c r="I12" s="254"/>
      <c r="J12" s="253"/>
      <c r="Q12" s="239"/>
      <c r="R12" s="240"/>
      <c r="T12" s="247"/>
      <c r="U12" s="248"/>
    </row>
    <row r="13" spans="1:21" s="237" customFormat="1" ht="14.1" customHeight="1" x14ac:dyDescent="0.2">
      <c r="A13" s="252"/>
      <c r="B13" s="234"/>
      <c r="C13" s="239"/>
      <c r="D13" s="244"/>
      <c r="E13" s="245"/>
      <c r="F13" s="245"/>
      <c r="G13" s="253"/>
      <c r="H13" s="253"/>
      <c r="I13" s="254"/>
      <c r="J13" s="253"/>
      <c r="Q13" s="239"/>
      <c r="R13" s="240"/>
      <c r="T13" s="247"/>
      <c r="U13" s="248"/>
    </row>
    <row r="14" spans="1:21" s="237" customFormat="1" ht="14.1" customHeight="1" x14ac:dyDescent="0.2">
      <c r="A14" s="252"/>
      <c r="B14" s="234"/>
      <c r="C14" s="239"/>
      <c r="D14" s="244"/>
      <c r="E14" s="245"/>
      <c r="F14" s="245"/>
      <c r="G14" s="253"/>
      <c r="H14" s="253"/>
      <c r="I14" s="254"/>
      <c r="J14" s="253"/>
      <c r="Q14" s="239"/>
      <c r="R14" s="240"/>
      <c r="T14" s="247"/>
      <c r="U14" s="248"/>
    </row>
    <row r="15" spans="1:21" s="237" customFormat="1" ht="14.1" customHeight="1" x14ac:dyDescent="0.2">
      <c r="A15" s="252"/>
      <c r="B15" s="234"/>
      <c r="C15" s="239"/>
      <c r="D15" s="244"/>
      <c r="E15" s="245"/>
      <c r="F15" s="245"/>
      <c r="G15" s="253"/>
      <c r="H15" s="253"/>
      <c r="I15" s="254"/>
      <c r="J15" s="253"/>
      <c r="Q15" s="239"/>
      <c r="R15" s="240"/>
      <c r="T15" s="247"/>
      <c r="U15" s="248"/>
    </row>
    <row r="16" spans="1:21" s="237" customFormat="1" ht="14.1" customHeight="1" x14ac:dyDescent="0.2">
      <c r="A16" s="252"/>
      <c r="B16" s="234"/>
      <c r="C16" s="239"/>
      <c r="D16" s="244"/>
      <c r="E16" s="245"/>
      <c r="F16" s="245"/>
      <c r="G16" s="253"/>
      <c r="H16" s="253"/>
      <c r="I16" s="254"/>
      <c r="J16" s="253"/>
      <c r="Q16" s="239"/>
      <c r="R16" s="240"/>
      <c r="T16" s="247"/>
      <c r="U16" s="248"/>
    </row>
    <row r="17" spans="1:31" s="237" customFormat="1" ht="14.1" customHeight="1" x14ac:dyDescent="0.2">
      <c r="A17" s="252"/>
      <c r="B17" s="234"/>
      <c r="C17" s="239"/>
      <c r="D17" s="244"/>
      <c r="E17" s="245"/>
      <c r="F17" s="245"/>
      <c r="G17" s="253"/>
      <c r="H17" s="253"/>
      <c r="I17" s="254"/>
      <c r="J17" s="253"/>
      <c r="Q17" s="239"/>
      <c r="R17" s="240"/>
      <c r="T17" s="247"/>
      <c r="U17" s="248"/>
    </row>
    <row r="18" spans="1:31" s="237" customFormat="1" ht="14.1" customHeight="1" x14ac:dyDescent="0.2">
      <c r="A18" s="401" t="s">
        <v>163</v>
      </c>
      <c r="B18" s="401"/>
      <c r="C18" s="401"/>
      <c r="D18" s="401"/>
      <c r="E18" s="401"/>
      <c r="F18" s="401"/>
      <c r="G18" s="253"/>
      <c r="H18" s="253"/>
      <c r="I18" s="254"/>
      <c r="J18" s="253"/>
      <c r="Q18" s="239"/>
      <c r="R18" s="240"/>
      <c r="T18" s="247"/>
      <c r="U18" s="248"/>
    </row>
    <row r="19" spans="1:31" s="237" customFormat="1" ht="14.1" customHeight="1" x14ac:dyDescent="0.2">
      <c r="A19" s="252"/>
      <c r="B19" s="234"/>
      <c r="C19" s="239"/>
      <c r="D19" s="244"/>
      <c r="E19" s="245"/>
      <c r="F19" s="245"/>
      <c r="G19" s="253"/>
      <c r="H19" s="253"/>
      <c r="I19" s="254"/>
      <c r="J19" s="253"/>
      <c r="Q19" s="239"/>
      <c r="R19" s="240"/>
      <c r="T19" s="247"/>
      <c r="U19" s="248"/>
    </row>
    <row r="20" spans="1:31" s="237" customFormat="1" ht="14.1" customHeight="1" x14ac:dyDescent="0.2">
      <c r="A20" s="252"/>
      <c r="B20" s="234"/>
      <c r="C20" s="239"/>
      <c r="D20" s="244"/>
      <c r="E20" s="245"/>
      <c r="F20" s="245"/>
      <c r="G20" s="253"/>
      <c r="H20" s="253"/>
      <c r="I20" s="254" t="s">
        <v>9</v>
      </c>
      <c r="J20" s="346">
        <v>17980</v>
      </c>
      <c r="Q20" s="239"/>
      <c r="R20" s="240"/>
      <c r="T20" s="247"/>
      <c r="U20" s="248"/>
    </row>
    <row r="21" spans="1:31" s="237" customFormat="1" ht="15.75" customHeight="1" x14ac:dyDescent="0.2">
      <c r="A21" s="252"/>
      <c r="B21" s="234"/>
      <c r="C21" s="239"/>
      <c r="D21" s="244"/>
      <c r="E21" s="245"/>
      <c r="F21" s="245"/>
      <c r="G21" s="253"/>
      <c r="H21" s="253"/>
      <c r="I21" s="257" t="s">
        <v>18</v>
      </c>
      <c r="J21" s="350">
        <v>17810</v>
      </c>
      <c r="Q21" s="239"/>
      <c r="R21" s="240"/>
      <c r="T21" s="247"/>
      <c r="U21" s="248"/>
    </row>
    <row r="22" spans="1:31" s="237" customFormat="1" ht="16.5" customHeight="1" thickBot="1" x14ac:dyDescent="0.25">
      <c r="A22" s="249"/>
      <c r="B22" s="250"/>
      <c r="C22" s="251"/>
      <c r="D22" s="244"/>
      <c r="E22" s="400">
        <v>0</v>
      </c>
      <c r="F22" s="400"/>
      <c r="G22" s="255">
        <v>31000</v>
      </c>
      <c r="H22" s="256" t="s">
        <v>19</v>
      </c>
      <c r="I22" s="257" t="s">
        <v>21</v>
      </c>
      <c r="J22" s="350">
        <v>17810</v>
      </c>
      <c r="K22" s="237">
        <v>100000</v>
      </c>
      <c r="L22" s="237">
        <v>-50000</v>
      </c>
      <c r="M22" s="237">
        <v>0</v>
      </c>
      <c r="Q22" s="239" t="s">
        <v>20</v>
      </c>
      <c r="R22" s="240">
        <v>0.06</v>
      </c>
      <c r="T22" s="247" t="s">
        <v>21</v>
      </c>
      <c r="U22" s="248"/>
    </row>
    <row r="23" spans="1:31" s="261" customFormat="1" ht="29.25" customHeight="1" x14ac:dyDescent="0.2">
      <c r="A23" s="397" t="s">
        <v>22</v>
      </c>
      <c r="B23" s="402" t="s">
        <v>23</v>
      </c>
      <c r="C23" s="340" t="s">
        <v>24</v>
      </c>
      <c r="D23" s="258"/>
      <c r="E23" s="259" t="s">
        <v>25</v>
      </c>
      <c r="F23" s="258" t="s">
        <v>26</v>
      </c>
      <c r="G23" s="260" t="s">
        <v>27</v>
      </c>
      <c r="H23" s="260"/>
      <c r="I23" s="260"/>
      <c r="J23" s="260"/>
      <c r="K23" s="405" t="s">
        <v>12</v>
      </c>
      <c r="L23" s="405" t="s">
        <v>30</v>
      </c>
      <c r="M23" s="405" t="s">
        <v>32</v>
      </c>
      <c r="N23" s="405" t="s">
        <v>33</v>
      </c>
      <c r="O23" s="407" t="s">
        <v>34</v>
      </c>
      <c r="P23" s="407"/>
      <c r="Q23" s="408" t="s">
        <v>35</v>
      </c>
      <c r="R23" s="408"/>
      <c r="S23" s="408"/>
      <c r="T23" s="408"/>
      <c r="U23" s="409" t="s">
        <v>36</v>
      </c>
      <c r="V23" s="409"/>
      <c r="W23" s="410" t="s">
        <v>164</v>
      </c>
      <c r="X23" s="410"/>
      <c r="Y23" s="411" t="s">
        <v>162</v>
      </c>
      <c r="Z23" s="413" t="s">
        <v>161</v>
      </c>
      <c r="AA23" s="405" t="s">
        <v>37</v>
      </c>
      <c r="AB23" s="328"/>
    </row>
    <row r="24" spans="1:31" ht="46.5" customHeight="1" thickBot="1" x14ac:dyDescent="0.25">
      <c r="A24" s="398"/>
      <c r="B24" s="403"/>
      <c r="C24" s="341" t="s">
        <v>38</v>
      </c>
      <c r="D24" s="329"/>
      <c r="E24" s="330" t="s">
        <v>39</v>
      </c>
      <c r="F24" s="329" t="s">
        <v>40</v>
      </c>
      <c r="G24" s="331" t="s">
        <v>41</v>
      </c>
      <c r="H24" s="331" t="s">
        <v>24</v>
      </c>
      <c r="I24" s="331" t="s">
        <v>42</v>
      </c>
      <c r="J24" s="331" t="s">
        <v>43</v>
      </c>
      <c r="K24" s="406"/>
      <c r="L24" s="406"/>
      <c r="M24" s="406"/>
      <c r="N24" s="406"/>
      <c r="O24" s="332" t="s">
        <v>44</v>
      </c>
      <c r="P24" s="333" t="s">
        <v>45</v>
      </c>
      <c r="Q24" s="334" t="s">
        <v>46</v>
      </c>
      <c r="R24" s="334" t="s">
        <v>47</v>
      </c>
      <c r="S24" s="334" t="s">
        <v>48</v>
      </c>
      <c r="T24" s="334" t="s">
        <v>49</v>
      </c>
      <c r="U24" s="335" t="s">
        <v>50</v>
      </c>
      <c r="V24" s="334" t="s">
        <v>49</v>
      </c>
      <c r="W24" s="336" t="s">
        <v>51</v>
      </c>
      <c r="X24" s="337" t="s">
        <v>45</v>
      </c>
      <c r="Y24" s="412"/>
      <c r="Z24" s="414"/>
      <c r="AA24" s="406"/>
      <c r="AB24" s="338"/>
    </row>
    <row r="25" spans="1:31" ht="15.75" x14ac:dyDescent="0.25">
      <c r="A25" s="220" t="s">
        <v>52</v>
      </c>
      <c r="B25" s="327" t="s">
        <v>21</v>
      </c>
      <c r="C25" s="326">
        <v>6</v>
      </c>
      <c r="D25" s="222">
        <v>0.04</v>
      </c>
      <c r="E25" s="288">
        <v>120.66</v>
      </c>
      <c r="F25" s="223">
        <v>329</v>
      </c>
      <c r="G25" s="224">
        <f t="shared" ref="G25:G88" si="0">+$G$22*E25</f>
        <v>3740460</v>
      </c>
      <c r="H25" s="225">
        <f>G25*D25</f>
        <v>149618.4</v>
      </c>
      <c r="I25" s="224">
        <f t="shared" ref="I25:I56" si="1">SUM(G25:H25)</f>
        <v>3890078.4</v>
      </c>
      <c r="J25" s="224">
        <f>$F25*VLOOKUP($B25,$I$20:$J$22,2,FALSE)</f>
        <v>5859490</v>
      </c>
      <c r="K25" s="226">
        <v>100000</v>
      </c>
      <c r="L25" s="226"/>
      <c r="M25" s="226"/>
      <c r="N25" s="226">
        <v>70000</v>
      </c>
      <c r="O25" s="289">
        <f t="shared" ref="O25:O56" si="2">SUM(I25:N25)</f>
        <v>9919568.4000000004</v>
      </c>
      <c r="P25" s="289">
        <f t="shared" ref="P25:P88" si="3">ROUNDDOWN(O25/1000,0)*1000</f>
        <v>9919000</v>
      </c>
      <c r="Q25" s="290" t="s">
        <v>17</v>
      </c>
      <c r="R25" s="227">
        <v>0</v>
      </c>
      <c r="S25" s="291">
        <f t="shared" ref="S25:S56" si="4">+R25*(J25+G25)</f>
        <v>0</v>
      </c>
      <c r="T25" s="291">
        <f t="shared" ref="T25:T88" si="5">ROUND((+S25+P25)/1000,0)*1000</f>
        <v>9919000</v>
      </c>
      <c r="U25" s="292">
        <v>0</v>
      </c>
      <c r="V25" s="293">
        <f t="shared" ref="V25:V88" si="6">+P25+U25</f>
        <v>9919000</v>
      </c>
      <c r="W25" s="294">
        <f t="shared" ref="W25:W88" si="7">+P25*1.1</f>
        <v>10910900</v>
      </c>
      <c r="X25" s="294">
        <f t="shared" ref="X25:X88" si="8">ROUNDDOWN(W25/1000,0)*1000</f>
        <v>10910000</v>
      </c>
      <c r="Y25" s="292">
        <v>48000</v>
      </c>
      <c r="Z25" s="296">
        <f>X25+Y25</f>
        <v>10958000</v>
      </c>
      <c r="AA25" s="297">
        <f t="shared" ref="AA25:AA56" si="9">P25/E25</f>
        <v>82206.199237526933</v>
      </c>
      <c r="AB25" s="228"/>
      <c r="AC25" s="213" t="s">
        <v>160</v>
      </c>
      <c r="AD25" s="347">
        <f>J25-'[7]Sales price'!$J$3</f>
        <v>0</v>
      </c>
      <c r="AE25" s="349"/>
    </row>
    <row r="26" spans="1:31" ht="15.75" x14ac:dyDescent="0.25">
      <c r="A26" s="229" t="s">
        <v>54</v>
      </c>
      <c r="B26" s="221" t="s">
        <v>21</v>
      </c>
      <c r="C26" s="326">
        <v>6</v>
      </c>
      <c r="D26" s="222">
        <v>0.04</v>
      </c>
      <c r="E26" s="298">
        <v>110.42</v>
      </c>
      <c r="F26" s="223">
        <v>329</v>
      </c>
      <c r="G26" s="230">
        <f t="shared" si="0"/>
        <v>3423020</v>
      </c>
      <c r="H26" s="225">
        <f t="shared" ref="H26:H89" si="10">G26*D26</f>
        <v>136920.79999999999</v>
      </c>
      <c r="I26" s="224">
        <f t="shared" si="1"/>
        <v>3559940.8</v>
      </c>
      <c r="J26" s="224">
        <f t="shared" ref="J26:J89" si="11">$F26*VLOOKUP($B26,$I$20:$J$22,2,FALSE)</f>
        <v>5859490</v>
      </c>
      <c r="K26" s="226"/>
      <c r="L26" s="226">
        <v>-150000</v>
      </c>
      <c r="M26" s="226"/>
      <c r="N26" s="226"/>
      <c r="O26" s="289">
        <f t="shared" si="2"/>
        <v>9269430.8000000007</v>
      </c>
      <c r="P26" s="299">
        <f t="shared" si="3"/>
        <v>9269000</v>
      </c>
      <c r="Q26" s="300" t="s">
        <v>17</v>
      </c>
      <c r="R26" s="227">
        <v>0</v>
      </c>
      <c r="S26" s="230">
        <f t="shared" si="4"/>
        <v>0</v>
      </c>
      <c r="T26" s="230">
        <f t="shared" si="5"/>
        <v>9269000</v>
      </c>
      <c r="U26" s="301">
        <v>0</v>
      </c>
      <c r="V26" s="302">
        <f t="shared" si="6"/>
        <v>9269000</v>
      </c>
      <c r="W26" s="295">
        <f t="shared" si="7"/>
        <v>10195900</v>
      </c>
      <c r="X26" s="295">
        <f t="shared" si="8"/>
        <v>10195000</v>
      </c>
      <c r="Y26" s="292">
        <v>48000</v>
      </c>
      <c r="Z26" s="296">
        <f t="shared" ref="Z26:Z89" si="12">X26+Y26</f>
        <v>10243000</v>
      </c>
      <c r="AA26" s="297">
        <f t="shared" si="9"/>
        <v>83943.126245245425</v>
      </c>
      <c r="AB26" s="228"/>
      <c r="AC26" s="214"/>
      <c r="AD26" s="347"/>
      <c r="AE26" s="349"/>
    </row>
    <row r="27" spans="1:31" ht="15.75" x14ac:dyDescent="0.25">
      <c r="A27" s="220" t="s">
        <v>55</v>
      </c>
      <c r="B27" s="221" t="s">
        <v>21</v>
      </c>
      <c r="C27" s="326">
        <v>6</v>
      </c>
      <c r="D27" s="222">
        <v>0.04</v>
      </c>
      <c r="E27" s="298">
        <v>118.43</v>
      </c>
      <c r="F27" s="223">
        <v>329</v>
      </c>
      <c r="G27" s="230">
        <f t="shared" si="0"/>
        <v>3671330</v>
      </c>
      <c r="H27" s="225">
        <f t="shared" si="10"/>
        <v>146853.20000000001</v>
      </c>
      <c r="I27" s="224">
        <f t="shared" si="1"/>
        <v>3818183.2</v>
      </c>
      <c r="J27" s="224">
        <f t="shared" si="11"/>
        <v>5859490</v>
      </c>
      <c r="K27" s="226"/>
      <c r="L27" s="226"/>
      <c r="M27" s="226"/>
      <c r="N27" s="226">
        <v>70000</v>
      </c>
      <c r="O27" s="289">
        <f t="shared" si="2"/>
        <v>9747673.1999999993</v>
      </c>
      <c r="P27" s="299">
        <f t="shared" si="3"/>
        <v>9747000</v>
      </c>
      <c r="Q27" s="300" t="s">
        <v>17</v>
      </c>
      <c r="R27" s="227">
        <v>0</v>
      </c>
      <c r="S27" s="230">
        <f t="shared" si="4"/>
        <v>0</v>
      </c>
      <c r="T27" s="230">
        <f t="shared" si="5"/>
        <v>9747000</v>
      </c>
      <c r="U27" s="301">
        <v>0</v>
      </c>
      <c r="V27" s="302">
        <f t="shared" si="6"/>
        <v>9747000</v>
      </c>
      <c r="W27" s="295">
        <f t="shared" si="7"/>
        <v>10721700</v>
      </c>
      <c r="X27" s="295">
        <f t="shared" si="8"/>
        <v>10721000</v>
      </c>
      <c r="Y27" s="292">
        <v>48000</v>
      </c>
      <c r="Z27" s="296">
        <f t="shared" si="12"/>
        <v>10769000</v>
      </c>
      <c r="AA27" s="297">
        <f t="shared" si="9"/>
        <v>82301.781643164737</v>
      </c>
      <c r="AB27" s="228"/>
      <c r="AC27" s="216"/>
      <c r="AD27" s="347"/>
      <c r="AE27" s="349"/>
    </row>
    <row r="28" spans="1:31" ht="15.75" x14ac:dyDescent="0.25">
      <c r="A28" s="229" t="s">
        <v>56</v>
      </c>
      <c r="B28" s="221" t="s">
        <v>21</v>
      </c>
      <c r="C28" s="326">
        <v>6</v>
      </c>
      <c r="D28" s="222">
        <v>0.04</v>
      </c>
      <c r="E28" s="298">
        <v>154.19</v>
      </c>
      <c r="F28" s="223">
        <v>329</v>
      </c>
      <c r="G28" s="230">
        <f t="shared" si="0"/>
        <v>4779890</v>
      </c>
      <c r="H28" s="225">
        <f t="shared" si="10"/>
        <v>191195.6</v>
      </c>
      <c r="I28" s="224">
        <f t="shared" si="1"/>
        <v>4971085.5999999996</v>
      </c>
      <c r="J28" s="224">
        <f t="shared" si="11"/>
        <v>5859490</v>
      </c>
      <c r="K28" s="226"/>
      <c r="L28" s="226"/>
      <c r="M28" s="226"/>
      <c r="N28" s="226">
        <v>70000</v>
      </c>
      <c r="O28" s="289">
        <f t="shared" si="2"/>
        <v>10900575.6</v>
      </c>
      <c r="P28" s="299">
        <f t="shared" si="3"/>
        <v>10900000</v>
      </c>
      <c r="Q28" s="300" t="s">
        <v>17</v>
      </c>
      <c r="R28" s="227">
        <v>0</v>
      </c>
      <c r="S28" s="230">
        <f t="shared" si="4"/>
        <v>0</v>
      </c>
      <c r="T28" s="230">
        <f t="shared" si="5"/>
        <v>10900000</v>
      </c>
      <c r="U28" s="301">
        <v>0</v>
      </c>
      <c r="V28" s="302">
        <f t="shared" si="6"/>
        <v>10900000</v>
      </c>
      <c r="W28" s="295">
        <f t="shared" si="7"/>
        <v>11990000.000000002</v>
      </c>
      <c r="X28" s="295">
        <f t="shared" si="8"/>
        <v>11990000</v>
      </c>
      <c r="Y28" s="292">
        <v>48000</v>
      </c>
      <c r="Z28" s="296">
        <f t="shared" si="12"/>
        <v>12038000</v>
      </c>
      <c r="AA28" s="297">
        <f t="shared" si="9"/>
        <v>70692.003372462554</v>
      </c>
      <c r="AB28" s="228"/>
      <c r="AC28" s="214"/>
      <c r="AD28" s="347"/>
      <c r="AE28" s="349"/>
    </row>
    <row r="29" spans="1:31" ht="15.75" x14ac:dyDescent="0.25">
      <c r="A29" s="220" t="s">
        <v>57</v>
      </c>
      <c r="B29" s="221" t="s">
        <v>21</v>
      </c>
      <c r="C29" s="326">
        <v>6</v>
      </c>
      <c r="D29" s="222">
        <v>0.04</v>
      </c>
      <c r="E29" s="298">
        <v>112.93</v>
      </c>
      <c r="F29" s="223">
        <v>329</v>
      </c>
      <c r="G29" s="230">
        <f t="shared" si="0"/>
        <v>3500830</v>
      </c>
      <c r="H29" s="225">
        <f t="shared" si="10"/>
        <v>140033.20000000001</v>
      </c>
      <c r="I29" s="224">
        <f t="shared" si="1"/>
        <v>3640863.2</v>
      </c>
      <c r="J29" s="224">
        <f t="shared" si="11"/>
        <v>5859490</v>
      </c>
      <c r="K29" s="226"/>
      <c r="L29" s="226"/>
      <c r="M29" s="226"/>
      <c r="N29" s="226">
        <v>70000</v>
      </c>
      <c r="O29" s="289">
        <f t="shared" si="2"/>
        <v>9570353.1999999993</v>
      </c>
      <c r="P29" s="299">
        <f t="shared" si="3"/>
        <v>9570000</v>
      </c>
      <c r="Q29" s="300" t="s">
        <v>17</v>
      </c>
      <c r="R29" s="227">
        <v>0</v>
      </c>
      <c r="S29" s="230">
        <f t="shared" si="4"/>
        <v>0</v>
      </c>
      <c r="T29" s="230">
        <f t="shared" si="5"/>
        <v>9570000</v>
      </c>
      <c r="U29" s="301">
        <v>0</v>
      </c>
      <c r="V29" s="302">
        <f t="shared" si="6"/>
        <v>9570000</v>
      </c>
      <c r="W29" s="295">
        <f t="shared" si="7"/>
        <v>10527000</v>
      </c>
      <c r="X29" s="295">
        <f t="shared" si="8"/>
        <v>10527000</v>
      </c>
      <c r="Y29" s="292">
        <v>48000</v>
      </c>
      <c r="Z29" s="296">
        <f t="shared" si="12"/>
        <v>10575000</v>
      </c>
      <c r="AA29" s="297">
        <f t="shared" si="9"/>
        <v>84742.761002390864</v>
      </c>
      <c r="AB29" s="228"/>
      <c r="AC29" s="216"/>
      <c r="AD29" s="347"/>
      <c r="AE29" s="349"/>
    </row>
    <row r="30" spans="1:31" ht="15.75" x14ac:dyDescent="0.25">
      <c r="A30" s="229" t="s">
        <v>58</v>
      </c>
      <c r="B30" s="221" t="s">
        <v>21</v>
      </c>
      <c r="C30" s="326">
        <v>6</v>
      </c>
      <c r="D30" s="222">
        <v>0.04</v>
      </c>
      <c r="E30" s="298">
        <v>117.89</v>
      </c>
      <c r="F30" s="223">
        <v>329</v>
      </c>
      <c r="G30" s="230">
        <f t="shared" si="0"/>
        <v>3654590</v>
      </c>
      <c r="H30" s="225">
        <f t="shared" si="10"/>
        <v>146183.6</v>
      </c>
      <c r="I30" s="224">
        <f t="shared" si="1"/>
        <v>3800773.6</v>
      </c>
      <c r="J30" s="224">
        <f t="shared" si="11"/>
        <v>5859490</v>
      </c>
      <c r="K30" s="226"/>
      <c r="L30" s="226">
        <v>-150000</v>
      </c>
      <c r="M30" s="226"/>
      <c r="N30" s="226">
        <v>70000</v>
      </c>
      <c r="O30" s="289">
        <f t="shared" si="2"/>
        <v>9580263.5999999996</v>
      </c>
      <c r="P30" s="299">
        <f t="shared" si="3"/>
        <v>9580000</v>
      </c>
      <c r="Q30" s="300" t="s">
        <v>17</v>
      </c>
      <c r="R30" s="227">
        <v>0</v>
      </c>
      <c r="S30" s="230">
        <f t="shared" si="4"/>
        <v>0</v>
      </c>
      <c r="T30" s="230">
        <f t="shared" si="5"/>
        <v>9580000</v>
      </c>
      <c r="U30" s="301">
        <v>0</v>
      </c>
      <c r="V30" s="302">
        <f t="shared" si="6"/>
        <v>9580000</v>
      </c>
      <c r="W30" s="295">
        <f t="shared" si="7"/>
        <v>10538000</v>
      </c>
      <c r="X30" s="295">
        <f t="shared" si="8"/>
        <v>10538000</v>
      </c>
      <c r="Y30" s="292">
        <v>48000</v>
      </c>
      <c r="Z30" s="296">
        <f t="shared" si="12"/>
        <v>10586000</v>
      </c>
      <c r="AA30" s="297">
        <f t="shared" si="9"/>
        <v>81262.193570277377</v>
      </c>
      <c r="AB30" s="228"/>
      <c r="AC30" s="214"/>
      <c r="AD30" s="347"/>
      <c r="AE30" s="349"/>
    </row>
    <row r="31" spans="1:31" ht="15.75" x14ac:dyDescent="0.25">
      <c r="A31" s="220" t="s">
        <v>59</v>
      </c>
      <c r="B31" s="221" t="s">
        <v>21</v>
      </c>
      <c r="C31" s="326">
        <v>6</v>
      </c>
      <c r="D31" s="222">
        <v>0.04</v>
      </c>
      <c r="E31" s="298">
        <v>196.46</v>
      </c>
      <c r="F31" s="223">
        <v>329</v>
      </c>
      <c r="G31" s="230">
        <f t="shared" si="0"/>
        <v>6090260</v>
      </c>
      <c r="H31" s="225">
        <f t="shared" si="10"/>
        <v>243610.4</v>
      </c>
      <c r="I31" s="224">
        <f t="shared" si="1"/>
        <v>6333870.4000000004</v>
      </c>
      <c r="J31" s="224">
        <f t="shared" si="11"/>
        <v>5859490</v>
      </c>
      <c r="K31" s="226"/>
      <c r="L31" s="226">
        <v>-150000</v>
      </c>
      <c r="M31" s="226"/>
      <c r="N31" s="226"/>
      <c r="O31" s="289">
        <f t="shared" si="2"/>
        <v>12043360.4</v>
      </c>
      <c r="P31" s="299">
        <f t="shared" si="3"/>
        <v>12043000</v>
      </c>
      <c r="Q31" s="300" t="s">
        <v>17</v>
      </c>
      <c r="R31" s="227">
        <v>0</v>
      </c>
      <c r="S31" s="230">
        <f t="shared" si="4"/>
        <v>0</v>
      </c>
      <c r="T31" s="230">
        <f t="shared" si="5"/>
        <v>12043000</v>
      </c>
      <c r="U31" s="301">
        <f t="shared" ref="U31:U40" si="13">+$U$9</f>
        <v>0</v>
      </c>
      <c r="V31" s="302">
        <f t="shared" si="6"/>
        <v>12043000</v>
      </c>
      <c r="W31" s="295">
        <f t="shared" si="7"/>
        <v>13247300.000000002</v>
      </c>
      <c r="X31" s="295">
        <f t="shared" si="8"/>
        <v>13247000</v>
      </c>
      <c r="Y31" s="292">
        <v>48000</v>
      </c>
      <c r="Z31" s="296">
        <f t="shared" si="12"/>
        <v>13295000</v>
      </c>
      <c r="AA31" s="297">
        <f t="shared" si="9"/>
        <v>61300.010180189347</v>
      </c>
      <c r="AB31" s="228"/>
      <c r="AC31" s="214"/>
      <c r="AD31" s="347"/>
      <c r="AE31" s="349"/>
    </row>
    <row r="32" spans="1:31" ht="15.75" x14ac:dyDescent="0.25">
      <c r="A32" s="229" t="s">
        <v>60</v>
      </c>
      <c r="B32" s="221" t="s">
        <v>18</v>
      </c>
      <c r="C32" s="326">
        <v>6</v>
      </c>
      <c r="D32" s="222">
        <v>0.04</v>
      </c>
      <c r="E32" s="298">
        <v>131.83000000000001</v>
      </c>
      <c r="F32" s="223">
        <v>273</v>
      </c>
      <c r="G32" s="230">
        <f t="shared" si="0"/>
        <v>4086730.0000000005</v>
      </c>
      <c r="H32" s="225">
        <f t="shared" si="10"/>
        <v>163469.20000000001</v>
      </c>
      <c r="I32" s="224">
        <f t="shared" si="1"/>
        <v>4250199.2</v>
      </c>
      <c r="J32" s="224">
        <f t="shared" si="11"/>
        <v>4862130</v>
      </c>
      <c r="K32" s="226"/>
      <c r="L32" s="226"/>
      <c r="M32" s="226"/>
      <c r="N32" s="226">
        <v>70000</v>
      </c>
      <c r="O32" s="289">
        <f t="shared" si="2"/>
        <v>9182329.1999999993</v>
      </c>
      <c r="P32" s="299">
        <f t="shared" si="3"/>
        <v>9182000</v>
      </c>
      <c r="Q32" s="300" t="s">
        <v>17</v>
      </c>
      <c r="R32" s="227">
        <v>0</v>
      </c>
      <c r="S32" s="230">
        <f t="shared" si="4"/>
        <v>0</v>
      </c>
      <c r="T32" s="230">
        <f t="shared" si="5"/>
        <v>9182000</v>
      </c>
      <c r="U32" s="301">
        <f t="shared" si="13"/>
        <v>0</v>
      </c>
      <c r="V32" s="302">
        <f t="shared" si="6"/>
        <v>9182000</v>
      </c>
      <c r="W32" s="295">
        <f t="shared" si="7"/>
        <v>10100200</v>
      </c>
      <c r="X32" s="295">
        <f t="shared" si="8"/>
        <v>10100000</v>
      </c>
      <c r="Y32" s="292">
        <v>48000</v>
      </c>
      <c r="Z32" s="296">
        <f t="shared" si="12"/>
        <v>10148000</v>
      </c>
      <c r="AA32" s="297">
        <f t="shared" si="9"/>
        <v>69650.307213836</v>
      </c>
      <c r="AB32" s="228"/>
      <c r="AC32" s="214"/>
      <c r="AD32" s="347"/>
      <c r="AE32" s="349"/>
    </row>
    <row r="33" spans="1:31" ht="15.75" x14ac:dyDescent="0.25">
      <c r="A33" s="220" t="s">
        <v>61</v>
      </c>
      <c r="B33" s="221" t="s">
        <v>9</v>
      </c>
      <c r="C33" s="326">
        <v>6</v>
      </c>
      <c r="D33" s="222">
        <v>0.04</v>
      </c>
      <c r="E33" s="298">
        <v>125.58</v>
      </c>
      <c r="F33" s="223">
        <v>241</v>
      </c>
      <c r="G33" s="230">
        <f t="shared" si="0"/>
        <v>3892980</v>
      </c>
      <c r="H33" s="225">
        <f t="shared" si="10"/>
        <v>155719.20000000001</v>
      </c>
      <c r="I33" s="224">
        <f t="shared" si="1"/>
        <v>4048699.2</v>
      </c>
      <c r="J33" s="224">
        <f t="shared" si="11"/>
        <v>4333180</v>
      </c>
      <c r="K33" s="226">
        <v>100000</v>
      </c>
      <c r="L33" s="226"/>
      <c r="M33" s="226"/>
      <c r="N33" s="226">
        <v>70000</v>
      </c>
      <c r="O33" s="289">
        <f t="shared" si="2"/>
        <v>8551879.1999999993</v>
      </c>
      <c r="P33" s="299">
        <f t="shared" si="3"/>
        <v>8551000</v>
      </c>
      <c r="Q33" s="300" t="s">
        <v>17</v>
      </c>
      <c r="R33" s="227">
        <v>0</v>
      </c>
      <c r="S33" s="230">
        <f t="shared" si="4"/>
        <v>0</v>
      </c>
      <c r="T33" s="230">
        <f t="shared" si="5"/>
        <v>8551000</v>
      </c>
      <c r="U33" s="301">
        <f t="shared" si="13"/>
        <v>0</v>
      </c>
      <c r="V33" s="302">
        <f t="shared" si="6"/>
        <v>8551000</v>
      </c>
      <c r="W33" s="295">
        <f t="shared" si="7"/>
        <v>9406100</v>
      </c>
      <c r="X33" s="295">
        <f t="shared" si="8"/>
        <v>9406000</v>
      </c>
      <c r="Y33" s="292">
        <v>48000</v>
      </c>
      <c r="Z33" s="296">
        <f t="shared" si="12"/>
        <v>9454000</v>
      </c>
      <c r="AA33" s="297">
        <f t="shared" si="9"/>
        <v>68092.052874661575</v>
      </c>
      <c r="AB33" s="228"/>
      <c r="AC33" s="213" t="s">
        <v>12</v>
      </c>
      <c r="AD33" s="347"/>
      <c r="AE33" s="349"/>
    </row>
    <row r="34" spans="1:31" ht="15.75" x14ac:dyDescent="0.25">
      <c r="A34" s="229" t="s">
        <v>62</v>
      </c>
      <c r="B34" s="221" t="s">
        <v>21</v>
      </c>
      <c r="C34" s="339">
        <v>4</v>
      </c>
      <c r="D34" s="222">
        <v>0.02</v>
      </c>
      <c r="E34" s="298">
        <v>111.16</v>
      </c>
      <c r="F34" s="223">
        <v>329</v>
      </c>
      <c r="G34" s="230">
        <f t="shared" si="0"/>
        <v>3445960</v>
      </c>
      <c r="H34" s="225">
        <f t="shared" si="10"/>
        <v>68919.199999999997</v>
      </c>
      <c r="I34" s="224">
        <f t="shared" si="1"/>
        <v>3514879.2</v>
      </c>
      <c r="J34" s="224">
        <f t="shared" si="11"/>
        <v>5859490</v>
      </c>
      <c r="K34" s="226">
        <v>100000</v>
      </c>
      <c r="L34" s="226"/>
      <c r="M34" s="226">
        <v>-50000</v>
      </c>
      <c r="N34" s="226"/>
      <c r="O34" s="289">
        <f t="shared" si="2"/>
        <v>9424369.1999999993</v>
      </c>
      <c r="P34" s="299">
        <f t="shared" si="3"/>
        <v>9424000</v>
      </c>
      <c r="Q34" s="300" t="s">
        <v>20</v>
      </c>
      <c r="R34" s="227">
        <v>0</v>
      </c>
      <c r="S34" s="230">
        <f t="shared" si="4"/>
        <v>0</v>
      </c>
      <c r="T34" s="230">
        <f t="shared" si="5"/>
        <v>9424000</v>
      </c>
      <c r="U34" s="301">
        <f t="shared" si="13"/>
        <v>0</v>
      </c>
      <c r="V34" s="302">
        <f t="shared" si="6"/>
        <v>9424000</v>
      </c>
      <c r="W34" s="295">
        <f t="shared" si="7"/>
        <v>10366400</v>
      </c>
      <c r="X34" s="295">
        <f t="shared" si="8"/>
        <v>10366000</v>
      </c>
      <c r="Y34" s="292">
        <v>48000</v>
      </c>
      <c r="Z34" s="296">
        <f t="shared" si="12"/>
        <v>10414000</v>
      </c>
      <c r="AA34" s="297">
        <f t="shared" si="9"/>
        <v>84778.69737315581</v>
      </c>
      <c r="AB34" s="228"/>
      <c r="AC34" s="213" t="s">
        <v>160</v>
      </c>
      <c r="AD34" s="347"/>
      <c r="AE34" s="349"/>
    </row>
    <row r="35" spans="1:31" ht="15.75" x14ac:dyDescent="0.25">
      <c r="A35" s="220" t="s">
        <v>63</v>
      </c>
      <c r="B35" s="221" t="s">
        <v>21</v>
      </c>
      <c r="C35" s="339">
        <v>4</v>
      </c>
      <c r="D35" s="222">
        <v>0.02</v>
      </c>
      <c r="E35" s="298">
        <v>108.57</v>
      </c>
      <c r="F35" s="223">
        <v>329</v>
      </c>
      <c r="G35" s="230">
        <f t="shared" si="0"/>
        <v>3365670</v>
      </c>
      <c r="H35" s="225">
        <f t="shared" si="10"/>
        <v>67313.399999999994</v>
      </c>
      <c r="I35" s="224">
        <f t="shared" si="1"/>
        <v>3432983.4</v>
      </c>
      <c r="J35" s="224">
        <f t="shared" si="11"/>
        <v>5859490</v>
      </c>
      <c r="K35" s="226"/>
      <c r="M35" s="226">
        <v>-50000</v>
      </c>
      <c r="N35" s="226"/>
      <c r="O35" s="289">
        <f t="shared" si="2"/>
        <v>9242473.4000000004</v>
      </c>
      <c r="P35" s="299">
        <f t="shared" si="3"/>
        <v>9242000</v>
      </c>
      <c r="Q35" s="300" t="s">
        <v>20</v>
      </c>
      <c r="R35" s="227">
        <v>0</v>
      </c>
      <c r="S35" s="230">
        <f t="shared" si="4"/>
        <v>0</v>
      </c>
      <c r="T35" s="230">
        <f t="shared" si="5"/>
        <v>9242000</v>
      </c>
      <c r="U35" s="301">
        <f t="shared" si="13"/>
        <v>0</v>
      </c>
      <c r="V35" s="302">
        <f t="shared" si="6"/>
        <v>9242000</v>
      </c>
      <c r="W35" s="295">
        <f t="shared" si="7"/>
        <v>10166200</v>
      </c>
      <c r="X35" s="295">
        <f t="shared" si="8"/>
        <v>10166000</v>
      </c>
      <c r="Y35" s="292">
        <v>48000</v>
      </c>
      <c r="Z35" s="296">
        <f t="shared" si="12"/>
        <v>10214000</v>
      </c>
      <c r="AA35" s="297">
        <f t="shared" si="9"/>
        <v>85124.804273740447</v>
      </c>
      <c r="AB35" s="228"/>
      <c r="AC35" s="214"/>
      <c r="AD35" s="347"/>
      <c r="AE35" s="349"/>
    </row>
    <row r="36" spans="1:31" ht="15.75" x14ac:dyDescent="0.25">
      <c r="A36" s="229" t="s">
        <v>64</v>
      </c>
      <c r="B36" s="221" t="s">
        <v>21</v>
      </c>
      <c r="C36" s="339">
        <v>4</v>
      </c>
      <c r="D36" s="222">
        <v>0.02</v>
      </c>
      <c r="E36" s="298">
        <v>119.48</v>
      </c>
      <c r="F36" s="223">
        <v>329</v>
      </c>
      <c r="G36" s="230">
        <f t="shared" si="0"/>
        <v>3703880</v>
      </c>
      <c r="H36" s="225">
        <f t="shared" si="10"/>
        <v>74077.600000000006</v>
      </c>
      <c r="I36" s="224">
        <f t="shared" si="1"/>
        <v>3777957.6</v>
      </c>
      <c r="J36" s="224">
        <f t="shared" si="11"/>
        <v>5859490</v>
      </c>
      <c r="K36" s="226"/>
      <c r="L36" s="226">
        <v>-150000</v>
      </c>
      <c r="M36" s="226">
        <v>-50000</v>
      </c>
      <c r="N36" s="226"/>
      <c r="O36" s="289">
        <f t="shared" si="2"/>
        <v>9437447.5999999996</v>
      </c>
      <c r="P36" s="299">
        <f t="shared" si="3"/>
        <v>9437000</v>
      </c>
      <c r="Q36" s="300" t="s">
        <v>20</v>
      </c>
      <c r="R36" s="227">
        <v>0</v>
      </c>
      <c r="S36" s="230">
        <f t="shared" si="4"/>
        <v>0</v>
      </c>
      <c r="T36" s="230">
        <f t="shared" si="5"/>
        <v>9437000</v>
      </c>
      <c r="U36" s="301">
        <f t="shared" si="13"/>
        <v>0</v>
      </c>
      <c r="V36" s="302">
        <f t="shared" si="6"/>
        <v>9437000</v>
      </c>
      <c r="W36" s="295">
        <f t="shared" si="7"/>
        <v>10380700</v>
      </c>
      <c r="X36" s="295">
        <f t="shared" si="8"/>
        <v>10380000</v>
      </c>
      <c r="Y36" s="292">
        <v>48000</v>
      </c>
      <c r="Z36" s="296">
        <f t="shared" si="12"/>
        <v>10428000</v>
      </c>
      <c r="AA36" s="297">
        <f t="shared" si="9"/>
        <v>78983.930364914631</v>
      </c>
      <c r="AB36" s="228"/>
      <c r="AC36" s="216" t="s">
        <v>30</v>
      </c>
      <c r="AD36" s="347"/>
      <c r="AE36" s="349"/>
    </row>
    <row r="37" spans="1:31" ht="15.75" x14ac:dyDescent="0.25">
      <c r="A37" s="220" t="s">
        <v>65</v>
      </c>
      <c r="B37" s="221" t="s">
        <v>21</v>
      </c>
      <c r="C37" s="339">
        <v>4</v>
      </c>
      <c r="D37" s="222">
        <v>0.01</v>
      </c>
      <c r="E37" s="298">
        <v>124.7</v>
      </c>
      <c r="F37" s="223">
        <v>329</v>
      </c>
      <c r="G37" s="230">
        <f t="shared" si="0"/>
        <v>3865700</v>
      </c>
      <c r="H37" s="225">
        <f t="shared" si="10"/>
        <v>38657</v>
      </c>
      <c r="I37" s="224">
        <f t="shared" si="1"/>
        <v>3904357</v>
      </c>
      <c r="J37" s="224">
        <f t="shared" si="11"/>
        <v>5859490</v>
      </c>
      <c r="K37" s="226"/>
      <c r="L37" s="226"/>
      <c r="M37" s="226">
        <v>-80000</v>
      </c>
      <c r="N37" s="226"/>
      <c r="O37" s="289">
        <f t="shared" si="2"/>
        <v>9683847</v>
      </c>
      <c r="P37" s="299">
        <f t="shared" si="3"/>
        <v>9683000</v>
      </c>
      <c r="Q37" s="300" t="s">
        <v>20</v>
      </c>
      <c r="R37" s="227">
        <v>0</v>
      </c>
      <c r="S37" s="230">
        <f t="shared" si="4"/>
        <v>0</v>
      </c>
      <c r="T37" s="230">
        <f t="shared" si="5"/>
        <v>9683000</v>
      </c>
      <c r="U37" s="301">
        <f t="shared" si="13"/>
        <v>0</v>
      </c>
      <c r="V37" s="302">
        <f t="shared" si="6"/>
        <v>9683000</v>
      </c>
      <c r="W37" s="295">
        <f t="shared" si="7"/>
        <v>10651300</v>
      </c>
      <c r="X37" s="295">
        <f t="shared" si="8"/>
        <v>10651000</v>
      </c>
      <c r="Y37" s="292">
        <v>48000</v>
      </c>
      <c r="Z37" s="296">
        <f t="shared" si="12"/>
        <v>10699000</v>
      </c>
      <c r="AA37" s="297">
        <f t="shared" si="9"/>
        <v>77650.360866078583</v>
      </c>
      <c r="AB37" s="228"/>
      <c r="AC37" s="216"/>
      <c r="AD37" s="347"/>
      <c r="AE37" s="349"/>
    </row>
    <row r="38" spans="1:31" ht="15.75" x14ac:dyDescent="0.25">
      <c r="A38" s="229" t="s">
        <v>66</v>
      </c>
      <c r="B38" s="221" t="s">
        <v>21</v>
      </c>
      <c r="C38" s="339">
        <v>4</v>
      </c>
      <c r="D38" s="222">
        <v>0.01</v>
      </c>
      <c r="E38" s="298">
        <v>113.7</v>
      </c>
      <c r="F38" s="223">
        <v>329</v>
      </c>
      <c r="G38" s="230">
        <f t="shared" si="0"/>
        <v>3524700</v>
      </c>
      <c r="H38" s="225">
        <f t="shared" si="10"/>
        <v>35247</v>
      </c>
      <c r="I38" s="224">
        <f t="shared" si="1"/>
        <v>3559947</v>
      </c>
      <c r="J38" s="224">
        <f t="shared" si="11"/>
        <v>5859490</v>
      </c>
      <c r="K38" s="226"/>
      <c r="L38" s="226"/>
      <c r="M38" s="226">
        <v>-80000</v>
      </c>
      <c r="N38" s="226"/>
      <c r="O38" s="289">
        <f t="shared" si="2"/>
        <v>9339437</v>
      </c>
      <c r="P38" s="299">
        <f t="shared" si="3"/>
        <v>9339000</v>
      </c>
      <c r="Q38" s="300" t="s">
        <v>20</v>
      </c>
      <c r="R38" s="227">
        <v>0</v>
      </c>
      <c r="S38" s="230">
        <f t="shared" si="4"/>
        <v>0</v>
      </c>
      <c r="T38" s="230">
        <f t="shared" si="5"/>
        <v>9339000</v>
      </c>
      <c r="U38" s="301">
        <f t="shared" si="13"/>
        <v>0</v>
      </c>
      <c r="V38" s="302">
        <f t="shared" si="6"/>
        <v>9339000</v>
      </c>
      <c r="W38" s="295">
        <f t="shared" si="7"/>
        <v>10272900</v>
      </c>
      <c r="X38" s="295">
        <f t="shared" si="8"/>
        <v>10272000</v>
      </c>
      <c r="Y38" s="292">
        <v>48000</v>
      </c>
      <c r="Z38" s="296">
        <f t="shared" si="12"/>
        <v>10320000</v>
      </c>
      <c r="AA38" s="297">
        <f t="shared" si="9"/>
        <v>82137.203166226915</v>
      </c>
      <c r="AB38" s="228"/>
      <c r="AC38" s="214"/>
      <c r="AD38" s="347"/>
      <c r="AE38" s="349"/>
    </row>
    <row r="39" spans="1:31" ht="15.75" x14ac:dyDescent="0.25">
      <c r="A39" s="220" t="s">
        <v>67</v>
      </c>
      <c r="B39" s="221" t="s">
        <v>21</v>
      </c>
      <c r="C39" s="339">
        <v>4</v>
      </c>
      <c r="D39" s="222">
        <v>0.01</v>
      </c>
      <c r="E39" s="298">
        <v>105.64</v>
      </c>
      <c r="F39" s="223">
        <v>329</v>
      </c>
      <c r="G39" s="230">
        <f t="shared" si="0"/>
        <v>3274840</v>
      </c>
      <c r="H39" s="225">
        <f t="shared" si="10"/>
        <v>32748.400000000001</v>
      </c>
      <c r="I39" s="224">
        <f t="shared" si="1"/>
        <v>3307588.4</v>
      </c>
      <c r="J39" s="224">
        <f t="shared" si="11"/>
        <v>5859490</v>
      </c>
      <c r="K39" s="226"/>
      <c r="L39" s="226"/>
      <c r="M39" s="226">
        <v>-80000</v>
      </c>
      <c r="N39" s="226"/>
      <c r="O39" s="289">
        <f t="shared" si="2"/>
        <v>9087078.4000000004</v>
      </c>
      <c r="P39" s="299">
        <f t="shared" si="3"/>
        <v>9087000</v>
      </c>
      <c r="Q39" s="300" t="s">
        <v>20</v>
      </c>
      <c r="R39" s="227">
        <v>0</v>
      </c>
      <c r="S39" s="230">
        <f t="shared" si="4"/>
        <v>0</v>
      </c>
      <c r="T39" s="230">
        <f t="shared" si="5"/>
        <v>9087000</v>
      </c>
      <c r="U39" s="301">
        <f t="shared" si="13"/>
        <v>0</v>
      </c>
      <c r="V39" s="302">
        <f t="shared" si="6"/>
        <v>9087000</v>
      </c>
      <c r="W39" s="295">
        <f t="shared" si="7"/>
        <v>9995700</v>
      </c>
      <c r="X39" s="295">
        <f t="shared" si="8"/>
        <v>9995000</v>
      </c>
      <c r="Y39" s="292">
        <v>48000</v>
      </c>
      <c r="Z39" s="296">
        <f t="shared" si="12"/>
        <v>10043000</v>
      </c>
      <c r="AA39" s="297">
        <f t="shared" si="9"/>
        <v>86018.553578190083</v>
      </c>
      <c r="AB39" s="228"/>
      <c r="AC39" s="214"/>
      <c r="AD39" s="347"/>
      <c r="AE39" s="349"/>
    </row>
    <row r="40" spans="1:31" ht="15.75" x14ac:dyDescent="0.25">
      <c r="A40" s="229" t="s">
        <v>68</v>
      </c>
      <c r="B40" s="221" t="s">
        <v>21</v>
      </c>
      <c r="C40" s="339">
        <v>4</v>
      </c>
      <c r="D40" s="222">
        <v>0.01</v>
      </c>
      <c r="E40" s="298">
        <v>100.27</v>
      </c>
      <c r="F40" s="223">
        <v>329</v>
      </c>
      <c r="G40" s="230">
        <f t="shared" si="0"/>
        <v>3108370</v>
      </c>
      <c r="H40" s="225">
        <f t="shared" si="10"/>
        <v>31083.7</v>
      </c>
      <c r="I40" s="224">
        <f t="shared" si="1"/>
        <v>3139453.7</v>
      </c>
      <c r="J40" s="224">
        <f t="shared" si="11"/>
        <v>5859490</v>
      </c>
      <c r="K40" s="226"/>
      <c r="L40" s="226"/>
      <c r="M40" s="226">
        <v>-80000</v>
      </c>
      <c r="N40" s="226"/>
      <c r="O40" s="289">
        <f t="shared" si="2"/>
        <v>8918943.6999999993</v>
      </c>
      <c r="P40" s="299">
        <f t="shared" si="3"/>
        <v>8918000</v>
      </c>
      <c r="Q40" s="300" t="s">
        <v>20</v>
      </c>
      <c r="R40" s="227">
        <v>0</v>
      </c>
      <c r="S40" s="230">
        <f t="shared" si="4"/>
        <v>0</v>
      </c>
      <c r="T40" s="230">
        <f t="shared" si="5"/>
        <v>8918000</v>
      </c>
      <c r="U40" s="301">
        <f t="shared" si="13"/>
        <v>0</v>
      </c>
      <c r="V40" s="302">
        <f t="shared" si="6"/>
        <v>8918000</v>
      </c>
      <c r="W40" s="295">
        <f t="shared" si="7"/>
        <v>9809800</v>
      </c>
      <c r="X40" s="295">
        <f t="shared" si="8"/>
        <v>9809000</v>
      </c>
      <c r="Y40" s="292">
        <v>48000</v>
      </c>
      <c r="Z40" s="296">
        <f t="shared" si="12"/>
        <v>9857000</v>
      </c>
      <c r="AA40" s="297">
        <f t="shared" si="9"/>
        <v>88939.862371596697</v>
      </c>
      <c r="AB40" s="228"/>
      <c r="AC40" s="214"/>
      <c r="AD40" s="347"/>
      <c r="AE40" s="349"/>
    </row>
    <row r="41" spans="1:31" ht="15.75" x14ac:dyDescent="0.25">
      <c r="A41" s="220" t="s">
        <v>69</v>
      </c>
      <c r="B41" s="221" t="s">
        <v>21</v>
      </c>
      <c r="C41" s="339">
        <v>4</v>
      </c>
      <c r="D41" s="222">
        <v>0.01</v>
      </c>
      <c r="E41" s="298">
        <v>100.24</v>
      </c>
      <c r="F41" s="223">
        <v>329</v>
      </c>
      <c r="G41" s="230">
        <f t="shared" si="0"/>
        <v>3107440</v>
      </c>
      <c r="H41" s="225">
        <f t="shared" si="10"/>
        <v>31074.400000000001</v>
      </c>
      <c r="I41" s="224">
        <f t="shared" si="1"/>
        <v>3138514.4</v>
      </c>
      <c r="J41" s="224">
        <f t="shared" si="11"/>
        <v>5859490</v>
      </c>
      <c r="K41" s="226"/>
      <c r="L41" s="226"/>
      <c r="M41" s="226">
        <v>-80000</v>
      </c>
      <c r="N41" s="226"/>
      <c r="O41" s="289">
        <f t="shared" si="2"/>
        <v>8918004.4000000004</v>
      </c>
      <c r="P41" s="299">
        <f t="shared" si="3"/>
        <v>8918000</v>
      </c>
      <c r="Q41" s="300" t="s">
        <v>20</v>
      </c>
      <c r="R41" s="227">
        <v>0</v>
      </c>
      <c r="S41" s="230">
        <f t="shared" si="4"/>
        <v>0</v>
      </c>
      <c r="T41" s="230">
        <f t="shared" si="5"/>
        <v>8918000</v>
      </c>
      <c r="U41" s="301">
        <v>0</v>
      </c>
      <c r="V41" s="302">
        <f t="shared" si="6"/>
        <v>8918000</v>
      </c>
      <c r="W41" s="295">
        <f t="shared" si="7"/>
        <v>9809800</v>
      </c>
      <c r="X41" s="295">
        <f t="shared" si="8"/>
        <v>9809000</v>
      </c>
      <c r="Y41" s="292">
        <v>48000</v>
      </c>
      <c r="Z41" s="296">
        <f t="shared" si="12"/>
        <v>9857000</v>
      </c>
      <c r="AA41" s="297">
        <f t="shared" si="9"/>
        <v>88966.48044692738</v>
      </c>
      <c r="AB41" s="228"/>
      <c r="AC41" s="216"/>
      <c r="AD41" s="347"/>
      <c r="AE41" s="349"/>
    </row>
    <row r="42" spans="1:31" ht="15.75" x14ac:dyDescent="0.25">
      <c r="A42" s="229" t="s">
        <v>70</v>
      </c>
      <c r="B42" s="221" t="s">
        <v>21</v>
      </c>
      <c r="C42" s="339">
        <v>4</v>
      </c>
      <c r="D42" s="222">
        <v>0.01</v>
      </c>
      <c r="E42" s="298">
        <v>109.3</v>
      </c>
      <c r="F42" s="223">
        <v>329</v>
      </c>
      <c r="G42" s="230">
        <f t="shared" si="0"/>
        <v>3388300</v>
      </c>
      <c r="H42" s="225">
        <f t="shared" si="10"/>
        <v>33883</v>
      </c>
      <c r="I42" s="224">
        <f t="shared" si="1"/>
        <v>3422183</v>
      </c>
      <c r="J42" s="224">
        <f t="shared" si="11"/>
        <v>5859490</v>
      </c>
      <c r="L42" s="226">
        <v>-150000</v>
      </c>
      <c r="M42" s="226">
        <v>-80000</v>
      </c>
      <c r="N42" s="226"/>
      <c r="O42" s="289">
        <f t="shared" si="2"/>
        <v>9051673</v>
      </c>
      <c r="P42" s="299">
        <f t="shared" si="3"/>
        <v>9051000</v>
      </c>
      <c r="Q42" s="300" t="s">
        <v>20</v>
      </c>
      <c r="R42" s="227">
        <v>0</v>
      </c>
      <c r="S42" s="230">
        <f t="shared" si="4"/>
        <v>0</v>
      </c>
      <c r="T42" s="230">
        <f t="shared" si="5"/>
        <v>9051000</v>
      </c>
      <c r="U42" s="301">
        <v>0</v>
      </c>
      <c r="V42" s="302">
        <f t="shared" si="6"/>
        <v>9051000</v>
      </c>
      <c r="W42" s="295">
        <f t="shared" si="7"/>
        <v>9956100</v>
      </c>
      <c r="X42" s="295">
        <f t="shared" si="8"/>
        <v>9956000</v>
      </c>
      <c r="Y42" s="292">
        <v>48000</v>
      </c>
      <c r="Z42" s="296">
        <f t="shared" si="12"/>
        <v>10004000</v>
      </c>
      <c r="AA42" s="297">
        <f t="shared" si="9"/>
        <v>82808.783165599263</v>
      </c>
      <c r="AB42" s="228"/>
      <c r="AC42" s="216" t="s">
        <v>30</v>
      </c>
      <c r="AD42" s="347"/>
      <c r="AE42" s="349"/>
    </row>
    <row r="43" spans="1:31" ht="15.75" x14ac:dyDescent="0.25">
      <c r="A43" s="220" t="s">
        <v>71</v>
      </c>
      <c r="B43" s="221" t="s">
        <v>21</v>
      </c>
      <c r="C43" s="326">
        <v>4</v>
      </c>
      <c r="D43" s="222">
        <v>0.02</v>
      </c>
      <c r="E43" s="298">
        <v>106.23</v>
      </c>
      <c r="F43" s="223">
        <v>329</v>
      </c>
      <c r="G43" s="230">
        <f t="shared" si="0"/>
        <v>3293130</v>
      </c>
      <c r="H43" s="225">
        <f t="shared" si="10"/>
        <v>65862.600000000006</v>
      </c>
      <c r="I43" s="224">
        <f t="shared" si="1"/>
        <v>3358992.6</v>
      </c>
      <c r="J43" s="224">
        <f t="shared" si="11"/>
        <v>5859490</v>
      </c>
      <c r="K43" s="226">
        <v>100000</v>
      </c>
      <c r="L43" s="226"/>
      <c r="M43" s="226"/>
      <c r="N43" s="226">
        <v>50000</v>
      </c>
      <c r="O43" s="289">
        <f t="shared" si="2"/>
        <v>9368482.5999999996</v>
      </c>
      <c r="P43" s="299">
        <f t="shared" si="3"/>
        <v>9368000</v>
      </c>
      <c r="Q43" s="300" t="s">
        <v>20</v>
      </c>
      <c r="R43" s="227">
        <v>0</v>
      </c>
      <c r="S43" s="230">
        <f t="shared" si="4"/>
        <v>0</v>
      </c>
      <c r="T43" s="230">
        <f t="shared" si="5"/>
        <v>9368000</v>
      </c>
      <c r="U43" s="301">
        <v>0</v>
      </c>
      <c r="V43" s="302">
        <f t="shared" si="6"/>
        <v>9368000</v>
      </c>
      <c r="W43" s="295">
        <f t="shared" si="7"/>
        <v>10304800</v>
      </c>
      <c r="X43" s="295">
        <f t="shared" si="8"/>
        <v>10304000</v>
      </c>
      <c r="Y43" s="292">
        <v>48000</v>
      </c>
      <c r="Z43" s="296">
        <f t="shared" si="12"/>
        <v>10352000</v>
      </c>
      <c r="AA43" s="297">
        <f t="shared" si="9"/>
        <v>88186.011484514733</v>
      </c>
      <c r="AB43" s="228"/>
      <c r="AC43" s="213" t="s">
        <v>160</v>
      </c>
      <c r="AD43" s="347"/>
      <c r="AE43" s="349"/>
    </row>
    <row r="44" spans="1:31" ht="15.75" x14ac:dyDescent="0.25">
      <c r="A44" s="229" t="s">
        <v>72</v>
      </c>
      <c r="B44" s="221" t="s">
        <v>18</v>
      </c>
      <c r="C44" s="326">
        <v>4</v>
      </c>
      <c r="D44" s="222">
        <v>0.02</v>
      </c>
      <c r="E44" s="298">
        <v>86.68</v>
      </c>
      <c r="F44" s="223">
        <v>273</v>
      </c>
      <c r="G44" s="230">
        <f t="shared" si="0"/>
        <v>2687080</v>
      </c>
      <c r="H44" s="225">
        <f t="shared" si="10"/>
        <v>53741.599999999999</v>
      </c>
      <c r="I44" s="224">
        <f t="shared" si="1"/>
        <v>2740821.6</v>
      </c>
      <c r="J44" s="224">
        <f t="shared" si="11"/>
        <v>4862130</v>
      </c>
      <c r="K44" s="226"/>
      <c r="L44" s="226"/>
      <c r="M44" s="226"/>
      <c r="N44" s="226"/>
      <c r="O44" s="289">
        <f t="shared" si="2"/>
        <v>7602951.5999999996</v>
      </c>
      <c r="P44" s="299">
        <f t="shared" si="3"/>
        <v>7602000</v>
      </c>
      <c r="Q44" s="300" t="s">
        <v>20</v>
      </c>
      <c r="R44" s="227">
        <v>0</v>
      </c>
      <c r="S44" s="230">
        <f t="shared" si="4"/>
        <v>0</v>
      </c>
      <c r="T44" s="230">
        <f t="shared" si="5"/>
        <v>7602000</v>
      </c>
      <c r="U44" s="301">
        <v>0</v>
      </c>
      <c r="V44" s="302">
        <f t="shared" si="6"/>
        <v>7602000</v>
      </c>
      <c r="W44" s="295">
        <f t="shared" si="7"/>
        <v>8362200.0000000009</v>
      </c>
      <c r="X44" s="295">
        <f t="shared" si="8"/>
        <v>8362000</v>
      </c>
      <c r="Y44" s="292">
        <v>48000</v>
      </c>
      <c r="Z44" s="296">
        <f t="shared" si="12"/>
        <v>8410000</v>
      </c>
      <c r="AA44" s="297">
        <f t="shared" si="9"/>
        <v>87701.892016612823</v>
      </c>
      <c r="AB44" s="228"/>
      <c r="AC44" s="214"/>
      <c r="AD44" s="347"/>
      <c r="AE44" s="349"/>
    </row>
    <row r="45" spans="1:31" ht="15.75" x14ac:dyDescent="0.25">
      <c r="A45" s="220" t="s">
        <v>73</v>
      </c>
      <c r="B45" s="221" t="s">
        <v>18</v>
      </c>
      <c r="C45" s="326">
        <v>4</v>
      </c>
      <c r="D45" s="222">
        <v>0.02</v>
      </c>
      <c r="E45" s="298">
        <v>90.31</v>
      </c>
      <c r="F45" s="223">
        <v>273</v>
      </c>
      <c r="G45" s="230">
        <f t="shared" si="0"/>
        <v>2799610</v>
      </c>
      <c r="H45" s="225">
        <f t="shared" si="10"/>
        <v>55992.200000000004</v>
      </c>
      <c r="I45" s="224">
        <f t="shared" si="1"/>
        <v>2855602.2</v>
      </c>
      <c r="J45" s="224">
        <f t="shared" si="11"/>
        <v>4862130</v>
      </c>
      <c r="K45" s="226">
        <v>100000</v>
      </c>
      <c r="L45" s="226"/>
      <c r="M45" s="226"/>
      <c r="N45" s="226"/>
      <c r="O45" s="289">
        <f t="shared" si="2"/>
        <v>7817732.2000000002</v>
      </c>
      <c r="P45" s="299">
        <f t="shared" si="3"/>
        <v>7817000</v>
      </c>
      <c r="Q45" s="300" t="s">
        <v>20</v>
      </c>
      <c r="R45" s="227">
        <v>0</v>
      </c>
      <c r="S45" s="230">
        <f t="shared" si="4"/>
        <v>0</v>
      </c>
      <c r="T45" s="230">
        <f t="shared" si="5"/>
        <v>7817000</v>
      </c>
      <c r="U45" s="301">
        <v>0</v>
      </c>
      <c r="V45" s="302">
        <f t="shared" si="6"/>
        <v>7817000</v>
      </c>
      <c r="W45" s="295">
        <f t="shared" si="7"/>
        <v>8598700</v>
      </c>
      <c r="X45" s="295">
        <f t="shared" si="8"/>
        <v>8598000</v>
      </c>
      <c r="Y45" s="292">
        <v>48000</v>
      </c>
      <c r="Z45" s="296">
        <f t="shared" si="12"/>
        <v>8646000</v>
      </c>
      <c r="AA45" s="297">
        <f t="shared" si="9"/>
        <v>86557.413354002871</v>
      </c>
      <c r="AB45" s="228"/>
      <c r="AC45" s="217" t="s">
        <v>12</v>
      </c>
      <c r="AD45" s="347"/>
      <c r="AE45" s="349"/>
    </row>
    <row r="46" spans="1:31" ht="15.75" x14ac:dyDescent="0.25">
      <c r="A46" s="229" t="s">
        <v>74</v>
      </c>
      <c r="B46" s="221" t="s">
        <v>18</v>
      </c>
      <c r="C46" s="326">
        <v>3</v>
      </c>
      <c r="D46" s="222">
        <v>0.02</v>
      </c>
      <c r="E46" s="298">
        <v>90.57</v>
      </c>
      <c r="F46" s="223">
        <v>273</v>
      </c>
      <c r="G46" s="230">
        <f t="shared" si="0"/>
        <v>2807670</v>
      </c>
      <c r="H46" s="225">
        <f t="shared" si="10"/>
        <v>56153.4</v>
      </c>
      <c r="I46" s="224">
        <f t="shared" si="1"/>
        <v>2863823.4</v>
      </c>
      <c r="J46" s="224">
        <f t="shared" si="11"/>
        <v>4862130</v>
      </c>
      <c r="K46" s="226">
        <v>100000</v>
      </c>
      <c r="L46" s="226"/>
      <c r="M46" s="226"/>
      <c r="N46" s="226"/>
      <c r="O46" s="289">
        <f t="shared" si="2"/>
        <v>7825953.4000000004</v>
      </c>
      <c r="P46" s="303">
        <f t="shared" si="3"/>
        <v>7825000</v>
      </c>
      <c r="Q46" s="300" t="s">
        <v>20</v>
      </c>
      <c r="R46" s="227">
        <v>0</v>
      </c>
      <c r="S46" s="230">
        <f t="shared" si="4"/>
        <v>0</v>
      </c>
      <c r="T46" s="230">
        <f t="shared" si="5"/>
        <v>7825000</v>
      </c>
      <c r="U46" s="301">
        <v>0</v>
      </c>
      <c r="V46" s="302">
        <f t="shared" si="6"/>
        <v>7825000</v>
      </c>
      <c r="W46" s="295">
        <f t="shared" si="7"/>
        <v>8607500</v>
      </c>
      <c r="X46" s="295">
        <f t="shared" si="8"/>
        <v>8607000</v>
      </c>
      <c r="Y46" s="292">
        <v>48000</v>
      </c>
      <c r="Z46" s="296">
        <f t="shared" si="12"/>
        <v>8655000</v>
      </c>
      <c r="AA46" s="297">
        <f t="shared" si="9"/>
        <v>86397.26178646351</v>
      </c>
      <c r="AB46" s="228"/>
      <c r="AC46" s="217" t="s">
        <v>12</v>
      </c>
      <c r="AD46" s="347"/>
      <c r="AE46" s="349"/>
    </row>
    <row r="47" spans="1:31" ht="15.75" x14ac:dyDescent="0.25">
      <c r="A47" s="220" t="s">
        <v>75</v>
      </c>
      <c r="B47" s="221" t="s">
        <v>18</v>
      </c>
      <c r="C47" s="326">
        <v>3</v>
      </c>
      <c r="D47" s="222">
        <v>0.02</v>
      </c>
      <c r="E47" s="298">
        <v>86.51</v>
      </c>
      <c r="F47" s="223">
        <v>273</v>
      </c>
      <c r="G47" s="230">
        <f t="shared" si="0"/>
        <v>2681810</v>
      </c>
      <c r="H47" s="225">
        <f t="shared" si="10"/>
        <v>53636.200000000004</v>
      </c>
      <c r="I47" s="224">
        <f t="shared" si="1"/>
        <v>2735446.2</v>
      </c>
      <c r="J47" s="224">
        <f t="shared" si="11"/>
        <v>4862130</v>
      </c>
      <c r="K47" s="226"/>
      <c r="L47" s="226"/>
      <c r="M47" s="226"/>
      <c r="N47" s="226"/>
      <c r="O47" s="289">
        <f t="shared" si="2"/>
        <v>7597576.2000000002</v>
      </c>
      <c r="P47" s="299">
        <f t="shared" si="3"/>
        <v>7597000</v>
      </c>
      <c r="Q47" s="300" t="s">
        <v>13</v>
      </c>
      <c r="R47" s="227">
        <v>0</v>
      </c>
      <c r="S47" s="230">
        <f t="shared" si="4"/>
        <v>0</v>
      </c>
      <c r="T47" s="230">
        <f t="shared" si="5"/>
        <v>7597000</v>
      </c>
      <c r="U47" s="301">
        <v>0</v>
      </c>
      <c r="V47" s="302">
        <f t="shared" si="6"/>
        <v>7597000</v>
      </c>
      <c r="W47" s="295">
        <f t="shared" si="7"/>
        <v>8356700.0000000009</v>
      </c>
      <c r="X47" s="295">
        <f t="shared" si="8"/>
        <v>8356000</v>
      </c>
      <c r="Y47" s="292">
        <v>48000</v>
      </c>
      <c r="Z47" s="296">
        <f t="shared" si="12"/>
        <v>8404000</v>
      </c>
      <c r="AA47" s="297">
        <f t="shared" si="9"/>
        <v>87816.437406080222</v>
      </c>
      <c r="AB47" s="228"/>
      <c r="AC47" s="214"/>
      <c r="AD47" s="347"/>
      <c r="AE47" s="349"/>
    </row>
    <row r="48" spans="1:31" ht="15.75" x14ac:dyDescent="0.25">
      <c r="A48" s="229" t="s">
        <v>76</v>
      </c>
      <c r="B48" s="221" t="s">
        <v>21</v>
      </c>
      <c r="C48" s="326">
        <v>3</v>
      </c>
      <c r="D48" s="222">
        <v>0.02</v>
      </c>
      <c r="E48" s="298">
        <v>111.46</v>
      </c>
      <c r="F48" s="223">
        <v>329</v>
      </c>
      <c r="G48" s="230">
        <f t="shared" si="0"/>
        <v>3455260</v>
      </c>
      <c r="H48" s="225">
        <f t="shared" si="10"/>
        <v>69105.2</v>
      </c>
      <c r="I48" s="224">
        <f t="shared" si="1"/>
        <v>3524365.2</v>
      </c>
      <c r="J48" s="224">
        <f t="shared" si="11"/>
        <v>5859490</v>
      </c>
      <c r="K48" s="226">
        <v>100000</v>
      </c>
      <c r="L48" s="226"/>
      <c r="M48" s="226"/>
      <c r="N48" s="226"/>
      <c r="O48" s="289">
        <f t="shared" si="2"/>
        <v>9483855.1999999993</v>
      </c>
      <c r="P48" s="299">
        <f t="shared" si="3"/>
        <v>9483000</v>
      </c>
      <c r="Q48" s="300" t="s">
        <v>13</v>
      </c>
      <c r="R48" s="227">
        <v>0</v>
      </c>
      <c r="S48" s="230">
        <f t="shared" si="4"/>
        <v>0</v>
      </c>
      <c r="T48" s="230">
        <f t="shared" si="5"/>
        <v>9483000</v>
      </c>
      <c r="U48" s="301">
        <v>0</v>
      </c>
      <c r="V48" s="302">
        <f t="shared" si="6"/>
        <v>9483000</v>
      </c>
      <c r="W48" s="295">
        <f t="shared" si="7"/>
        <v>10431300</v>
      </c>
      <c r="X48" s="295">
        <f t="shared" si="8"/>
        <v>10431000</v>
      </c>
      <c r="Y48" s="292">
        <v>48000</v>
      </c>
      <c r="Z48" s="296">
        <f t="shared" si="12"/>
        <v>10479000</v>
      </c>
      <c r="AA48" s="297">
        <f t="shared" si="9"/>
        <v>85079.8492732819</v>
      </c>
      <c r="AB48" s="228"/>
      <c r="AC48" s="213" t="s">
        <v>160</v>
      </c>
      <c r="AD48" s="347"/>
      <c r="AE48" s="349"/>
    </row>
    <row r="49" spans="1:31" ht="15.75" x14ac:dyDescent="0.25">
      <c r="A49" s="220" t="s">
        <v>77</v>
      </c>
      <c r="B49" s="221" t="s">
        <v>21</v>
      </c>
      <c r="C49" s="326">
        <v>3</v>
      </c>
      <c r="D49" s="222">
        <v>0.02</v>
      </c>
      <c r="E49" s="298">
        <v>113.19</v>
      </c>
      <c r="F49" s="223">
        <v>329</v>
      </c>
      <c r="G49" s="230">
        <f t="shared" si="0"/>
        <v>3508890</v>
      </c>
      <c r="H49" s="225">
        <f t="shared" si="10"/>
        <v>70177.8</v>
      </c>
      <c r="I49" s="224">
        <f t="shared" si="1"/>
        <v>3579067.8</v>
      </c>
      <c r="J49" s="224">
        <f t="shared" si="11"/>
        <v>5859490</v>
      </c>
      <c r="K49" s="226">
        <v>100000</v>
      </c>
      <c r="L49" s="226"/>
      <c r="M49" s="226"/>
      <c r="N49" s="226"/>
      <c r="O49" s="289">
        <f t="shared" si="2"/>
        <v>9538557.8000000007</v>
      </c>
      <c r="P49" s="299">
        <f t="shared" si="3"/>
        <v>9538000</v>
      </c>
      <c r="Q49" s="300" t="s">
        <v>13</v>
      </c>
      <c r="R49" s="227">
        <v>0</v>
      </c>
      <c r="S49" s="230">
        <f t="shared" si="4"/>
        <v>0</v>
      </c>
      <c r="T49" s="230">
        <f t="shared" si="5"/>
        <v>9538000</v>
      </c>
      <c r="U49" s="301">
        <v>0</v>
      </c>
      <c r="V49" s="302">
        <f t="shared" si="6"/>
        <v>9538000</v>
      </c>
      <c r="W49" s="295">
        <f t="shared" si="7"/>
        <v>10491800</v>
      </c>
      <c r="X49" s="295">
        <f t="shared" si="8"/>
        <v>10491000</v>
      </c>
      <c r="Y49" s="292">
        <v>48000</v>
      </c>
      <c r="Z49" s="296">
        <f t="shared" si="12"/>
        <v>10539000</v>
      </c>
      <c r="AA49" s="297">
        <f t="shared" si="9"/>
        <v>84265.394469476101</v>
      </c>
      <c r="AB49" s="228"/>
      <c r="AC49" s="213" t="s">
        <v>160</v>
      </c>
      <c r="AD49" s="347"/>
      <c r="AE49" s="349"/>
    </row>
    <row r="50" spans="1:31" ht="15.75" x14ac:dyDescent="0.25">
      <c r="A50" s="229" t="s">
        <v>78</v>
      </c>
      <c r="B50" s="221" t="s">
        <v>18</v>
      </c>
      <c r="C50" s="326">
        <v>3</v>
      </c>
      <c r="D50" s="222">
        <v>0.02</v>
      </c>
      <c r="E50" s="298">
        <v>89.86</v>
      </c>
      <c r="F50" s="223">
        <v>273</v>
      </c>
      <c r="G50" s="230">
        <f t="shared" si="0"/>
        <v>2785660</v>
      </c>
      <c r="H50" s="225">
        <f t="shared" si="10"/>
        <v>55713.200000000004</v>
      </c>
      <c r="I50" s="224">
        <f t="shared" si="1"/>
        <v>2841373.2</v>
      </c>
      <c r="J50" s="224">
        <f t="shared" si="11"/>
        <v>4862130</v>
      </c>
      <c r="K50" s="226"/>
      <c r="L50" s="226"/>
      <c r="M50" s="226"/>
      <c r="N50" s="226"/>
      <c r="O50" s="289">
        <f t="shared" si="2"/>
        <v>7703503.2000000002</v>
      </c>
      <c r="P50" s="299">
        <f t="shared" si="3"/>
        <v>7703000</v>
      </c>
      <c r="Q50" s="300" t="s">
        <v>13</v>
      </c>
      <c r="R50" s="227">
        <v>0</v>
      </c>
      <c r="S50" s="230">
        <f t="shared" si="4"/>
        <v>0</v>
      </c>
      <c r="T50" s="230">
        <f t="shared" si="5"/>
        <v>7703000</v>
      </c>
      <c r="U50" s="301">
        <v>0</v>
      </c>
      <c r="V50" s="302">
        <f t="shared" si="6"/>
        <v>7703000</v>
      </c>
      <c r="W50" s="295">
        <f t="shared" si="7"/>
        <v>8473300</v>
      </c>
      <c r="X50" s="295">
        <f t="shared" si="8"/>
        <v>8473000</v>
      </c>
      <c r="Y50" s="292">
        <v>48000</v>
      </c>
      <c r="Z50" s="296">
        <f t="shared" si="12"/>
        <v>8521000</v>
      </c>
      <c r="AA50" s="297">
        <f t="shared" si="9"/>
        <v>85722.23458713555</v>
      </c>
      <c r="AB50" s="228"/>
      <c r="AC50" s="214"/>
      <c r="AD50" s="347"/>
      <c r="AE50" s="349"/>
    </row>
    <row r="51" spans="1:31" ht="15.75" x14ac:dyDescent="0.25">
      <c r="A51" s="220" t="s">
        <v>79</v>
      </c>
      <c r="B51" s="221" t="s">
        <v>18</v>
      </c>
      <c r="C51" s="326">
        <v>3</v>
      </c>
      <c r="D51" s="222">
        <v>0.02</v>
      </c>
      <c r="E51" s="298">
        <v>95.67</v>
      </c>
      <c r="F51" s="223">
        <v>273</v>
      </c>
      <c r="G51" s="230">
        <f t="shared" si="0"/>
        <v>2965770</v>
      </c>
      <c r="H51" s="225">
        <f t="shared" si="10"/>
        <v>59315.4</v>
      </c>
      <c r="I51" s="224">
        <f t="shared" si="1"/>
        <v>3025085.4</v>
      </c>
      <c r="J51" s="224">
        <f t="shared" si="11"/>
        <v>4862130</v>
      </c>
      <c r="K51" s="226">
        <v>100000</v>
      </c>
      <c r="L51" s="226"/>
      <c r="M51" s="226"/>
      <c r="N51" s="226"/>
      <c r="O51" s="289">
        <f t="shared" si="2"/>
        <v>7987215.4000000004</v>
      </c>
      <c r="P51" s="299">
        <f t="shared" si="3"/>
        <v>7987000</v>
      </c>
      <c r="Q51" s="300" t="s">
        <v>13</v>
      </c>
      <c r="R51" s="227">
        <v>0</v>
      </c>
      <c r="S51" s="230">
        <f t="shared" si="4"/>
        <v>0</v>
      </c>
      <c r="T51" s="230">
        <f t="shared" si="5"/>
        <v>7987000</v>
      </c>
      <c r="U51" s="301">
        <v>0</v>
      </c>
      <c r="V51" s="302">
        <f t="shared" si="6"/>
        <v>7987000</v>
      </c>
      <c r="W51" s="295">
        <f t="shared" si="7"/>
        <v>8785700</v>
      </c>
      <c r="X51" s="295">
        <f t="shared" si="8"/>
        <v>8785000</v>
      </c>
      <c r="Y51" s="292">
        <v>48000</v>
      </c>
      <c r="Z51" s="296">
        <f t="shared" si="12"/>
        <v>8833000</v>
      </c>
      <c r="AA51" s="297">
        <f t="shared" si="9"/>
        <v>83484.895996655163</v>
      </c>
      <c r="AB51" s="228"/>
      <c r="AC51" s="217" t="s">
        <v>12</v>
      </c>
      <c r="AD51" s="347"/>
      <c r="AE51" s="349"/>
    </row>
    <row r="52" spans="1:31" ht="15.75" x14ac:dyDescent="0.25">
      <c r="A52" s="229" t="s">
        <v>80</v>
      </c>
      <c r="B52" s="221" t="s">
        <v>18</v>
      </c>
      <c r="C52" s="339">
        <v>2</v>
      </c>
      <c r="D52" s="222">
        <v>0.03</v>
      </c>
      <c r="E52" s="298">
        <v>99.87</v>
      </c>
      <c r="F52" s="223">
        <v>273</v>
      </c>
      <c r="G52" s="230">
        <f t="shared" si="0"/>
        <v>3095970</v>
      </c>
      <c r="H52" s="225">
        <f t="shared" si="10"/>
        <v>92879.099999999991</v>
      </c>
      <c r="I52" s="224">
        <f t="shared" si="1"/>
        <v>3188849.1</v>
      </c>
      <c r="J52" s="224">
        <f t="shared" si="11"/>
        <v>4862130</v>
      </c>
      <c r="K52" s="226">
        <v>100000</v>
      </c>
      <c r="L52" s="226"/>
      <c r="M52" s="226"/>
      <c r="N52" s="226"/>
      <c r="O52" s="289">
        <f t="shared" si="2"/>
        <v>8150979.0999999996</v>
      </c>
      <c r="P52" s="299">
        <f t="shared" si="3"/>
        <v>8150000</v>
      </c>
      <c r="Q52" s="300" t="s">
        <v>8</v>
      </c>
      <c r="R52" s="227">
        <v>0</v>
      </c>
      <c r="S52" s="230">
        <f t="shared" si="4"/>
        <v>0</v>
      </c>
      <c r="T52" s="230">
        <f t="shared" si="5"/>
        <v>8150000</v>
      </c>
      <c r="U52" s="301">
        <v>0</v>
      </c>
      <c r="V52" s="302">
        <f t="shared" si="6"/>
        <v>8150000</v>
      </c>
      <c r="W52" s="295">
        <f t="shared" si="7"/>
        <v>8965000</v>
      </c>
      <c r="X52" s="295">
        <f t="shared" si="8"/>
        <v>8965000</v>
      </c>
      <c r="Y52" s="292">
        <v>48000</v>
      </c>
      <c r="Z52" s="296">
        <f t="shared" si="12"/>
        <v>9013000</v>
      </c>
      <c r="AA52" s="297">
        <f t="shared" si="9"/>
        <v>81606.087914288568</v>
      </c>
      <c r="AB52" s="228"/>
      <c r="AC52" s="217" t="s">
        <v>12</v>
      </c>
      <c r="AD52" s="347"/>
      <c r="AE52" s="349"/>
    </row>
    <row r="53" spans="1:31" ht="15.75" x14ac:dyDescent="0.25">
      <c r="A53" s="220" t="s">
        <v>81</v>
      </c>
      <c r="B53" s="221" t="s">
        <v>18</v>
      </c>
      <c r="C53" s="339">
        <v>2</v>
      </c>
      <c r="D53" s="222">
        <v>0.03</v>
      </c>
      <c r="E53" s="298">
        <v>94.04</v>
      </c>
      <c r="F53" s="223">
        <v>273</v>
      </c>
      <c r="G53" s="230">
        <f t="shared" si="0"/>
        <v>2915240</v>
      </c>
      <c r="H53" s="225">
        <f t="shared" si="10"/>
        <v>87457.2</v>
      </c>
      <c r="I53" s="224">
        <f t="shared" si="1"/>
        <v>3002697.2</v>
      </c>
      <c r="J53" s="224">
        <f t="shared" si="11"/>
        <v>4862130</v>
      </c>
      <c r="K53" s="226"/>
      <c r="L53" s="226"/>
      <c r="M53" s="226"/>
      <c r="N53" s="226"/>
      <c r="O53" s="289">
        <f t="shared" si="2"/>
        <v>7864827.2000000002</v>
      </c>
      <c r="P53" s="299">
        <f t="shared" si="3"/>
        <v>7864000</v>
      </c>
      <c r="Q53" s="300" t="s">
        <v>8</v>
      </c>
      <c r="R53" s="227">
        <v>0</v>
      </c>
      <c r="S53" s="230">
        <f t="shared" si="4"/>
        <v>0</v>
      </c>
      <c r="T53" s="230">
        <f t="shared" si="5"/>
        <v>7864000</v>
      </c>
      <c r="U53" s="301">
        <v>0</v>
      </c>
      <c r="V53" s="302">
        <f t="shared" si="6"/>
        <v>7864000</v>
      </c>
      <c r="W53" s="295">
        <f t="shared" si="7"/>
        <v>8650400</v>
      </c>
      <c r="X53" s="295">
        <f t="shared" si="8"/>
        <v>8650000</v>
      </c>
      <c r="Y53" s="292">
        <v>48000</v>
      </c>
      <c r="Z53" s="296">
        <f t="shared" si="12"/>
        <v>8698000</v>
      </c>
      <c r="AA53" s="297">
        <f t="shared" si="9"/>
        <v>83623.989791578046</v>
      </c>
      <c r="AB53" s="228"/>
      <c r="AC53" s="214"/>
      <c r="AD53" s="347"/>
      <c r="AE53" s="349"/>
    </row>
    <row r="54" spans="1:31" ht="15.75" x14ac:dyDescent="0.25">
      <c r="A54" s="229" t="s">
        <v>82</v>
      </c>
      <c r="B54" s="221" t="s">
        <v>21</v>
      </c>
      <c r="C54" s="339">
        <v>2</v>
      </c>
      <c r="D54" s="222">
        <v>0.03</v>
      </c>
      <c r="E54" s="298">
        <v>102.66</v>
      </c>
      <c r="F54" s="223">
        <v>329</v>
      </c>
      <c r="G54" s="230">
        <f t="shared" si="0"/>
        <v>3182460</v>
      </c>
      <c r="H54" s="225">
        <f t="shared" si="10"/>
        <v>95473.8</v>
      </c>
      <c r="I54" s="224">
        <f t="shared" si="1"/>
        <v>3277933.8</v>
      </c>
      <c r="J54" s="224">
        <f t="shared" si="11"/>
        <v>5859490</v>
      </c>
      <c r="K54" s="226">
        <v>100000</v>
      </c>
      <c r="L54" s="226"/>
      <c r="M54" s="226"/>
      <c r="N54" s="226"/>
      <c r="O54" s="289">
        <f t="shared" si="2"/>
        <v>9237423.8000000007</v>
      </c>
      <c r="P54" s="299">
        <f t="shared" si="3"/>
        <v>9237000</v>
      </c>
      <c r="Q54" s="300" t="s">
        <v>8</v>
      </c>
      <c r="R54" s="227">
        <v>0</v>
      </c>
      <c r="S54" s="230">
        <f t="shared" si="4"/>
        <v>0</v>
      </c>
      <c r="T54" s="230">
        <f t="shared" si="5"/>
        <v>9237000</v>
      </c>
      <c r="U54" s="301">
        <v>0</v>
      </c>
      <c r="V54" s="302">
        <f t="shared" si="6"/>
        <v>9237000</v>
      </c>
      <c r="W54" s="295">
        <f t="shared" si="7"/>
        <v>10160700</v>
      </c>
      <c r="X54" s="295">
        <f t="shared" si="8"/>
        <v>10160000</v>
      </c>
      <c r="Y54" s="292">
        <v>48000</v>
      </c>
      <c r="Z54" s="296">
        <f t="shared" si="12"/>
        <v>10208000</v>
      </c>
      <c r="AA54" s="297">
        <f t="shared" si="9"/>
        <v>89976.621858562241</v>
      </c>
      <c r="AB54" s="228"/>
      <c r="AC54" s="213" t="s">
        <v>160</v>
      </c>
      <c r="AD54" s="347"/>
      <c r="AE54" s="349"/>
    </row>
    <row r="55" spans="1:31" ht="15.75" x14ac:dyDescent="0.25">
      <c r="A55" s="220" t="s">
        <v>83</v>
      </c>
      <c r="B55" s="221" t="s">
        <v>21</v>
      </c>
      <c r="C55" s="339">
        <v>2</v>
      </c>
      <c r="D55" s="222">
        <v>0.03</v>
      </c>
      <c r="E55" s="298">
        <v>102.68</v>
      </c>
      <c r="F55" s="223">
        <v>329</v>
      </c>
      <c r="G55" s="230">
        <f t="shared" si="0"/>
        <v>3183080</v>
      </c>
      <c r="H55" s="225">
        <f t="shared" si="10"/>
        <v>95492.4</v>
      </c>
      <c r="I55" s="224">
        <f t="shared" si="1"/>
        <v>3278572.4</v>
      </c>
      <c r="J55" s="224">
        <f t="shared" si="11"/>
        <v>5859490</v>
      </c>
      <c r="K55" s="226">
        <v>100000</v>
      </c>
      <c r="L55" s="226"/>
      <c r="M55" s="226"/>
      <c r="N55" s="226"/>
      <c r="O55" s="289">
        <f t="shared" si="2"/>
        <v>9238062.4000000004</v>
      </c>
      <c r="P55" s="299">
        <f t="shared" si="3"/>
        <v>9238000</v>
      </c>
      <c r="Q55" s="300" t="s">
        <v>8</v>
      </c>
      <c r="R55" s="227">
        <v>0</v>
      </c>
      <c r="S55" s="230">
        <f t="shared" si="4"/>
        <v>0</v>
      </c>
      <c r="T55" s="230">
        <f t="shared" si="5"/>
        <v>9238000</v>
      </c>
      <c r="U55" s="301">
        <v>0</v>
      </c>
      <c r="V55" s="302">
        <f t="shared" si="6"/>
        <v>9238000</v>
      </c>
      <c r="W55" s="295">
        <f t="shared" si="7"/>
        <v>10161800</v>
      </c>
      <c r="X55" s="295">
        <f t="shared" si="8"/>
        <v>10161000</v>
      </c>
      <c r="Y55" s="292">
        <v>48000</v>
      </c>
      <c r="Z55" s="296">
        <f t="shared" si="12"/>
        <v>10209000</v>
      </c>
      <c r="AA55" s="297">
        <f t="shared" si="9"/>
        <v>89968.835216205684</v>
      </c>
      <c r="AB55" s="228"/>
      <c r="AC55" s="213" t="s">
        <v>160</v>
      </c>
      <c r="AD55" s="347"/>
      <c r="AE55" s="349"/>
    </row>
    <row r="56" spans="1:31" ht="15.75" x14ac:dyDescent="0.25">
      <c r="A56" s="229" t="s">
        <v>84</v>
      </c>
      <c r="B56" s="221" t="s">
        <v>18</v>
      </c>
      <c r="C56" s="339">
        <v>2</v>
      </c>
      <c r="D56" s="222">
        <v>0.03</v>
      </c>
      <c r="E56" s="298">
        <v>88</v>
      </c>
      <c r="F56" s="223">
        <v>273</v>
      </c>
      <c r="G56" s="230">
        <f t="shared" si="0"/>
        <v>2728000</v>
      </c>
      <c r="H56" s="225">
        <f t="shared" si="10"/>
        <v>81840</v>
      </c>
      <c r="I56" s="224">
        <f t="shared" si="1"/>
        <v>2809840</v>
      </c>
      <c r="J56" s="224">
        <f t="shared" si="11"/>
        <v>4862130</v>
      </c>
      <c r="K56" s="226"/>
      <c r="L56" s="226"/>
      <c r="M56" s="226"/>
      <c r="N56" s="226"/>
      <c r="O56" s="289">
        <f t="shared" si="2"/>
        <v>7671970</v>
      </c>
      <c r="P56" s="299">
        <f t="shared" si="3"/>
        <v>7671000</v>
      </c>
      <c r="Q56" s="300" t="s">
        <v>8</v>
      </c>
      <c r="R56" s="227">
        <v>0</v>
      </c>
      <c r="S56" s="230">
        <f t="shared" si="4"/>
        <v>0</v>
      </c>
      <c r="T56" s="230">
        <f t="shared" si="5"/>
        <v>7671000</v>
      </c>
      <c r="U56" s="301">
        <v>0</v>
      </c>
      <c r="V56" s="302">
        <f t="shared" si="6"/>
        <v>7671000</v>
      </c>
      <c r="W56" s="295">
        <f t="shared" si="7"/>
        <v>8438100</v>
      </c>
      <c r="X56" s="295">
        <f t="shared" si="8"/>
        <v>8438000</v>
      </c>
      <c r="Y56" s="292">
        <v>48000</v>
      </c>
      <c r="Z56" s="296">
        <f t="shared" si="12"/>
        <v>8486000</v>
      </c>
      <c r="AA56" s="297">
        <f t="shared" si="9"/>
        <v>87170.454545454544</v>
      </c>
      <c r="AB56" s="228"/>
      <c r="AC56" s="214"/>
      <c r="AD56" s="347"/>
      <c r="AE56" s="349"/>
    </row>
    <row r="57" spans="1:31" ht="15.75" x14ac:dyDescent="0.25">
      <c r="A57" s="220">
        <v>33</v>
      </c>
      <c r="B57" s="221" t="s">
        <v>18</v>
      </c>
      <c r="C57" s="339">
        <v>2</v>
      </c>
      <c r="D57" s="222">
        <v>0.03</v>
      </c>
      <c r="E57" s="298">
        <v>94.14</v>
      </c>
      <c r="F57" s="223">
        <v>273</v>
      </c>
      <c r="G57" s="230">
        <f t="shared" si="0"/>
        <v>2918340</v>
      </c>
      <c r="H57" s="225">
        <f t="shared" si="10"/>
        <v>87550.2</v>
      </c>
      <c r="I57" s="224">
        <f t="shared" ref="I57:I88" si="14">SUM(G57:H57)</f>
        <v>3005890.2</v>
      </c>
      <c r="J57" s="224">
        <f t="shared" si="11"/>
        <v>4862130</v>
      </c>
      <c r="K57" s="226">
        <v>100000</v>
      </c>
      <c r="L57" s="226"/>
      <c r="M57" s="226"/>
      <c r="N57" s="226"/>
      <c r="O57" s="289">
        <f t="shared" ref="O57:O88" si="15">SUM(I57:N57)</f>
        <v>7968020.2000000002</v>
      </c>
      <c r="P57" s="299">
        <f t="shared" si="3"/>
        <v>7968000</v>
      </c>
      <c r="Q57" s="300" t="s">
        <v>8</v>
      </c>
      <c r="R57" s="227">
        <v>0</v>
      </c>
      <c r="S57" s="230">
        <f t="shared" ref="S57:S88" si="16">+R57*(J57+G57)</f>
        <v>0</v>
      </c>
      <c r="T57" s="230">
        <f t="shared" si="5"/>
        <v>7968000</v>
      </c>
      <c r="U57" s="301">
        <v>0</v>
      </c>
      <c r="V57" s="302">
        <f t="shared" si="6"/>
        <v>7968000</v>
      </c>
      <c r="W57" s="295">
        <f t="shared" si="7"/>
        <v>8764800</v>
      </c>
      <c r="X57" s="295">
        <f t="shared" si="8"/>
        <v>8764000</v>
      </c>
      <c r="Y57" s="292">
        <v>48000</v>
      </c>
      <c r="Z57" s="296">
        <f t="shared" si="12"/>
        <v>8812000</v>
      </c>
      <c r="AA57" s="297">
        <f t="shared" ref="AA57:AA88" si="17">P57/E57</f>
        <v>84639.898024219248</v>
      </c>
      <c r="AB57" s="228"/>
      <c r="AC57" s="218"/>
      <c r="AD57" s="347"/>
      <c r="AE57" s="349"/>
    </row>
    <row r="58" spans="1:31" ht="15.75" x14ac:dyDescent="0.25">
      <c r="A58" s="229" t="s">
        <v>86</v>
      </c>
      <c r="B58" s="221" t="s">
        <v>18</v>
      </c>
      <c r="C58" s="339">
        <v>1</v>
      </c>
      <c r="D58" s="222">
        <v>0.03</v>
      </c>
      <c r="E58" s="231">
        <v>89.45</v>
      </c>
      <c r="F58" s="223">
        <v>273</v>
      </c>
      <c r="G58" s="339">
        <f t="shared" si="0"/>
        <v>2772950</v>
      </c>
      <c r="H58" s="231">
        <f t="shared" si="10"/>
        <v>83188.5</v>
      </c>
      <c r="I58" s="339">
        <f t="shared" si="14"/>
        <v>2856138.5</v>
      </c>
      <c r="J58" s="224">
        <f t="shared" si="11"/>
        <v>4862130</v>
      </c>
      <c r="K58" s="226">
        <v>100000</v>
      </c>
      <c r="L58" s="226"/>
      <c r="M58" s="352">
        <v>-228269</v>
      </c>
      <c r="N58" s="226"/>
      <c r="O58" s="353">
        <f t="shared" si="15"/>
        <v>7589999.5</v>
      </c>
      <c r="P58" s="303">
        <f t="shared" si="3"/>
        <v>7589000</v>
      </c>
      <c r="Q58" s="300" t="s">
        <v>4</v>
      </c>
      <c r="R58" s="227">
        <v>0</v>
      </c>
      <c r="S58" s="230">
        <f t="shared" si="16"/>
        <v>0</v>
      </c>
      <c r="T58" s="230">
        <f t="shared" si="5"/>
        <v>7589000</v>
      </c>
      <c r="U58" s="301">
        <v>0</v>
      </c>
      <c r="V58" s="302">
        <f t="shared" si="6"/>
        <v>7589000</v>
      </c>
      <c r="W58" s="295">
        <f t="shared" si="7"/>
        <v>8347900.0000000009</v>
      </c>
      <c r="X58" s="295">
        <f t="shared" si="8"/>
        <v>8347000</v>
      </c>
      <c r="Y58" s="292">
        <v>48000</v>
      </c>
      <c r="Z58" s="296">
        <f t="shared" si="12"/>
        <v>8395000</v>
      </c>
      <c r="AA58" s="297">
        <f t="shared" si="17"/>
        <v>84840.693124650643</v>
      </c>
      <c r="AB58" s="228"/>
      <c r="AC58" s="218"/>
      <c r="AD58" s="347"/>
      <c r="AE58" s="349"/>
    </row>
    <row r="59" spans="1:31" ht="16.5" thickBot="1" x14ac:dyDescent="0.3">
      <c r="A59" s="220" t="s">
        <v>87</v>
      </c>
      <c r="B59" s="221" t="s">
        <v>9</v>
      </c>
      <c r="C59" s="339">
        <v>1</v>
      </c>
      <c r="D59" s="222">
        <v>0.03</v>
      </c>
      <c r="E59" s="298">
        <v>85.13</v>
      </c>
      <c r="F59" s="223">
        <v>241</v>
      </c>
      <c r="G59" s="230">
        <f t="shared" si="0"/>
        <v>2639030</v>
      </c>
      <c r="H59" s="225">
        <f t="shared" si="10"/>
        <v>79170.899999999994</v>
      </c>
      <c r="I59" s="224">
        <f t="shared" si="14"/>
        <v>2718200.9</v>
      </c>
      <c r="J59" s="224">
        <f t="shared" si="11"/>
        <v>4333180</v>
      </c>
      <c r="K59" s="226"/>
      <c r="L59" s="226"/>
      <c r="M59" s="352">
        <v>-61381</v>
      </c>
      <c r="N59" s="226"/>
      <c r="O59" s="353">
        <f t="shared" si="15"/>
        <v>6989999.9000000004</v>
      </c>
      <c r="P59" s="303">
        <f t="shared" si="3"/>
        <v>6989000</v>
      </c>
      <c r="Q59" s="304" t="s">
        <v>4</v>
      </c>
      <c r="R59" s="227">
        <v>0</v>
      </c>
      <c r="S59" s="230">
        <f t="shared" si="16"/>
        <v>0</v>
      </c>
      <c r="T59" s="230">
        <f t="shared" si="5"/>
        <v>6989000</v>
      </c>
      <c r="U59" s="301">
        <v>0</v>
      </c>
      <c r="V59" s="302">
        <f t="shared" si="6"/>
        <v>6989000</v>
      </c>
      <c r="W59" s="295">
        <f t="shared" si="7"/>
        <v>7687900.0000000009</v>
      </c>
      <c r="X59" s="295">
        <f t="shared" si="8"/>
        <v>7687000</v>
      </c>
      <c r="Y59" s="292">
        <v>48000</v>
      </c>
      <c r="Z59" s="296">
        <f t="shared" si="12"/>
        <v>7735000</v>
      </c>
      <c r="AA59" s="297">
        <f t="shared" si="17"/>
        <v>82097.967813931638</v>
      </c>
      <c r="AB59" s="228"/>
      <c r="AC59" s="214"/>
      <c r="AD59" s="347"/>
      <c r="AE59" s="349"/>
    </row>
    <row r="60" spans="1:31" ht="15.75" x14ac:dyDescent="0.25">
      <c r="A60" s="229" t="s">
        <v>88</v>
      </c>
      <c r="B60" s="221" t="s">
        <v>21</v>
      </c>
      <c r="C60" s="339">
        <v>1</v>
      </c>
      <c r="D60" s="222">
        <v>0.03</v>
      </c>
      <c r="E60" s="298">
        <v>102.68</v>
      </c>
      <c r="F60" s="223">
        <v>329</v>
      </c>
      <c r="G60" s="230">
        <f t="shared" si="0"/>
        <v>3183080</v>
      </c>
      <c r="H60" s="225">
        <f t="shared" si="10"/>
        <v>95492.4</v>
      </c>
      <c r="I60" s="224">
        <f t="shared" si="14"/>
        <v>3278572.4</v>
      </c>
      <c r="J60" s="224">
        <f t="shared" si="11"/>
        <v>5859490</v>
      </c>
      <c r="K60" s="226">
        <v>100000</v>
      </c>
      <c r="L60" s="226"/>
      <c r="M60" s="352">
        <v>-238062</v>
      </c>
      <c r="N60" s="226"/>
      <c r="O60" s="353">
        <f t="shared" si="15"/>
        <v>9000000.4000000004</v>
      </c>
      <c r="P60" s="303">
        <f t="shared" si="3"/>
        <v>9000000</v>
      </c>
      <c r="Q60" s="305" t="s">
        <v>4</v>
      </c>
      <c r="R60" s="227">
        <v>0</v>
      </c>
      <c r="S60" s="230">
        <f t="shared" si="16"/>
        <v>0</v>
      </c>
      <c r="T60" s="230">
        <f t="shared" si="5"/>
        <v>9000000</v>
      </c>
      <c r="U60" s="301">
        <v>0</v>
      </c>
      <c r="V60" s="302">
        <f t="shared" si="6"/>
        <v>9000000</v>
      </c>
      <c r="W60" s="295">
        <f t="shared" si="7"/>
        <v>9900000</v>
      </c>
      <c r="X60" s="295">
        <f t="shared" si="8"/>
        <v>9900000</v>
      </c>
      <c r="Y60" s="292">
        <v>48000</v>
      </c>
      <c r="Z60" s="296">
        <f t="shared" si="12"/>
        <v>9948000</v>
      </c>
      <c r="AA60" s="297">
        <f t="shared" si="17"/>
        <v>87650.954421503702</v>
      </c>
      <c r="AB60" s="228"/>
      <c r="AC60" s="213" t="s">
        <v>160</v>
      </c>
      <c r="AD60" s="347"/>
      <c r="AE60" s="349"/>
    </row>
    <row r="61" spans="1:31" ht="16.5" customHeight="1" x14ac:dyDescent="0.25">
      <c r="A61" s="220" t="s">
        <v>89</v>
      </c>
      <c r="B61" s="221" t="s">
        <v>9</v>
      </c>
      <c r="C61" s="339">
        <v>4</v>
      </c>
      <c r="D61" s="222">
        <v>0.01</v>
      </c>
      <c r="E61" s="298">
        <v>72.36</v>
      </c>
      <c r="F61" s="223">
        <v>241</v>
      </c>
      <c r="G61" s="230">
        <f t="shared" si="0"/>
        <v>2243160</v>
      </c>
      <c r="H61" s="225">
        <f t="shared" si="10"/>
        <v>22431.600000000002</v>
      </c>
      <c r="I61" s="224">
        <f t="shared" si="14"/>
        <v>2265591.6</v>
      </c>
      <c r="J61" s="224">
        <f t="shared" si="11"/>
        <v>4333180</v>
      </c>
      <c r="K61" s="226">
        <v>100000</v>
      </c>
      <c r="L61" s="226"/>
      <c r="M61" s="226">
        <v>-70000</v>
      </c>
      <c r="N61" s="226"/>
      <c r="O61" s="289">
        <f t="shared" si="15"/>
        <v>6628771.5999999996</v>
      </c>
      <c r="P61" s="303">
        <f t="shared" si="3"/>
        <v>6628000</v>
      </c>
      <c r="Q61" s="300" t="s">
        <v>4</v>
      </c>
      <c r="R61" s="227">
        <v>0</v>
      </c>
      <c r="S61" s="230">
        <f t="shared" si="16"/>
        <v>0</v>
      </c>
      <c r="T61" s="230">
        <f t="shared" si="5"/>
        <v>6628000</v>
      </c>
      <c r="U61" s="301">
        <v>0</v>
      </c>
      <c r="V61" s="302">
        <f t="shared" si="6"/>
        <v>6628000</v>
      </c>
      <c r="W61" s="295">
        <f t="shared" si="7"/>
        <v>7290800.0000000009</v>
      </c>
      <c r="X61" s="295">
        <f t="shared" si="8"/>
        <v>7290000</v>
      </c>
      <c r="Y61" s="292">
        <v>48000</v>
      </c>
      <c r="Z61" s="296">
        <f t="shared" si="12"/>
        <v>7338000</v>
      </c>
      <c r="AA61" s="297">
        <f t="shared" si="17"/>
        <v>91597.567716970705</v>
      </c>
      <c r="AB61" s="228"/>
      <c r="AC61" s="217" t="s">
        <v>12</v>
      </c>
      <c r="AD61" s="347"/>
      <c r="AE61" s="349"/>
    </row>
    <row r="62" spans="1:31" ht="16.5" thickBot="1" x14ac:dyDescent="0.3">
      <c r="A62" s="229" t="s">
        <v>90</v>
      </c>
      <c r="B62" s="221" t="s">
        <v>9</v>
      </c>
      <c r="C62" s="339">
        <v>4</v>
      </c>
      <c r="D62" s="222">
        <v>0.01</v>
      </c>
      <c r="E62" s="298">
        <v>71.88</v>
      </c>
      <c r="F62" s="223">
        <v>241</v>
      </c>
      <c r="G62" s="230">
        <f t="shared" si="0"/>
        <v>2228280</v>
      </c>
      <c r="H62" s="225">
        <f t="shared" si="10"/>
        <v>22282.799999999999</v>
      </c>
      <c r="I62" s="224">
        <f t="shared" si="14"/>
        <v>2250562.7999999998</v>
      </c>
      <c r="J62" s="224">
        <f t="shared" si="11"/>
        <v>4333180</v>
      </c>
      <c r="K62" s="226"/>
      <c r="L62" s="226"/>
      <c r="M62" s="226">
        <v>-70000</v>
      </c>
      <c r="N62" s="226"/>
      <c r="O62" s="289">
        <f t="shared" si="15"/>
        <v>6513742.7999999998</v>
      </c>
      <c r="P62" s="303">
        <f t="shared" si="3"/>
        <v>6513000</v>
      </c>
      <c r="Q62" s="306" t="s">
        <v>4</v>
      </c>
      <c r="R62" s="227">
        <v>0</v>
      </c>
      <c r="S62" s="230">
        <f t="shared" si="16"/>
        <v>0</v>
      </c>
      <c r="T62" s="230">
        <f t="shared" si="5"/>
        <v>6513000</v>
      </c>
      <c r="U62" s="301">
        <v>0</v>
      </c>
      <c r="V62" s="302">
        <f t="shared" si="6"/>
        <v>6513000</v>
      </c>
      <c r="W62" s="295">
        <f t="shared" si="7"/>
        <v>7164300.0000000009</v>
      </c>
      <c r="X62" s="295">
        <f t="shared" si="8"/>
        <v>7164000</v>
      </c>
      <c r="Y62" s="292">
        <v>48000</v>
      </c>
      <c r="Z62" s="296">
        <f t="shared" si="12"/>
        <v>7212000</v>
      </c>
      <c r="AA62" s="297">
        <f t="shared" si="17"/>
        <v>90609.348914858099</v>
      </c>
      <c r="AB62" s="228"/>
      <c r="AC62" s="214"/>
      <c r="AD62" s="347"/>
      <c r="AE62" s="349"/>
    </row>
    <row r="63" spans="1:31" ht="15.75" x14ac:dyDescent="0.25">
      <c r="A63" s="220" t="s">
        <v>91</v>
      </c>
      <c r="B63" s="221" t="s">
        <v>9</v>
      </c>
      <c r="C63" s="339">
        <v>4</v>
      </c>
      <c r="D63" s="222">
        <v>0.01</v>
      </c>
      <c r="E63" s="298">
        <v>71.88</v>
      </c>
      <c r="F63" s="223">
        <v>241</v>
      </c>
      <c r="G63" s="230">
        <f t="shared" si="0"/>
        <v>2228280</v>
      </c>
      <c r="H63" s="225">
        <f t="shared" si="10"/>
        <v>22282.799999999999</v>
      </c>
      <c r="I63" s="224">
        <f t="shared" si="14"/>
        <v>2250562.7999999998</v>
      </c>
      <c r="J63" s="224">
        <f t="shared" si="11"/>
        <v>4333180</v>
      </c>
      <c r="K63" s="226"/>
      <c r="L63" s="226"/>
      <c r="M63" s="226">
        <v>-70000</v>
      </c>
      <c r="N63" s="226"/>
      <c r="O63" s="289">
        <f t="shared" si="15"/>
        <v>6513742.7999999998</v>
      </c>
      <c r="P63" s="303">
        <f t="shared" si="3"/>
        <v>6513000</v>
      </c>
      <c r="Q63" s="290" t="s">
        <v>4</v>
      </c>
      <c r="R63" s="227">
        <v>0</v>
      </c>
      <c r="S63" s="230">
        <f t="shared" si="16"/>
        <v>0</v>
      </c>
      <c r="T63" s="230">
        <f t="shared" si="5"/>
        <v>6513000</v>
      </c>
      <c r="U63" s="301">
        <v>0</v>
      </c>
      <c r="V63" s="302">
        <f t="shared" si="6"/>
        <v>6513000</v>
      </c>
      <c r="W63" s="295">
        <f t="shared" si="7"/>
        <v>7164300.0000000009</v>
      </c>
      <c r="X63" s="295">
        <f t="shared" si="8"/>
        <v>7164000</v>
      </c>
      <c r="Y63" s="292">
        <v>48000</v>
      </c>
      <c r="Z63" s="296">
        <f t="shared" si="12"/>
        <v>7212000</v>
      </c>
      <c r="AA63" s="297">
        <f t="shared" si="17"/>
        <v>90609.348914858099</v>
      </c>
      <c r="AB63" s="228"/>
      <c r="AC63" s="214"/>
      <c r="AD63" s="347"/>
      <c r="AE63" s="349"/>
    </row>
    <row r="64" spans="1:31" ht="16.5" thickBot="1" x14ac:dyDescent="0.3">
      <c r="A64" s="229" t="s">
        <v>92</v>
      </c>
      <c r="B64" s="221" t="s">
        <v>9</v>
      </c>
      <c r="C64" s="339">
        <v>4</v>
      </c>
      <c r="D64" s="222">
        <v>0.01</v>
      </c>
      <c r="E64" s="298">
        <v>71.88</v>
      </c>
      <c r="F64" s="223">
        <v>241</v>
      </c>
      <c r="G64" s="230">
        <f t="shared" si="0"/>
        <v>2228280</v>
      </c>
      <c r="H64" s="225">
        <f t="shared" si="10"/>
        <v>22282.799999999999</v>
      </c>
      <c r="I64" s="224">
        <f t="shared" si="14"/>
        <v>2250562.7999999998</v>
      </c>
      <c r="J64" s="224">
        <f t="shared" si="11"/>
        <v>4333180</v>
      </c>
      <c r="K64" s="226"/>
      <c r="L64" s="226"/>
      <c r="M64" s="226">
        <v>-80000</v>
      </c>
      <c r="N64" s="226"/>
      <c r="O64" s="289">
        <f t="shared" si="15"/>
        <v>6503742.7999999998</v>
      </c>
      <c r="P64" s="303">
        <f t="shared" si="3"/>
        <v>6503000</v>
      </c>
      <c r="Q64" s="304" t="s">
        <v>4</v>
      </c>
      <c r="R64" s="227">
        <v>0</v>
      </c>
      <c r="S64" s="230">
        <f t="shared" si="16"/>
        <v>0</v>
      </c>
      <c r="T64" s="230">
        <f t="shared" si="5"/>
        <v>6503000</v>
      </c>
      <c r="U64" s="301">
        <v>0</v>
      </c>
      <c r="V64" s="302">
        <f t="shared" si="6"/>
        <v>6503000</v>
      </c>
      <c r="W64" s="295">
        <f t="shared" si="7"/>
        <v>7153300.0000000009</v>
      </c>
      <c r="X64" s="295">
        <f t="shared" si="8"/>
        <v>7153000</v>
      </c>
      <c r="Y64" s="292">
        <v>48000</v>
      </c>
      <c r="Z64" s="296">
        <f t="shared" si="12"/>
        <v>7201000</v>
      </c>
      <c r="AA64" s="297">
        <f t="shared" si="17"/>
        <v>90470.22815804118</v>
      </c>
      <c r="AB64" s="228"/>
      <c r="AC64" s="214"/>
      <c r="AD64" s="347"/>
      <c r="AE64" s="349"/>
    </row>
    <row r="65" spans="1:31" ht="15.75" x14ac:dyDescent="0.25">
      <c r="A65" s="220" t="s">
        <v>93</v>
      </c>
      <c r="B65" s="221" t="s">
        <v>9</v>
      </c>
      <c r="C65" s="339">
        <v>4</v>
      </c>
      <c r="D65" s="222">
        <v>0.01</v>
      </c>
      <c r="E65" s="298">
        <v>72.099999999999994</v>
      </c>
      <c r="F65" s="223">
        <v>241</v>
      </c>
      <c r="G65" s="230">
        <f t="shared" si="0"/>
        <v>2235100</v>
      </c>
      <c r="H65" s="225">
        <f t="shared" si="10"/>
        <v>22351</v>
      </c>
      <c r="I65" s="224">
        <f t="shared" si="14"/>
        <v>2257451</v>
      </c>
      <c r="J65" s="224">
        <f t="shared" si="11"/>
        <v>4333180</v>
      </c>
      <c r="K65" s="226"/>
      <c r="L65" s="226"/>
      <c r="M65" s="226">
        <v>-80000</v>
      </c>
      <c r="N65" s="226"/>
      <c r="O65" s="289">
        <f t="shared" si="15"/>
        <v>6510631</v>
      </c>
      <c r="P65" s="303">
        <f t="shared" si="3"/>
        <v>6510000</v>
      </c>
      <c r="Q65" s="305"/>
      <c r="R65" s="227">
        <v>0</v>
      </c>
      <c r="S65" s="230">
        <f t="shared" si="16"/>
        <v>0</v>
      </c>
      <c r="T65" s="230">
        <f t="shared" si="5"/>
        <v>6510000</v>
      </c>
      <c r="U65" s="301">
        <v>0</v>
      </c>
      <c r="V65" s="302">
        <f t="shared" si="6"/>
        <v>6510000</v>
      </c>
      <c r="W65" s="295">
        <f t="shared" si="7"/>
        <v>7161000.0000000009</v>
      </c>
      <c r="X65" s="295">
        <f t="shared" si="8"/>
        <v>7161000</v>
      </c>
      <c r="Y65" s="292">
        <v>48000</v>
      </c>
      <c r="Z65" s="296">
        <f t="shared" si="12"/>
        <v>7209000</v>
      </c>
      <c r="AA65" s="297">
        <f t="shared" si="17"/>
        <v>90291.262135922341</v>
      </c>
      <c r="AB65" s="228"/>
      <c r="AC65" s="214"/>
      <c r="AD65" s="347"/>
      <c r="AE65" s="349"/>
    </row>
    <row r="66" spans="1:31" ht="15.75" x14ac:dyDescent="0.25">
      <c r="A66" s="229" t="s">
        <v>94</v>
      </c>
      <c r="B66" s="221" t="s">
        <v>18</v>
      </c>
      <c r="C66" s="339">
        <v>4</v>
      </c>
      <c r="D66" s="222">
        <v>0.01</v>
      </c>
      <c r="E66" s="298">
        <v>91.13</v>
      </c>
      <c r="F66" s="223">
        <v>273</v>
      </c>
      <c r="G66" s="230">
        <f t="shared" si="0"/>
        <v>2825030</v>
      </c>
      <c r="H66" s="225">
        <f t="shared" si="10"/>
        <v>28250.3</v>
      </c>
      <c r="I66" s="224">
        <f t="shared" si="14"/>
        <v>2853280.3</v>
      </c>
      <c r="J66" s="224">
        <f t="shared" si="11"/>
        <v>4862130</v>
      </c>
      <c r="K66" s="226">
        <v>100000</v>
      </c>
      <c r="L66" s="226"/>
      <c r="M66" s="226">
        <v>-80000</v>
      </c>
      <c r="N66" s="226"/>
      <c r="O66" s="289">
        <f t="shared" si="15"/>
        <v>7735410.2999999998</v>
      </c>
      <c r="P66" s="303">
        <f t="shared" si="3"/>
        <v>7735000</v>
      </c>
      <c r="Q66" s="300"/>
      <c r="R66" s="227">
        <v>0</v>
      </c>
      <c r="S66" s="230">
        <f t="shared" si="16"/>
        <v>0</v>
      </c>
      <c r="T66" s="230">
        <f t="shared" si="5"/>
        <v>7735000</v>
      </c>
      <c r="U66" s="301">
        <v>0</v>
      </c>
      <c r="V66" s="302">
        <f t="shared" si="6"/>
        <v>7735000</v>
      </c>
      <c r="W66" s="295">
        <f t="shared" si="7"/>
        <v>8508500</v>
      </c>
      <c r="X66" s="295">
        <f t="shared" si="8"/>
        <v>8508000</v>
      </c>
      <c r="Y66" s="292">
        <v>48000</v>
      </c>
      <c r="Z66" s="296">
        <f t="shared" si="12"/>
        <v>8556000</v>
      </c>
      <c r="AA66" s="297">
        <f t="shared" si="17"/>
        <v>84878.744650499284</v>
      </c>
      <c r="AB66" s="228"/>
      <c r="AC66" s="217" t="s">
        <v>12</v>
      </c>
      <c r="AD66" s="347"/>
      <c r="AE66" s="349"/>
    </row>
    <row r="67" spans="1:31" ht="15.75" x14ac:dyDescent="0.25">
      <c r="A67" s="220" t="s">
        <v>95</v>
      </c>
      <c r="B67" s="221" t="s">
        <v>9</v>
      </c>
      <c r="C67" s="339">
        <v>3</v>
      </c>
      <c r="D67" s="222">
        <v>0.01</v>
      </c>
      <c r="E67" s="298">
        <v>72.25</v>
      </c>
      <c r="F67" s="223">
        <v>241</v>
      </c>
      <c r="G67" s="230">
        <f t="shared" si="0"/>
        <v>2239750</v>
      </c>
      <c r="H67" s="225">
        <f t="shared" si="10"/>
        <v>22397.5</v>
      </c>
      <c r="I67" s="224">
        <f t="shared" si="14"/>
        <v>2262147.5</v>
      </c>
      <c r="J67" s="224">
        <f t="shared" si="11"/>
        <v>4333180</v>
      </c>
      <c r="K67" s="226">
        <v>100000</v>
      </c>
      <c r="L67" s="226"/>
      <c r="M67" s="226">
        <v>-80000</v>
      </c>
      <c r="N67" s="226"/>
      <c r="O67" s="289">
        <f t="shared" si="15"/>
        <v>6615327.5</v>
      </c>
      <c r="P67" s="303">
        <f t="shared" si="3"/>
        <v>6615000</v>
      </c>
      <c r="Q67" s="300"/>
      <c r="R67" s="227">
        <v>0</v>
      </c>
      <c r="S67" s="230">
        <f t="shared" si="16"/>
        <v>0</v>
      </c>
      <c r="T67" s="230">
        <f t="shared" si="5"/>
        <v>6615000</v>
      </c>
      <c r="U67" s="301">
        <v>0</v>
      </c>
      <c r="V67" s="302">
        <f t="shared" si="6"/>
        <v>6615000</v>
      </c>
      <c r="W67" s="295">
        <f t="shared" si="7"/>
        <v>7276500.0000000009</v>
      </c>
      <c r="X67" s="295">
        <f t="shared" si="8"/>
        <v>7276000</v>
      </c>
      <c r="Y67" s="292">
        <v>48000</v>
      </c>
      <c r="Z67" s="296">
        <f t="shared" si="12"/>
        <v>7324000</v>
      </c>
      <c r="AA67" s="297">
        <f t="shared" si="17"/>
        <v>91557.093425605533</v>
      </c>
      <c r="AB67" s="228"/>
      <c r="AC67" s="217" t="s">
        <v>12</v>
      </c>
      <c r="AD67" s="347"/>
      <c r="AE67" s="349"/>
    </row>
    <row r="68" spans="1:31" ht="16.5" thickBot="1" x14ac:dyDescent="0.3">
      <c r="A68" s="229" t="s">
        <v>96</v>
      </c>
      <c r="B68" s="221" t="s">
        <v>9</v>
      </c>
      <c r="C68" s="339">
        <v>3</v>
      </c>
      <c r="D68" s="222">
        <v>0.01</v>
      </c>
      <c r="E68" s="298">
        <v>70.66</v>
      </c>
      <c r="F68" s="223">
        <v>241</v>
      </c>
      <c r="G68" s="230">
        <f t="shared" si="0"/>
        <v>2190460</v>
      </c>
      <c r="H68" s="225">
        <f t="shared" si="10"/>
        <v>21904.600000000002</v>
      </c>
      <c r="I68" s="224">
        <f t="shared" si="14"/>
        <v>2212364.6</v>
      </c>
      <c r="J68" s="224">
        <f t="shared" si="11"/>
        <v>4333180</v>
      </c>
      <c r="K68" s="226"/>
      <c r="L68" s="226"/>
      <c r="M68" s="226">
        <v>-80000</v>
      </c>
      <c r="N68" s="226"/>
      <c r="O68" s="289">
        <f t="shared" si="15"/>
        <v>6465544.5999999996</v>
      </c>
      <c r="P68" s="303">
        <f t="shared" si="3"/>
        <v>6465000</v>
      </c>
      <c r="Q68" s="306"/>
      <c r="R68" s="227">
        <v>0</v>
      </c>
      <c r="S68" s="230">
        <f t="shared" si="16"/>
        <v>0</v>
      </c>
      <c r="T68" s="230">
        <f t="shared" si="5"/>
        <v>6465000</v>
      </c>
      <c r="U68" s="301">
        <v>0</v>
      </c>
      <c r="V68" s="302">
        <f t="shared" si="6"/>
        <v>6465000</v>
      </c>
      <c r="W68" s="295">
        <f t="shared" si="7"/>
        <v>7111500.0000000009</v>
      </c>
      <c r="X68" s="295">
        <f t="shared" si="8"/>
        <v>7111000</v>
      </c>
      <c r="Y68" s="292">
        <v>48000</v>
      </c>
      <c r="Z68" s="296">
        <f t="shared" si="12"/>
        <v>7159000</v>
      </c>
      <c r="AA68" s="297">
        <f t="shared" si="17"/>
        <v>91494.480611378443</v>
      </c>
      <c r="AB68" s="228"/>
      <c r="AC68" s="214"/>
      <c r="AD68" s="347"/>
      <c r="AE68" s="349"/>
    </row>
    <row r="69" spans="1:31" ht="15.75" x14ac:dyDescent="0.25">
      <c r="A69" s="220" t="s">
        <v>97</v>
      </c>
      <c r="B69" s="221" t="s">
        <v>9</v>
      </c>
      <c r="C69" s="339">
        <v>3</v>
      </c>
      <c r="D69" s="222">
        <v>0.01</v>
      </c>
      <c r="E69" s="298">
        <v>71.989999999999995</v>
      </c>
      <c r="F69" s="223">
        <v>241</v>
      </c>
      <c r="G69" s="230">
        <f t="shared" si="0"/>
        <v>2231690</v>
      </c>
      <c r="H69" s="225">
        <f t="shared" si="10"/>
        <v>22316.9</v>
      </c>
      <c r="I69" s="224">
        <f t="shared" si="14"/>
        <v>2254006.9</v>
      </c>
      <c r="J69" s="224">
        <f t="shared" si="11"/>
        <v>4333180</v>
      </c>
      <c r="K69" s="226"/>
      <c r="L69" s="226"/>
      <c r="M69" s="226">
        <v>-80000</v>
      </c>
      <c r="N69" s="226"/>
      <c r="O69" s="289">
        <f t="shared" si="15"/>
        <v>6507186.9000000004</v>
      </c>
      <c r="P69" s="303">
        <f t="shared" si="3"/>
        <v>6507000</v>
      </c>
      <c r="Q69" s="307" t="s">
        <v>17</v>
      </c>
      <c r="R69" s="227">
        <v>0</v>
      </c>
      <c r="S69" s="230">
        <f t="shared" si="16"/>
        <v>0</v>
      </c>
      <c r="T69" s="230">
        <f t="shared" si="5"/>
        <v>6507000</v>
      </c>
      <c r="U69" s="301">
        <v>0</v>
      </c>
      <c r="V69" s="302">
        <f t="shared" si="6"/>
        <v>6507000</v>
      </c>
      <c r="W69" s="295">
        <f t="shared" si="7"/>
        <v>7157700.0000000009</v>
      </c>
      <c r="X69" s="295">
        <f t="shared" si="8"/>
        <v>7157000</v>
      </c>
      <c r="Y69" s="292">
        <v>48000</v>
      </c>
      <c r="Z69" s="296">
        <f t="shared" si="12"/>
        <v>7205000</v>
      </c>
      <c r="AA69" s="297">
        <f t="shared" si="17"/>
        <v>90387.553826920412</v>
      </c>
      <c r="AB69" s="228"/>
      <c r="AC69" s="214"/>
      <c r="AD69" s="347"/>
      <c r="AE69" s="349"/>
    </row>
    <row r="70" spans="1:31" ht="15.75" x14ac:dyDescent="0.25">
      <c r="A70" s="229" t="s">
        <v>124</v>
      </c>
      <c r="B70" s="221" t="s">
        <v>9</v>
      </c>
      <c r="C70" s="339">
        <v>3</v>
      </c>
      <c r="D70" s="222">
        <v>0.01</v>
      </c>
      <c r="E70" s="298">
        <v>71.989999999999995</v>
      </c>
      <c r="F70" s="223">
        <v>241</v>
      </c>
      <c r="G70" s="230">
        <f t="shared" si="0"/>
        <v>2231690</v>
      </c>
      <c r="H70" s="225">
        <f t="shared" si="10"/>
        <v>22316.9</v>
      </c>
      <c r="I70" s="224">
        <f t="shared" si="14"/>
        <v>2254006.9</v>
      </c>
      <c r="J70" s="224">
        <f t="shared" si="11"/>
        <v>4333180</v>
      </c>
      <c r="K70" s="226"/>
      <c r="L70" s="226"/>
      <c r="M70" s="226">
        <v>-70000</v>
      </c>
      <c r="N70" s="226"/>
      <c r="O70" s="289">
        <f t="shared" si="15"/>
        <v>6517186.9000000004</v>
      </c>
      <c r="P70" s="303">
        <f t="shared" si="3"/>
        <v>6517000</v>
      </c>
      <c r="Q70" s="308" t="s">
        <v>17</v>
      </c>
      <c r="R70" s="227">
        <v>0</v>
      </c>
      <c r="S70" s="230">
        <f t="shared" si="16"/>
        <v>0</v>
      </c>
      <c r="T70" s="230">
        <f t="shared" si="5"/>
        <v>6517000</v>
      </c>
      <c r="U70" s="301">
        <v>0</v>
      </c>
      <c r="V70" s="302">
        <f t="shared" si="6"/>
        <v>6517000</v>
      </c>
      <c r="W70" s="295">
        <f t="shared" si="7"/>
        <v>7168700.0000000009</v>
      </c>
      <c r="X70" s="295">
        <f t="shared" si="8"/>
        <v>7168000</v>
      </c>
      <c r="Y70" s="292">
        <v>48000</v>
      </c>
      <c r="Z70" s="296">
        <f t="shared" si="12"/>
        <v>7216000</v>
      </c>
      <c r="AA70" s="297">
        <f t="shared" si="17"/>
        <v>90526.462008612318</v>
      </c>
      <c r="AB70" s="228"/>
      <c r="AC70" s="214"/>
      <c r="AD70" s="347"/>
      <c r="AE70" s="349"/>
    </row>
    <row r="71" spans="1:31" ht="16.5" thickBot="1" x14ac:dyDescent="0.3">
      <c r="A71" s="220" t="s">
        <v>125</v>
      </c>
      <c r="B71" s="221" t="s">
        <v>9</v>
      </c>
      <c r="C71" s="339">
        <v>3</v>
      </c>
      <c r="D71" s="222">
        <v>0.01</v>
      </c>
      <c r="E71" s="298">
        <v>71.989999999999995</v>
      </c>
      <c r="F71" s="223">
        <v>241</v>
      </c>
      <c r="G71" s="230">
        <f t="shared" si="0"/>
        <v>2231690</v>
      </c>
      <c r="H71" s="225">
        <f t="shared" si="10"/>
        <v>22316.9</v>
      </c>
      <c r="I71" s="224">
        <f t="shared" si="14"/>
        <v>2254006.9</v>
      </c>
      <c r="J71" s="224">
        <f t="shared" si="11"/>
        <v>4333180</v>
      </c>
      <c r="K71" s="226"/>
      <c r="L71" s="226"/>
      <c r="M71" s="226">
        <v>-70000</v>
      </c>
      <c r="N71" s="226"/>
      <c r="O71" s="289">
        <f t="shared" si="15"/>
        <v>6517186.9000000004</v>
      </c>
      <c r="P71" s="303">
        <f t="shared" si="3"/>
        <v>6517000</v>
      </c>
      <c r="Q71" s="309" t="s">
        <v>17</v>
      </c>
      <c r="R71" s="227">
        <v>0</v>
      </c>
      <c r="S71" s="230">
        <f t="shared" si="16"/>
        <v>0</v>
      </c>
      <c r="T71" s="230">
        <f t="shared" si="5"/>
        <v>6517000</v>
      </c>
      <c r="U71" s="301">
        <v>0</v>
      </c>
      <c r="V71" s="302">
        <f t="shared" si="6"/>
        <v>6517000</v>
      </c>
      <c r="W71" s="295">
        <f t="shared" si="7"/>
        <v>7168700.0000000009</v>
      </c>
      <c r="X71" s="295">
        <f t="shared" si="8"/>
        <v>7168000</v>
      </c>
      <c r="Y71" s="292">
        <v>48000</v>
      </c>
      <c r="Z71" s="296">
        <f t="shared" si="12"/>
        <v>7216000</v>
      </c>
      <c r="AA71" s="297">
        <f t="shared" si="17"/>
        <v>90526.462008612318</v>
      </c>
      <c r="AB71" s="228"/>
      <c r="AC71" s="214"/>
      <c r="AD71" s="347"/>
      <c r="AE71" s="349"/>
    </row>
    <row r="72" spans="1:31" ht="15.75" x14ac:dyDescent="0.25">
      <c r="A72" s="229" t="s">
        <v>126</v>
      </c>
      <c r="B72" s="221" t="s">
        <v>9</v>
      </c>
      <c r="C72" s="339">
        <v>3</v>
      </c>
      <c r="D72" s="222">
        <v>0.01</v>
      </c>
      <c r="E72" s="298">
        <v>72.5</v>
      </c>
      <c r="F72" s="223">
        <v>241</v>
      </c>
      <c r="G72" s="230">
        <f t="shared" si="0"/>
        <v>2247500</v>
      </c>
      <c r="H72" s="225">
        <f t="shared" si="10"/>
        <v>22475</v>
      </c>
      <c r="I72" s="224">
        <f t="shared" si="14"/>
        <v>2269975</v>
      </c>
      <c r="J72" s="224">
        <f t="shared" si="11"/>
        <v>4333180</v>
      </c>
      <c r="K72" s="226">
        <v>100000</v>
      </c>
      <c r="L72" s="226"/>
      <c r="M72" s="226">
        <v>-70000</v>
      </c>
      <c r="N72" s="226"/>
      <c r="O72" s="289">
        <f t="shared" si="15"/>
        <v>6633155</v>
      </c>
      <c r="P72" s="303">
        <f t="shared" si="3"/>
        <v>6633000</v>
      </c>
      <c r="Q72" s="290" t="s">
        <v>4</v>
      </c>
      <c r="R72" s="227">
        <v>0</v>
      </c>
      <c r="S72" s="230">
        <f t="shared" si="16"/>
        <v>0</v>
      </c>
      <c r="T72" s="230">
        <f t="shared" si="5"/>
        <v>6633000</v>
      </c>
      <c r="U72" s="301">
        <v>0</v>
      </c>
      <c r="V72" s="302">
        <f t="shared" si="6"/>
        <v>6633000</v>
      </c>
      <c r="W72" s="295">
        <f t="shared" si="7"/>
        <v>7296300.0000000009</v>
      </c>
      <c r="X72" s="295">
        <f t="shared" si="8"/>
        <v>7296000</v>
      </c>
      <c r="Y72" s="292">
        <v>48000</v>
      </c>
      <c r="Z72" s="296">
        <f t="shared" si="12"/>
        <v>7344000</v>
      </c>
      <c r="AA72" s="297">
        <f t="shared" si="17"/>
        <v>91489.655172413797</v>
      </c>
      <c r="AB72" s="228"/>
      <c r="AC72" s="217" t="s">
        <v>12</v>
      </c>
      <c r="AD72" s="347"/>
      <c r="AE72" s="349"/>
    </row>
    <row r="73" spans="1:31" ht="15.75" x14ac:dyDescent="0.25">
      <c r="A73" s="220" t="s">
        <v>127</v>
      </c>
      <c r="B73" s="221" t="s">
        <v>9</v>
      </c>
      <c r="C73" s="339">
        <v>3</v>
      </c>
      <c r="D73" s="222">
        <v>0.01</v>
      </c>
      <c r="E73" s="298">
        <v>78.64</v>
      </c>
      <c r="F73" s="223">
        <v>241</v>
      </c>
      <c r="G73" s="230">
        <f t="shared" si="0"/>
        <v>2437840</v>
      </c>
      <c r="H73" s="225">
        <f t="shared" si="10"/>
        <v>24378.400000000001</v>
      </c>
      <c r="I73" s="224">
        <f t="shared" si="14"/>
        <v>2462218.4</v>
      </c>
      <c r="J73" s="224">
        <f t="shared" si="11"/>
        <v>4333180</v>
      </c>
      <c r="K73" s="226">
        <v>100000</v>
      </c>
      <c r="L73" s="226"/>
      <c r="M73" s="226">
        <v>-70000</v>
      </c>
      <c r="N73" s="226"/>
      <c r="O73" s="289">
        <f t="shared" si="15"/>
        <v>6825398.4000000004</v>
      </c>
      <c r="P73" s="303">
        <f t="shared" si="3"/>
        <v>6825000</v>
      </c>
      <c r="Q73" s="300" t="s">
        <v>4</v>
      </c>
      <c r="R73" s="227">
        <v>0</v>
      </c>
      <c r="S73" s="230">
        <f t="shared" si="16"/>
        <v>0</v>
      </c>
      <c r="T73" s="230">
        <f t="shared" si="5"/>
        <v>6825000</v>
      </c>
      <c r="U73" s="301">
        <v>0</v>
      </c>
      <c r="V73" s="302">
        <f t="shared" si="6"/>
        <v>6825000</v>
      </c>
      <c r="W73" s="295">
        <f t="shared" si="7"/>
        <v>7507500.0000000009</v>
      </c>
      <c r="X73" s="295">
        <f t="shared" si="8"/>
        <v>7507000</v>
      </c>
      <c r="Y73" s="292">
        <v>48000</v>
      </c>
      <c r="Z73" s="296">
        <f t="shared" si="12"/>
        <v>7555000</v>
      </c>
      <c r="AA73" s="297">
        <f t="shared" si="17"/>
        <v>86787.894201424206</v>
      </c>
      <c r="AB73" s="228"/>
      <c r="AC73" s="217" t="s">
        <v>12</v>
      </c>
      <c r="AD73" s="347"/>
      <c r="AE73" s="349"/>
    </row>
    <row r="74" spans="1:31" ht="15.75" x14ac:dyDescent="0.25">
      <c r="A74" s="229" t="s">
        <v>128</v>
      </c>
      <c r="B74" s="221" t="s">
        <v>9</v>
      </c>
      <c r="C74" s="339">
        <v>3</v>
      </c>
      <c r="D74" s="222">
        <v>0.01</v>
      </c>
      <c r="E74" s="298">
        <v>76.849999999999994</v>
      </c>
      <c r="F74" s="223">
        <v>241</v>
      </c>
      <c r="G74" s="230">
        <f t="shared" si="0"/>
        <v>2382350</v>
      </c>
      <c r="H74" s="225">
        <f t="shared" si="10"/>
        <v>23823.5</v>
      </c>
      <c r="I74" s="224">
        <f t="shared" si="14"/>
        <v>2406173.5</v>
      </c>
      <c r="J74" s="224">
        <f t="shared" si="11"/>
        <v>4333180</v>
      </c>
      <c r="K74" s="226"/>
      <c r="L74" s="226"/>
      <c r="M74" s="226">
        <v>-70000</v>
      </c>
      <c r="N74" s="226"/>
      <c r="O74" s="289">
        <f t="shared" si="15"/>
        <v>6669353.5</v>
      </c>
      <c r="P74" s="303">
        <f t="shared" si="3"/>
        <v>6669000</v>
      </c>
      <c r="Q74" s="300" t="s">
        <v>4</v>
      </c>
      <c r="R74" s="227">
        <v>0</v>
      </c>
      <c r="S74" s="230">
        <f t="shared" si="16"/>
        <v>0</v>
      </c>
      <c r="T74" s="230">
        <f t="shared" si="5"/>
        <v>6669000</v>
      </c>
      <c r="U74" s="301">
        <v>0</v>
      </c>
      <c r="V74" s="302">
        <f t="shared" si="6"/>
        <v>6669000</v>
      </c>
      <c r="W74" s="295">
        <f t="shared" si="7"/>
        <v>7335900.0000000009</v>
      </c>
      <c r="X74" s="295">
        <f t="shared" si="8"/>
        <v>7335000</v>
      </c>
      <c r="Y74" s="292">
        <v>48000</v>
      </c>
      <c r="Z74" s="296">
        <f t="shared" si="12"/>
        <v>7383000</v>
      </c>
      <c r="AA74" s="297">
        <f t="shared" si="17"/>
        <v>86779.440468445027</v>
      </c>
      <c r="AB74" s="228"/>
      <c r="AC74" s="214"/>
      <c r="AD74" s="347"/>
      <c r="AE74" s="349"/>
    </row>
    <row r="75" spans="1:31" ht="15.75" x14ac:dyDescent="0.25">
      <c r="A75" s="220" t="s">
        <v>129</v>
      </c>
      <c r="B75" s="221" t="s">
        <v>9</v>
      </c>
      <c r="C75" s="339">
        <v>3</v>
      </c>
      <c r="D75" s="222">
        <v>0.01</v>
      </c>
      <c r="E75" s="298">
        <v>76.849999999999994</v>
      </c>
      <c r="F75" s="223">
        <v>241</v>
      </c>
      <c r="G75" s="230">
        <f t="shared" si="0"/>
        <v>2382350</v>
      </c>
      <c r="H75" s="225">
        <f t="shared" si="10"/>
        <v>23823.5</v>
      </c>
      <c r="I75" s="224">
        <f t="shared" si="14"/>
        <v>2406173.5</v>
      </c>
      <c r="J75" s="224">
        <f t="shared" si="11"/>
        <v>4333180</v>
      </c>
      <c r="K75" s="226"/>
      <c r="L75" s="226"/>
      <c r="M75" s="226">
        <v>-80000</v>
      </c>
      <c r="N75" s="226"/>
      <c r="O75" s="289">
        <f t="shared" si="15"/>
        <v>6659353.5</v>
      </c>
      <c r="P75" s="303">
        <f t="shared" si="3"/>
        <v>6659000</v>
      </c>
      <c r="Q75" s="300" t="s">
        <v>4</v>
      </c>
      <c r="R75" s="227">
        <v>0</v>
      </c>
      <c r="S75" s="230">
        <f t="shared" si="16"/>
        <v>0</v>
      </c>
      <c r="T75" s="230">
        <f t="shared" si="5"/>
        <v>6659000</v>
      </c>
      <c r="U75" s="301">
        <v>0</v>
      </c>
      <c r="V75" s="302">
        <f t="shared" si="6"/>
        <v>6659000</v>
      </c>
      <c r="W75" s="295">
        <f t="shared" si="7"/>
        <v>7324900.0000000009</v>
      </c>
      <c r="X75" s="295">
        <f t="shared" si="8"/>
        <v>7324000</v>
      </c>
      <c r="Y75" s="292">
        <v>48000</v>
      </c>
      <c r="Z75" s="296">
        <f t="shared" si="12"/>
        <v>7372000</v>
      </c>
      <c r="AA75" s="297">
        <f t="shared" si="17"/>
        <v>86649.316851008465</v>
      </c>
      <c r="AB75" s="228"/>
      <c r="AC75" s="214"/>
      <c r="AD75" s="347"/>
      <c r="AE75" s="349"/>
    </row>
    <row r="76" spans="1:31" ht="15.75" x14ac:dyDescent="0.25">
      <c r="A76" s="229" t="s">
        <v>130</v>
      </c>
      <c r="B76" s="221" t="s">
        <v>9</v>
      </c>
      <c r="C76" s="339">
        <v>3</v>
      </c>
      <c r="D76" s="222">
        <v>0.01</v>
      </c>
      <c r="E76" s="298">
        <v>74.73</v>
      </c>
      <c r="F76" s="223">
        <v>241</v>
      </c>
      <c r="G76" s="230">
        <f t="shared" si="0"/>
        <v>2316630</v>
      </c>
      <c r="H76" s="225">
        <f t="shared" si="10"/>
        <v>23166.3</v>
      </c>
      <c r="I76" s="224">
        <f t="shared" si="14"/>
        <v>2339796.2999999998</v>
      </c>
      <c r="J76" s="224">
        <f t="shared" si="11"/>
        <v>4333180</v>
      </c>
      <c r="K76" s="226"/>
      <c r="L76" s="226"/>
      <c r="M76" s="226">
        <v>-80000</v>
      </c>
      <c r="N76" s="226"/>
      <c r="O76" s="289">
        <f t="shared" si="15"/>
        <v>6592976.2999999998</v>
      </c>
      <c r="P76" s="303">
        <f t="shared" si="3"/>
        <v>6592000</v>
      </c>
      <c r="Q76" s="300" t="s">
        <v>4</v>
      </c>
      <c r="R76" s="227">
        <v>0</v>
      </c>
      <c r="S76" s="230">
        <f t="shared" si="16"/>
        <v>0</v>
      </c>
      <c r="T76" s="230">
        <f t="shared" si="5"/>
        <v>6592000</v>
      </c>
      <c r="U76" s="301">
        <v>0</v>
      </c>
      <c r="V76" s="302">
        <f t="shared" si="6"/>
        <v>6592000</v>
      </c>
      <c r="W76" s="295">
        <f t="shared" si="7"/>
        <v>7251200.0000000009</v>
      </c>
      <c r="X76" s="295">
        <f t="shared" si="8"/>
        <v>7251000</v>
      </c>
      <c r="Y76" s="292">
        <v>48000</v>
      </c>
      <c r="Z76" s="296">
        <f t="shared" si="12"/>
        <v>7299000</v>
      </c>
      <c r="AA76" s="297">
        <f t="shared" si="17"/>
        <v>88210.892546500734</v>
      </c>
      <c r="AB76" s="228"/>
      <c r="AC76" s="219"/>
      <c r="AD76" s="347"/>
      <c r="AE76" s="349"/>
    </row>
    <row r="77" spans="1:31" ht="15.75" x14ac:dyDescent="0.25">
      <c r="A77" s="220" t="s">
        <v>131</v>
      </c>
      <c r="B77" s="221" t="s">
        <v>18</v>
      </c>
      <c r="C77" s="339">
        <v>3</v>
      </c>
      <c r="D77" s="222">
        <v>0.01</v>
      </c>
      <c r="E77" s="298">
        <v>91.82</v>
      </c>
      <c r="F77" s="223">
        <v>273</v>
      </c>
      <c r="G77" s="230">
        <f t="shared" si="0"/>
        <v>2846420</v>
      </c>
      <c r="H77" s="225">
        <f t="shared" si="10"/>
        <v>28464.2</v>
      </c>
      <c r="I77" s="224">
        <f t="shared" si="14"/>
        <v>2874884.2</v>
      </c>
      <c r="J77" s="224">
        <f t="shared" si="11"/>
        <v>4862130</v>
      </c>
      <c r="K77" s="226">
        <v>100000</v>
      </c>
      <c r="L77" s="226"/>
      <c r="M77" s="226">
        <v>-80000</v>
      </c>
      <c r="N77" s="226"/>
      <c r="O77" s="289">
        <f t="shared" si="15"/>
        <v>7757014.2000000002</v>
      </c>
      <c r="P77" s="303">
        <f t="shared" si="3"/>
        <v>7757000</v>
      </c>
      <c r="Q77" s="300" t="s">
        <v>4</v>
      </c>
      <c r="R77" s="227">
        <v>0</v>
      </c>
      <c r="S77" s="230">
        <f t="shared" si="16"/>
        <v>0</v>
      </c>
      <c r="T77" s="230">
        <f t="shared" si="5"/>
        <v>7757000</v>
      </c>
      <c r="U77" s="301">
        <v>0</v>
      </c>
      <c r="V77" s="302">
        <f t="shared" si="6"/>
        <v>7757000</v>
      </c>
      <c r="W77" s="295">
        <f t="shared" si="7"/>
        <v>8532700</v>
      </c>
      <c r="X77" s="295">
        <f t="shared" si="8"/>
        <v>8532000</v>
      </c>
      <c r="Y77" s="292">
        <v>48000</v>
      </c>
      <c r="Z77" s="296">
        <f t="shared" si="12"/>
        <v>8580000</v>
      </c>
      <c r="AA77" s="297">
        <f t="shared" si="17"/>
        <v>84480.505336527989</v>
      </c>
      <c r="AB77" s="228"/>
      <c r="AC77" s="217" t="s">
        <v>12</v>
      </c>
      <c r="AD77" s="347"/>
      <c r="AE77" s="349"/>
    </row>
    <row r="78" spans="1:31" ht="15.75" x14ac:dyDescent="0.25">
      <c r="A78" s="229" t="s">
        <v>132</v>
      </c>
      <c r="B78" s="221" t="s">
        <v>18</v>
      </c>
      <c r="C78" s="339">
        <v>2</v>
      </c>
      <c r="D78" s="222">
        <v>0.02</v>
      </c>
      <c r="E78" s="298">
        <v>87.11</v>
      </c>
      <c r="F78" s="223">
        <v>273</v>
      </c>
      <c r="G78" s="230">
        <f t="shared" si="0"/>
        <v>2700410</v>
      </c>
      <c r="H78" s="225">
        <f t="shared" si="10"/>
        <v>54008.200000000004</v>
      </c>
      <c r="I78" s="224">
        <f t="shared" si="14"/>
        <v>2754418.2</v>
      </c>
      <c r="J78" s="224">
        <f t="shared" si="11"/>
        <v>4862130</v>
      </c>
      <c r="K78" s="226">
        <v>100000</v>
      </c>
      <c r="L78" s="226"/>
      <c r="M78" s="226">
        <v>-80000</v>
      </c>
      <c r="N78" s="226"/>
      <c r="O78" s="289">
        <f t="shared" si="15"/>
        <v>7636548.2000000002</v>
      </c>
      <c r="P78" s="303">
        <f t="shared" si="3"/>
        <v>7636000</v>
      </c>
      <c r="Q78" s="300" t="s">
        <v>4</v>
      </c>
      <c r="R78" s="227">
        <v>0</v>
      </c>
      <c r="S78" s="230">
        <f t="shared" si="16"/>
        <v>0</v>
      </c>
      <c r="T78" s="230">
        <f t="shared" si="5"/>
        <v>7636000</v>
      </c>
      <c r="U78" s="301">
        <v>0</v>
      </c>
      <c r="V78" s="302">
        <f t="shared" si="6"/>
        <v>7636000</v>
      </c>
      <c r="W78" s="295">
        <f t="shared" si="7"/>
        <v>8399600</v>
      </c>
      <c r="X78" s="295">
        <f t="shared" si="8"/>
        <v>8399000</v>
      </c>
      <c r="Y78" s="292">
        <v>48000</v>
      </c>
      <c r="Z78" s="296">
        <f t="shared" si="12"/>
        <v>8447000</v>
      </c>
      <c r="AA78" s="297">
        <f t="shared" si="17"/>
        <v>87659.281368384807</v>
      </c>
      <c r="AB78" s="228"/>
      <c r="AC78" s="217" t="s">
        <v>12</v>
      </c>
      <c r="AD78" s="347"/>
      <c r="AE78" s="349"/>
    </row>
    <row r="79" spans="1:31" ht="15.75" x14ac:dyDescent="0.25">
      <c r="A79" s="220" t="s">
        <v>133</v>
      </c>
      <c r="B79" s="221" t="s">
        <v>9</v>
      </c>
      <c r="C79" s="339">
        <v>2</v>
      </c>
      <c r="D79" s="222">
        <v>0.02</v>
      </c>
      <c r="E79" s="298">
        <v>73.62</v>
      </c>
      <c r="F79" s="223">
        <v>241</v>
      </c>
      <c r="G79" s="230">
        <f t="shared" si="0"/>
        <v>2282220</v>
      </c>
      <c r="H79" s="225">
        <f t="shared" si="10"/>
        <v>45644.4</v>
      </c>
      <c r="I79" s="224">
        <f t="shared" si="14"/>
        <v>2327864.4</v>
      </c>
      <c r="J79" s="224">
        <f t="shared" si="11"/>
        <v>4333180</v>
      </c>
      <c r="K79" s="226"/>
      <c r="L79" s="226"/>
      <c r="M79" s="226">
        <v>-80000</v>
      </c>
      <c r="N79" s="226"/>
      <c r="O79" s="289">
        <f t="shared" si="15"/>
        <v>6581044.4000000004</v>
      </c>
      <c r="P79" s="303">
        <f t="shared" si="3"/>
        <v>6581000</v>
      </c>
      <c r="Q79" s="300" t="s">
        <v>6</v>
      </c>
      <c r="R79" s="227">
        <v>0</v>
      </c>
      <c r="S79" s="230">
        <f t="shared" si="16"/>
        <v>0</v>
      </c>
      <c r="T79" s="230">
        <f t="shared" si="5"/>
        <v>6581000</v>
      </c>
      <c r="U79" s="301">
        <v>0</v>
      </c>
      <c r="V79" s="302">
        <f t="shared" si="6"/>
        <v>6581000</v>
      </c>
      <c r="W79" s="295">
        <f t="shared" si="7"/>
        <v>7239100.0000000009</v>
      </c>
      <c r="X79" s="295">
        <f t="shared" si="8"/>
        <v>7239000</v>
      </c>
      <c r="Y79" s="292">
        <v>48000</v>
      </c>
      <c r="Z79" s="296">
        <f t="shared" si="12"/>
        <v>7287000</v>
      </c>
      <c r="AA79" s="297">
        <f t="shared" si="17"/>
        <v>89391.469709318117</v>
      </c>
      <c r="AB79" s="228"/>
      <c r="AC79" s="219"/>
      <c r="AD79" s="347"/>
      <c r="AE79" s="349"/>
    </row>
    <row r="80" spans="1:31" ht="15.75" x14ac:dyDescent="0.25">
      <c r="A80" s="229" t="s">
        <v>134</v>
      </c>
      <c r="B80" s="221" t="s">
        <v>9</v>
      </c>
      <c r="C80" s="339">
        <v>2</v>
      </c>
      <c r="D80" s="222">
        <v>0.02</v>
      </c>
      <c r="E80" s="298">
        <v>72.319999999999993</v>
      </c>
      <c r="F80" s="223">
        <v>241</v>
      </c>
      <c r="G80" s="230">
        <f t="shared" si="0"/>
        <v>2241920</v>
      </c>
      <c r="H80" s="225">
        <f t="shared" si="10"/>
        <v>44838.400000000001</v>
      </c>
      <c r="I80" s="224">
        <f t="shared" si="14"/>
        <v>2286758.4</v>
      </c>
      <c r="J80" s="224">
        <f t="shared" si="11"/>
        <v>4333180</v>
      </c>
      <c r="K80" s="226"/>
      <c r="L80" s="226"/>
      <c r="M80" s="226">
        <v>-80000</v>
      </c>
      <c r="N80" s="226"/>
      <c r="O80" s="289">
        <f t="shared" si="15"/>
        <v>6539938.4000000004</v>
      </c>
      <c r="P80" s="303">
        <f t="shared" si="3"/>
        <v>6539000</v>
      </c>
      <c r="Q80" s="300" t="s">
        <v>6</v>
      </c>
      <c r="R80" s="227">
        <v>0</v>
      </c>
      <c r="S80" s="230">
        <f t="shared" si="16"/>
        <v>0</v>
      </c>
      <c r="T80" s="230">
        <f t="shared" si="5"/>
        <v>6539000</v>
      </c>
      <c r="U80" s="301">
        <v>0</v>
      </c>
      <c r="V80" s="302">
        <f t="shared" si="6"/>
        <v>6539000</v>
      </c>
      <c r="W80" s="295">
        <f t="shared" si="7"/>
        <v>7192900.0000000009</v>
      </c>
      <c r="X80" s="295">
        <f t="shared" si="8"/>
        <v>7192000</v>
      </c>
      <c r="Y80" s="292">
        <v>48000</v>
      </c>
      <c r="Z80" s="296">
        <f t="shared" si="12"/>
        <v>7240000</v>
      </c>
      <c r="AA80" s="297">
        <f t="shared" si="17"/>
        <v>90417.588495575226</v>
      </c>
      <c r="AB80" s="228"/>
      <c r="AC80" s="219"/>
      <c r="AD80" s="347"/>
      <c r="AE80" s="349"/>
    </row>
    <row r="81" spans="1:31" ht="15.75" x14ac:dyDescent="0.25">
      <c r="A81" s="220" t="s">
        <v>135</v>
      </c>
      <c r="B81" s="221" t="s">
        <v>9</v>
      </c>
      <c r="C81" s="339">
        <v>2</v>
      </c>
      <c r="D81" s="222">
        <v>0.02</v>
      </c>
      <c r="E81" s="298">
        <v>72.319999999999993</v>
      </c>
      <c r="F81" s="223">
        <v>241</v>
      </c>
      <c r="G81" s="230">
        <f t="shared" si="0"/>
        <v>2241920</v>
      </c>
      <c r="H81" s="225">
        <f t="shared" si="10"/>
        <v>44838.400000000001</v>
      </c>
      <c r="I81" s="224">
        <f t="shared" si="14"/>
        <v>2286758.4</v>
      </c>
      <c r="J81" s="224">
        <f t="shared" si="11"/>
        <v>4333180</v>
      </c>
      <c r="K81" s="226"/>
      <c r="L81" s="226"/>
      <c r="M81" s="226">
        <v>-70000</v>
      </c>
      <c r="N81" s="226"/>
      <c r="O81" s="289">
        <f t="shared" si="15"/>
        <v>6549938.4000000004</v>
      </c>
      <c r="P81" s="303">
        <f t="shared" si="3"/>
        <v>6549000</v>
      </c>
      <c r="Q81" s="300" t="s">
        <v>6</v>
      </c>
      <c r="R81" s="227">
        <v>0</v>
      </c>
      <c r="S81" s="230">
        <f t="shared" si="16"/>
        <v>0</v>
      </c>
      <c r="T81" s="230">
        <f t="shared" si="5"/>
        <v>6549000</v>
      </c>
      <c r="U81" s="301">
        <v>0</v>
      </c>
      <c r="V81" s="302">
        <f t="shared" si="6"/>
        <v>6549000</v>
      </c>
      <c r="W81" s="295">
        <f t="shared" si="7"/>
        <v>7203900.0000000009</v>
      </c>
      <c r="X81" s="295">
        <f t="shared" si="8"/>
        <v>7203000</v>
      </c>
      <c r="Y81" s="292">
        <v>48000</v>
      </c>
      <c r="Z81" s="296">
        <f t="shared" si="12"/>
        <v>7251000</v>
      </c>
      <c r="AA81" s="297">
        <f t="shared" si="17"/>
        <v>90555.862831858409</v>
      </c>
      <c r="AB81" s="228"/>
      <c r="AC81" s="219"/>
      <c r="AD81" s="347"/>
      <c r="AE81" s="349"/>
    </row>
    <row r="82" spans="1:31" ht="15.75" x14ac:dyDescent="0.25">
      <c r="A82" s="229" t="s">
        <v>136</v>
      </c>
      <c r="B82" s="221" t="s">
        <v>9</v>
      </c>
      <c r="C82" s="339">
        <v>2</v>
      </c>
      <c r="D82" s="222">
        <v>0.02</v>
      </c>
      <c r="E82" s="298">
        <v>72.92</v>
      </c>
      <c r="F82" s="223">
        <v>241</v>
      </c>
      <c r="G82" s="230">
        <f t="shared" si="0"/>
        <v>2260520</v>
      </c>
      <c r="H82" s="225">
        <f t="shared" si="10"/>
        <v>45210.400000000001</v>
      </c>
      <c r="I82" s="224">
        <f t="shared" si="14"/>
        <v>2305730.4</v>
      </c>
      <c r="J82" s="224">
        <f t="shared" si="11"/>
        <v>4333180</v>
      </c>
      <c r="K82" s="226">
        <v>100000</v>
      </c>
      <c r="L82" s="226"/>
      <c r="M82" s="226">
        <v>-70000</v>
      </c>
      <c r="N82" s="226"/>
      <c r="O82" s="289">
        <f t="shared" si="15"/>
        <v>6668910.4000000004</v>
      </c>
      <c r="P82" s="303">
        <f t="shared" si="3"/>
        <v>6668000</v>
      </c>
      <c r="Q82" s="300" t="s">
        <v>6</v>
      </c>
      <c r="R82" s="227">
        <v>0</v>
      </c>
      <c r="S82" s="230">
        <f t="shared" si="16"/>
        <v>0</v>
      </c>
      <c r="T82" s="230">
        <f t="shared" si="5"/>
        <v>6668000</v>
      </c>
      <c r="U82" s="301">
        <v>0</v>
      </c>
      <c r="V82" s="302">
        <f t="shared" si="6"/>
        <v>6668000</v>
      </c>
      <c r="W82" s="295">
        <f t="shared" si="7"/>
        <v>7334800.0000000009</v>
      </c>
      <c r="X82" s="295">
        <f t="shared" si="8"/>
        <v>7334000</v>
      </c>
      <c r="Y82" s="292">
        <v>48000</v>
      </c>
      <c r="Z82" s="296">
        <f t="shared" si="12"/>
        <v>7382000</v>
      </c>
      <c r="AA82" s="297">
        <f t="shared" si="17"/>
        <v>91442.676906198569</v>
      </c>
      <c r="AB82" s="228"/>
      <c r="AC82" s="217" t="s">
        <v>12</v>
      </c>
      <c r="AD82" s="347"/>
      <c r="AE82" s="349"/>
    </row>
    <row r="83" spans="1:31" ht="15.75" x14ac:dyDescent="0.25">
      <c r="A83" s="220" t="s">
        <v>137</v>
      </c>
      <c r="B83" s="221" t="s">
        <v>18</v>
      </c>
      <c r="C83" s="339">
        <v>2</v>
      </c>
      <c r="D83" s="222">
        <v>0.02</v>
      </c>
      <c r="E83" s="298">
        <v>83.84</v>
      </c>
      <c r="F83" s="223">
        <v>273</v>
      </c>
      <c r="G83" s="230">
        <f t="shared" si="0"/>
        <v>2599040</v>
      </c>
      <c r="H83" s="225">
        <f t="shared" si="10"/>
        <v>51980.800000000003</v>
      </c>
      <c r="I83" s="224">
        <f t="shared" si="14"/>
        <v>2651020.7999999998</v>
      </c>
      <c r="J83" s="224">
        <f t="shared" si="11"/>
        <v>4862130</v>
      </c>
      <c r="K83" s="226">
        <v>100000</v>
      </c>
      <c r="L83" s="226"/>
      <c r="M83" s="226">
        <v>-70000</v>
      </c>
      <c r="N83" s="226"/>
      <c r="O83" s="289">
        <f t="shared" si="15"/>
        <v>7543150.7999999998</v>
      </c>
      <c r="P83" s="303">
        <f t="shared" si="3"/>
        <v>7543000</v>
      </c>
      <c r="Q83" s="300" t="s">
        <v>6</v>
      </c>
      <c r="R83" s="227">
        <v>0</v>
      </c>
      <c r="S83" s="230">
        <f t="shared" si="16"/>
        <v>0</v>
      </c>
      <c r="T83" s="230">
        <f t="shared" si="5"/>
        <v>7543000</v>
      </c>
      <c r="U83" s="301">
        <v>0</v>
      </c>
      <c r="V83" s="302">
        <f t="shared" si="6"/>
        <v>7543000</v>
      </c>
      <c r="W83" s="295">
        <f t="shared" si="7"/>
        <v>8297300.0000000009</v>
      </c>
      <c r="X83" s="295">
        <f t="shared" si="8"/>
        <v>8297000</v>
      </c>
      <c r="Y83" s="292">
        <v>48000</v>
      </c>
      <c r="Z83" s="296">
        <f t="shared" si="12"/>
        <v>8345000</v>
      </c>
      <c r="AA83" s="297">
        <f t="shared" si="17"/>
        <v>89968.988549618312</v>
      </c>
      <c r="AB83" s="228"/>
      <c r="AC83" s="217" t="s">
        <v>12</v>
      </c>
      <c r="AD83" s="347"/>
      <c r="AE83" s="349"/>
    </row>
    <row r="84" spans="1:31" ht="15.75" x14ac:dyDescent="0.25">
      <c r="A84" s="229" t="s">
        <v>138</v>
      </c>
      <c r="B84" s="221" t="s">
        <v>18</v>
      </c>
      <c r="C84" s="339">
        <v>2</v>
      </c>
      <c r="D84" s="222">
        <v>0.02</v>
      </c>
      <c r="E84" s="298">
        <v>83.17</v>
      </c>
      <c r="F84" s="223">
        <v>273</v>
      </c>
      <c r="G84" s="230">
        <f t="shared" si="0"/>
        <v>2578270</v>
      </c>
      <c r="H84" s="225">
        <f t="shared" si="10"/>
        <v>51565.4</v>
      </c>
      <c r="I84" s="224">
        <f t="shared" si="14"/>
        <v>2629835.4</v>
      </c>
      <c r="J84" s="224">
        <f t="shared" si="11"/>
        <v>4862130</v>
      </c>
      <c r="K84" s="226"/>
      <c r="L84" s="226"/>
      <c r="M84" s="226">
        <v>-70000</v>
      </c>
      <c r="N84" s="226"/>
      <c r="O84" s="289">
        <f t="shared" si="15"/>
        <v>7421965.4000000004</v>
      </c>
      <c r="P84" s="303">
        <f t="shared" si="3"/>
        <v>7421000</v>
      </c>
      <c r="Q84" s="300" t="s">
        <v>6</v>
      </c>
      <c r="R84" s="227">
        <v>0</v>
      </c>
      <c r="S84" s="230">
        <f t="shared" si="16"/>
        <v>0</v>
      </c>
      <c r="T84" s="230">
        <f t="shared" si="5"/>
        <v>7421000</v>
      </c>
      <c r="U84" s="301">
        <v>0</v>
      </c>
      <c r="V84" s="302">
        <f t="shared" si="6"/>
        <v>7421000</v>
      </c>
      <c r="W84" s="295">
        <f t="shared" si="7"/>
        <v>8163100.0000000009</v>
      </c>
      <c r="X84" s="295">
        <f t="shared" si="8"/>
        <v>8163000</v>
      </c>
      <c r="Y84" s="292">
        <v>48000</v>
      </c>
      <c r="Z84" s="296">
        <f t="shared" si="12"/>
        <v>8211000</v>
      </c>
      <c r="AA84" s="297">
        <f t="shared" si="17"/>
        <v>89226.88469400024</v>
      </c>
      <c r="AB84" s="228"/>
      <c r="AC84" s="214"/>
      <c r="AD84" s="347"/>
      <c r="AE84" s="349"/>
    </row>
    <row r="85" spans="1:31" ht="15.75" x14ac:dyDescent="0.25">
      <c r="A85" s="220" t="s">
        <v>139</v>
      </c>
      <c r="B85" s="221" t="s">
        <v>18</v>
      </c>
      <c r="C85" s="339">
        <v>2</v>
      </c>
      <c r="D85" s="222">
        <v>0.02</v>
      </c>
      <c r="E85" s="298">
        <v>81.790000000000006</v>
      </c>
      <c r="F85" s="223">
        <v>273</v>
      </c>
      <c r="G85" s="230">
        <f t="shared" si="0"/>
        <v>2535490</v>
      </c>
      <c r="H85" s="225">
        <f t="shared" si="10"/>
        <v>50709.8</v>
      </c>
      <c r="I85" s="224">
        <f t="shared" si="14"/>
        <v>2586199.7999999998</v>
      </c>
      <c r="J85" s="224">
        <f t="shared" si="11"/>
        <v>4862130</v>
      </c>
      <c r="K85" s="226"/>
      <c r="L85" s="226"/>
      <c r="M85" s="226">
        <v>-80000</v>
      </c>
      <c r="N85" s="226"/>
      <c r="O85" s="289">
        <f t="shared" si="15"/>
        <v>7368329.7999999998</v>
      </c>
      <c r="P85" s="303">
        <f t="shared" si="3"/>
        <v>7368000</v>
      </c>
      <c r="Q85" s="300" t="s">
        <v>17</v>
      </c>
      <c r="R85" s="227">
        <v>0</v>
      </c>
      <c r="S85" s="230">
        <f t="shared" si="16"/>
        <v>0</v>
      </c>
      <c r="T85" s="230">
        <f t="shared" si="5"/>
        <v>7368000</v>
      </c>
      <c r="U85" s="301">
        <v>0</v>
      </c>
      <c r="V85" s="302">
        <f t="shared" si="6"/>
        <v>7368000</v>
      </c>
      <c r="W85" s="295">
        <f t="shared" si="7"/>
        <v>8104800.0000000009</v>
      </c>
      <c r="X85" s="295">
        <f t="shared" si="8"/>
        <v>8104000</v>
      </c>
      <c r="Y85" s="292">
        <v>48000</v>
      </c>
      <c r="Z85" s="296">
        <f t="shared" si="12"/>
        <v>8152000</v>
      </c>
      <c r="AA85" s="297">
        <f t="shared" si="17"/>
        <v>90084.362391490402</v>
      </c>
      <c r="AB85" s="228"/>
      <c r="AC85" s="214"/>
      <c r="AD85" s="347"/>
      <c r="AE85" s="349"/>
    </row>
    <row r="86" spans="1:31" ht="15.75" x14ac:dyDescent="0.25">
      <c r="A86" s="229" t="s">
        <v>140</v>
      </c>
      <c r="B86" s="221" t="s">
        <v>18</v>
      </c>
      <c r="C86" s="339">
        <v>2</v>
      </c>
      <c r="D86" s="222">
        <v>0.02</v>
      </c>
      <c r="E86" s="298">
        <v>98.11</v>
      </c>
      <c r="F86" s="223">
        <v>273</v>
      </c>
      <c r="G86" s="230">
        <f t="shared" si="0"/>
        <v>3041410</v>
      </c>
      <c r="H86" s="225">
        <f t="shared" si="10"/>
        <v>60828.200000000004</v>
      </c>
      <c r="I86" s="224">
        <f t="shared" si="14"/>
        <v>3102238.2</v>
      </c>
      <c r="J86" s="224">
        <f t="shared" si="11"/>
        <v>4862130</v>
      </c>
      <c r="K86" s="226">
        <v>100000</v>
      </c>
      <c r="L86" s="226"/>
      <c r="M86" s="226">
        <v>-80000</v>
      </c>
      <c r="N86" s="226"/>
      <c r="O86" s="289">
        <f t="shared" si="15"/>
        <v>7984368.2000000002</v>
      </c>
      <c r="P86" s="303">
        <f t="shared" si="3"/>
        <v>7984000</v>
      </c>
      <c r="Q86" s="300" t="s">
        <v>17</v>
      </c>
      <c r="R86" s="227">
        <v>0</v>
      </c>
      <c r="S86" s="230">
        <f t="shared" si="16"/>
        <v>0</v>
      </c>
      <c r="T86" s="230">
        <f t="shared" si="5"/>
        <v>7984000</v>
      </c>
      <c r="U86" s="301">
        <v>0</v>
      </c>
      <c r="V86" s="302">
        <f t="shared" si="6"/>
        <v>7984000</v>
      </c>
      <c r="W86" s="295">
        <f t="shared" si="7"/>
        <v>8782400</v>
      </c>
      <c r="X86" s="295">
        <f t="shared" si="8"/>
        <v>8782000</v>
      </c>
      <c r="Y86" s="292">
        <v>48000</v>
      </c>
      <c r="Z86" s="296">
        <f t="shared" si="12"/>
        <v>8830000</v>
      </c>
      <c r="AA86" s="297">
        <f t="shared" si="17"/>
        <v>81378.045051472844</v>
      </c>
      <c r="AB86" s="228"/>
      <c r="AC86" s="217" t="s">
        <v>12</v>
      </c>
      <c r="AD86" s="347"/>
      <c r="AE86" s="349"/>
    </row>
    <row r="87" spans="1:31" ht="15.75" x14ac:dyDescent="0.25">
      <c r="A87" s="220" t="s">
        <v>141</v>
      </c>
      <c r="B87" s="221" t="s">
        <v>18</v>
      </c>
      <c r="C87" s="339">
        <v>1</v>
      </c>
      <c r="D87" s="222">
        <v>0.03</v>
      </c>
      <c r="E87" s="298">
        <v>96.79</v>
      </c>
      <c r="F87" s="223">
        <v>273</v>
      </c>
      <c r="G87" s="230">
        <f t="shared" si="0"/>
        <v>3000490</v>
      </c>
      <c r="H87" s="225">
        <f t="shared" si="10"/>
        <v>90014.7</v>
      </c>
      <c r="I87" s="224">
        <f t="shared" si="14"/>
        <v>3090504.7</v>
      </c>
      <c r="J87" s="224">
        <f t="shared" si="11"/>
        <v>4862130</v>
      </c>
      <c r="K87" s="226">
        <v>100000</v>
      </c>
      <c r="L87" s="226"/>
      <c r="M87" s="226">
        <v>-80000</v>
      </c>
      <c r="N87" s="226"/>
      <c r="O87" s="289">
        <f t="shared" si="15"/>
        <v>7972634.7000000002</v>
      </c>
      <c r="P87" s="303">
        <f t="shared" si="3"/>
        <v>7972000</v>
      </c>
      <c r="Q87" s="300" t="s">
        <v>17</v>
      </c>
      <c r="R87" s="227">
        <v>0</v>
      </c>
      <c r="S87" s="230">
        <f t="shared" si="16"/>
        <v>0</v>
      </c>
      <c r="T87" s="230">
        <f t="shared" si="5"/>
        <v>7972000</v>
      </c>
      <c r="U87" s="301">
        <v>0</v>
      </c>
      <c r="V87" s="302">
        <f t="shared" si="6"/>
        <v>7972000</v>
      </c>
      <c r="W87" s="295">
        <f t="shared" si="7"/>
        <v>8769200</v>
      </c>
      <c r="X87" s="295">
        <f t="shared" si="8"/>
        <v>8769000</v>
      </c>
      <c r="Y87" s="292">
        <v>48000</v>
      </c>
      <c r="Z87" s="296">
        <f t="shared" si="12"/>
        <v>8817000</v>
      </c>
      <c r="AA87" s="297">
        <f t="shared" si="17"/>
        <v>82363.880566174179</v>
      </c>
      <c r="AB87" s="228"/>
      <c r="AC87" s="217" t="s">
        <v>12</v>
      </c>
      <c r="AD87" s="347"/>
      <c r="AE87" s="349"/>
    </row>
    <row r="88" spans="1:31" ht="15.75" x14ac:dyDescent="0.25">
      <c r="A88" s="229" t="s">
        <v>142</v>
      </c>
      <c r="B88" s="221" t="s">
        <v>9</v>
      </c>
      <c r="C88" s="339">
        <v>1</v>
      </c>
      <c r="D88" s="222">
        <v>0.03</v>
      </c>
      <c r="E88" s="298">
        <v>78.790000000000006</v>
      </c>
      <c r="F88" s="223">
        <v>241</v>
      </c>
      <c r="G88" s="230">
        <f t="shared" si="0"/>
        <v>2442490</v>
      </c>
      <c r="H88" s="225">
        <f t="shared" si="10"/>
        <v>73274.7</v>
      </c>
      <c r="I88" s="224">
        <f t="shared" si="14"/>
        <v>2515764.7000000002</v>
      </c>
      <c r="J88" s="224">
        <f t="shared" si="11"/>
        <v>4333180</v>
      </c>
      <c r="K88" s="226"/>
      <c r="L88" s="226"/>
      <c r="M88" s="226">
        <v>-80000</v>
      </c>
      <c r="N88" s="226"/>
      <c r="O88" s="289">
        <f t="shared" si="15"/>
        <v>6768944.7000000002</v>
      </c>
      <c r="P88" s="303">
        <f t="shared" si="3"/>
        <v>6768000</v>
      </c>
      <c r="Q88" s="300" t="s">
        <v>17</v>
      </c>
      <c r="R88" s="227">
        <v>0</v>
      </c>
      <c r="S88" s="230">
        <f t="shared" si="16"/>
        <v>0</v>
      </c>
      <c r="T88" s="230">
        <f t="shared" si="5"/>
        <v>6768000</v>
      </c>
      <c r="U88" s="301">
        <v>0</v>
      </c>
      <c r="V88" s="302">
        <f t="shared" si="6"/>
        <v>6768000</v>
      </c>
      <c r="W88" s="295">
        <f t="shared" si="7"/>
        <v>7444800.0000000009</v>
      </c>
      <c r="X88" s="295">
        <f t="shared" si="8"/>
        <v>7444000</v>
      </c>
      <c r="Y88" s="292">
        <v>48000</v>
      </c>
      <c r="Z88" s="296">
        <f t="shared" si="12"/>
        <v>7492000</v>
      </c>
      <c r="AA88" s="297">
        <f t="shared" si="17"/>
        <v>85899.225790074881</v>
      </c>
      <c r="AB88" s="228"/>
      <c r="AC88" s="214"/>
      <c r="AD88" s="347"/>
      <c r="AE88" s="349"/>
    </row>
    <row r="89" spans="1:31" ht="15.75" x14ac:dyDescent="0.25">
      <c r="A89" s="220" t="s">
        <v>143</v>
      </c>
      <c r="B89" s="221" t="s">
        <v>9</v>
      </c>
      <c r="C89" s="339">
        <v>1</v>
      </c>
      <c r="D89" s="222">
        <v>0.03</v>
      </c>
      <c r="E89" s="298">
        <v>77.400000000000006</v>
      </c>
      <c r="F89" s="223">
        <v>241</v>
      </c>
      <c r="G89" s="230">
        <f t="shared" ref="G89:G105" si="18">+$G$22*E89</f>
        <v>2399400</v>
      </c>
      <c r="H89" s="225">
        <f t="shared" si="10"/>
        <v>71982</v>
      </c>
      <c r="I89" s="224">
        <f t="shared" ref="I89:I105" si="19">SUM(G89:H89)</f>
        <v>2471382</v>
      </c>
      <c r="J89" s="224">
        <f t="shared" si="11"/>
        <v>4333180</v>
      </c>
      <c r="K89" s="226"/>
      <c r="L89" s="226"/>
      <c r="M89" s="226">
        <v>-70000</v>
      </c>
      <c r="N89" s="226"/>
      <c r="O89" s="289">
        <f t="shared" ref="O89:O105" si="20">SUM(I89:N89)</f>
        <v>6734562</v>
      </c>
      <c r="P89" s="303">
        <f t="shared" ref="P89:P105" si="21">ROUNDDOWN(O89/1000,0)*1000</f>
        <v>6734000</v>
      </c>
      <c r="Q89" s="300" t="s">
        <v>17</v>
      </c>
      <c r="R89" s="227">
        <v>0</v>
      </c>
      <c r="S89" s="230">
        <f t="shared" ref="S89:S105" si="22">+R89*(J89+G89)</f>
        <v>0</v>
      </c>
      <c r="T89" s="230">
        <f t="shared" ref="T89:T105" si="23">ROUND((+S89+P89)/1000,0)*1000</f>
        <v>6734000</v>
      </c>
      <c r="U89" s="301">
        <v>0</v>
      </c>
      <c r="V89" s="302">
        <f t="shared" ref="V89:V105" si="24">+P89+U89</f>
        <v>6734000</v>
      </c>
      <c r="W89" s="295">
        <f t="shared" ref="W89:W105" si="25">+P89*1.1</f>
        <v>7407400.0000000009</v>
      </c>
      <c r="X89" s="295">
        <f t="shared" ref="X89:X105" si="26">ROUNDDOWN(W89/1000,0)*1000</f>
        <v>7407000</v>
      </c>
      <c r="Y89" s="292">
        <v>48000</v>
      </c>
      <c r="Z89" s="296">
        <f t="shared" si="12"/>
        <v>7455000</v>
      </c>
      <c r="AA89" s="297">
        <f t="shared" ref="AA89:AA106" si="27">P89/E89</f>
        <v>87002.583979328163</v>
      </c>
      <c r="AB89" s="228"/>
      <c r="AC89" s="214"/>
      <c r="AD89" s="347"/>
      <c r="AE89" s="349"/>
    </row>
    <row r="90" spans="1:31" ht="15.75" x14ac:dyDescent="0.25">
      <c r="A90" s="229" t="s">
        <v>144</v>
      </c>
      <c r="B90" s="221" t="s">
        <v>9</v>
      </c>
      <c r="C90" s="339">
        <v>1</v>
      </c>
      <c r="D90" s="222">
        <v>0.03</v>
      </c>
      <c r="E90" s="298">
        <v>76.739999999999995</v>
      </c>
      <c r="F90" s="223">
        <v>241</v>
      </c>
      <c r="G90" s="230">
        <f t="shared" si="18"/>
        <v>2378940</v>
      </c>
      <c r="H90" s="225">
        <f t="shared" ref="H90:H105" si="28">G90*D90</f>
        <v>71368.2</v>
      </c>
      <c r="I90" s="224">
        <f t="shared" si="19"/>
        <v>2450308.2000000002</v>
      </c>
      <c r="J90" s="224">
        <f t="shared" ref="J90:J105" si="29">$F90*VLOOKUP($B90,$I$20:$J$22,2,FALSE)</f>
        <v>4333180</v>
      </c>
      <c r="K90" s="226">
        <v>100000</v>
      </c>
      <c r="L90" s="226"/>
      <c r="M90" s="226">
        <v>-70000</v>
      </c>
      <c r="N90" s="226"/>
      <c r="O90" s="289">
        <f t="shared" si="20"/>
        <v>6813488.2000000002</v>
      </c>
      <c r="P90" s="303">
        <f t="shared" si="21"/>
        <v>6813000</v>
      </c>
      <c r="Q90" s="300" t="s">
        <v>20</v>
      </c>
      <c r="R90" s="227">
        <v>0</v>
      </c>
      <c r="S90" s="230">
        <f t="shared" si="22"/>
        <v>0</v>
      </c>
      <c r="T90" s="230">
        <f t="shared" si="23"/>
        <v>6813000</v>
      </c>
      <c r="U90" s="301">
        <v>0</v>
      </c>
      <c r="V90" s="302">
        <f t="shared" si="24"/>
        <v>6813000</v>
      </c>
      <c r="W90" s="295">
        <f t="shared" si="25"/>
        <v>7494300.0000000009</v>
      </c>
      <c r="X90" s="295">
        <f t="shared" si="26"/>
        <v>7494000</v>
      </c>
      <c r="Y90" s="292">
        <v>48000</v>
      </c>
      <c r="Z90" s="296">
        <f t="shared" ref="Z90:Z105" si="30">X90+Y90</f>
        <v>7542000</v>
      </c>
      <c r="AA90" s="297">
        <f t="shared" si="27"/>
        <v>88780.297107114937</v>
      </c>
      <c r="AB90" s="228"/>
      <c r="AC90" s="217" t="s">
        <v>12</v>
      </c>
      <c r="AD90" s="347"/>
      <c r="AE90" s="349"/>
    </row>
    <row r="91" spans="1:31" ht="15.75" x14ac:dyDescent="0.25">
      <c r="A91" s="220" t="s">
        <v>145</v>
      </c>
      <c r="B91" s="221" t="s">
        <v>9</v>
      </c>
      <c r="C91" s="351">
        <v>1</v>
      </c>
      <c r="D91" s="232">
        <v>0</v>
      </c>
      <c r="E91" s="298">
        <v>71.569999999999993</v>
      </c>
      <c r="F91" s="223">
        <v>241</v>
      </c>
      <c r="G91" s="230">
        <f t="shared" si="18"/>
        <v>2218670</v>
      </c>
      <c r="H91" s="225">
        <f t="shared" si="28"/>
        <v>0</v>
      </c>
      <c r="I91" s="224">
        <f t="shared" si="19"/>
        <v>2218670</v>
      </c>
      <c r="J91" s="224">
        <f t="shared" si="29"/>
        <v>4333180</v>
      </c>
      <c r="K91" s="226">
        <v>100000</v>
      </c>
      <c r="L91" s="226"/>
      <c r="M91" s="226">
        <v>-80000</v>
      </c>
      <c r="N91" s="226"/>
      <c r="O91" s="289">
        <f t="shared" si="20"/>
        <v>6571850</v>
      </c>
      <c r="P91" s="303">
        <f t="shared" si="21"/>
        <v>6571000</v>
      </c>
      <c r="Q91" s="300" t="s">
        <v>20</v>
      </c>
      <c r="R91" s="227">
        <v>0</v>
      </c>
      <c r="S91" s="230">
        <f t="shared" si="22"/>
        <v>0</v>
      </c>
      <c r="T91" s="230">
        <f t="shared" si="23"/>
        <v>6571000</v>
      </c>
      <c r="U91" s="301">
        <v>0</v>
      </c>
      <c r="V91" s="302">
        <f t="shared" si="24"/>
        <v>6571000</v>
      </c>
      <c r="W91" s="295">
        <f t="shared" si="25"/>
        <v>7228100.0000000009</v>
      </c>
      <c r="X91" s="295">
        <f t="shared" si="26"/>
        <v>7228000</v>
      </c>
      <c r="Y91" s="292">
        <v>48000</v>
      </c>
      <c r="Z91" s="296">
        <f t="shared" si="30"/>
        <v>7276000</v>
      </c>
      <c r="AA91" s="297">
        <f t="shared" si="27"/>
        <v>91812.211820595228</v>
      </c>
      <c r="AB91" s="228"/>
      <c r="AC91" s="217" t="s">
        <v>12</v>
      </c>
      <c r="AD91" s="347"/>
      <c r="AE91" s="349"/>
    </row>
    <row r="92" spans="1:31" ht="15.75" x14ac:dyDescent="0.25">
      <c r="A92" s="229" t="s">
        <v>146</v>
      </c>
      <c r="B92" s="221" t="s">
        <v>9</v>
      </c>
      <c r="C92" s="351">
        <v>1</v>
      </c>
      <c r="D92" s="232">
        <v>0</v>
      </c>
      <c r="E92" s="298">
        <v>70.400000000000006</v>
      </c>
      <c r="F92" s="223">
        <v>241</v>
      </c>
      <c r="G92" s="230">
        <f t="shared" si="18"/>
        <v>2182400</v>
      </c>
      <c r="H92" s="225">
        <f t="shared" si="28"/>
        <v>0</v>
      </c>
      <c r="I92" s="224">
        <f t="shared" si="19"/>
        <v>2182400</v>
      </c>
      <c r="J92" s="224">
        <f t="shared" si="29"/>
        <v>4333180</v>
      </c>
      <c r="K92" s="226"/>
      <c r="L92" s="226"/>
      <c r="M92" s="226">
        <v>-80000</v>
      </c>
      <c r="N92" s="226"/>
      <c r="O92" s="289">
        <f t="shared" si="20"/>
        <v>6435580</v>
      </c>
      <c r="P92" s="303">
        <f t="shared" si="21"/>
        <v>6435000</v>
      </c>
      <c r="Q92" s="300" t="s">
        <v>17</v>
      </c>
      <c r="R92" s="227">
        <v>0</v>
      </c>
      <c r="S92" s="230">
        <f t="shared" si="22"/>
        <v>0</v>
      </c>
      <c r="T92" s="230">
        <f t="shared" si="23"/>
        <v>6435000</v>
      </c>
      <c r="U92" s="301">
        <v>0</v>
      </c>
      <c r="V92" s="302">
        <f t="shared" si="24"/>
        <v>6435000</v>
      </c>
      <c r="W92" s="295">
        <f t="shared" si="25"/>
        <v>7078500.0000000009</v>
      </c>
      <c r="X92" s="295">
        <f t="shared" si="26"/>
        <v>7078000</v>
      </c>
      <c r="Y92" s="292">
        <v>48000</v>
      </c>
      <c r="Z92" s="296">
        <f t="shared" si="30"/>
        <v>7126000</v>
      </c>
      <c r="AA92" s="297">
        <f t="shared" si="27"/>
        <v>91406.249999999985</v>
      </c>
      <c r="AB92" s="228"/>
      <c r="AC92" s="214"/>
      <c r="AD92" s="347"/>
      <c r="AE92" s="349"/>
    </row>
    <row r="93" spans="1:31" ht="15.75" x14ac:dyDescent="0.25">
      <c r="A93" s="220" t="s">
        <v>147</v>
      </c>
      <c r="B93" s="221" t="s">
        <v>9</v>
      </c>
      <c r="C93" s="351">
        <v>1</v>
      </c>
      <c r="D93" s="232">
        <v>0</v>
      </c>
      <c r="E93" s="298">
        <v>70.239999999999995</v>
      </c>
      <c r="F93" s="223">
        <v>241</v>
      </c>
      <c r="G93" s="230">
        <f t="shared" si="18"/>
        <v>2177440</v>
      </c>
      <c r="H93" s="225">
        <f t="shared" si="28"/>
        <v>0</v>
      </c>
      <c r="I93" s="224">
        <f t="shared" si="19"/>
        <v>2177440</v>
      </c>
      <c r="J93" s="224">
        <f t="shared" si="29"/>
        <v>4333180</v>
      </c>
      <c r="L93" s="226">
        <v>-150000</v>
      </c>
      <c r="M93" s="226">
        <v>-80000</v>
      </c>
      <c r="N93" s="226"/>
      <c r="O93" s="289">
        <f t="shared" si="20"/>
        <v>6280620</v>
      </c>
      <c r="P93" s="303">
        <f t="shared" si="21"/>
        <v>6280000</v>
      </c>
      <c r="Q93" s="300" t="s">
        <v>17</v>
      </c>
      <c r="R93" s="227">
        <v>0</v>
      </c>
      <c r="S93" s="230">
        <f t="shared" si="22"/>
        <v>0</v>
      </c>
      <c r="T93" s="230">
        <f t="shared" si="23"/>
        <v>6280000</v>
      </c>
      <c r="U93" s="301">
        <v>0</v>
      </c>
      <c r="V93" s="302">
        <f t="shared" si="24"/>
        <v>6280000</v>
      </c>
      <c r="W93" s="295">
        <f t="shared" si="25"/>
        <v>6908000.0000000009</v>
      </c>
      <c r="X93" s="295">
        <f t="shared" si="26"/>
        <v>6908000</v>
      </c>
      <c r="Y93" s="292">
        <v>48000</v>
      </c>
      <c r="Z93" s="296">
        <f t="shared" si="30"/>
        <v>6956000</v>
      </c>
      <c r="AA93" s="297">
        <f t="shared" si="27"/>
        <v>89407.744874715267</v>
      </c>
      <c r="AB93" s="228"/>
      <c r="AC93" s="216" t="s">
        <v>30</v>
      </c>
      <c r="AD93" s="347"/>
      <c r="AE93" s="349"/>
    </row>
    <row r="94" spans="1:31" ht="15.75" x14ac:dyDescent="0.25">
      <c r="A94" s="229" t="s">
        <v>148</v>
      </c>
      <c r="B94" s="221" t="s">
        <v>9</v>
      </c>
      <c r="C94" s="351">
        <v>1</v>
      </c>
      <c r="D94" s="232">
        <v>0</v>
      </c>
      <c r="E94" s="298">
        <v>70.36</v>
      </c>
      <c r="F94" s="223">
        <v>241</v>
      </c>
      <c r="G94" s="230">
        <f t="shared" si="18"/>
        <v>2181160</v>
      </c>
      <c r="H94" s="225">
        <f t="shared" si="28"/>
        <v>0</v>
      </c>
      <c r="I94" s="224">
        <f t="shared" si="19"/>
        <v>2181160</v>
      </c>
      <c r="J94" s="224">
        <f t="shared" si="29"/>
        <v>4333180</v>
      </c>
      <c r="K94" s="226"/>
      <c r="L94" s="226"/>
      <c r="M94" s="226">
        <v>-80000</v>
      </c>
      <c r="N94" s="226"/>
      <c r="O94" s="289">
        <f t="shared" si="20"/>
        <v>6434340</v>
      </c>
      <c r="P94" s="303">
        <f t="shared" si="21"/>
        <v>6434000</v>
      </c>
      <c r="Q94" s="300" t="s">
        <v>17</v>
      </c>
      <c r="R94" s="227">
        <v>0</v>
      </c>
      <c r="S94" s="230">
        <f t="shared" si="22"/>
        <v>0</v>
      </c>
      <c r="T94" s="230">
        <f t="shared" si="23"/>
        <v>6434000</v>
      </c>
      <c r="U94" s="301">
        <v>0</v>
      </c>
      <c r="V94" s="302">
        <f t="shared" si="24"/>
        <v>6434000</v>
      </c>
      <c r="W94" s="295">
        <f t="shared" si="25"/>
        <v>7077400.0000000009</v>
      </c>
      <c r="X94" s="295">
        <f t="shared" si="26"/>
        <v>7077000</v>
      </c>
      <c r="Y94" s="292">
        <v>48000</v>
      </c>
      <c r="Z94" s="296">
        <f t="shared" si="30"/>
        <v>7125000</v>
      </c>
      <c r="AA94" s="297">
        <f t="shared" si="27"/>
        <v>91444.002274019324</v>
      </c>
      <c r="AB94" s="228"/>
      <c r="AC94" s="214"/>
      <c r="AD94" s="347"/>
      <c r="AE94" s="349"/>
    </row>
    <row r="95" spans="1:31" ht="15.75" x14ac:dyDescent="0.25">
      <c r="A95" s="220" t="s">
        <v>149</v>
      </c>
      <c r="B95" s="221" t="s">
        <v>9</v>
      </c>
      <c r="C95" s="351">
        <v>1</v>
      </c>
      <c r="D95" s="232">
        <v>0</v>
      </c>
      <c r="E95" s="298">
        <v>70.2</v>
      </c>
      <c r="F95" s="223">
        <v>241</v>
      </c>
      <c r="G95" s="230">
        <f t="shared" si="18"/>
        <v>2176200</v>
      </c>
      <c r="H95" s="225">
        <f t="shared" si="28"/>
        <v>0</v>
      </c>
      <c r="I95" s="224">
        <f t="shared" si="19"/>
        <v>2176200</v>
      </c>
      <c r="J95" s="224">
        <f t="shared" si="29"/>
        <v>4333180</v>
      </c>
      <c r="L95" s="226">
        <v>-150000</v>
      </c>
      <c r="M95" s="226">
        <v>-80000</v>
      </c>
      <c r="N95" s="226"/>
      <c r="O95" s="289">
        <f t="shared" si="20"/>
        <v>6279380</v>
      </c>
      <c r="P95" s="303">
        <f t="shared" si="21"/>
        <v>6279000</v>
      </c>
      <c r="Q95" s="300" t="s">
        <v>6</v>
      </c>
      <c r="R95" s="227">
        <v>0</v>
      </c>
      <c r="S95" s="230">
        <f t="shared" si="22"/>
        <v>0</v>
      </c>
      <c r="T95" s="230">
        <f t="shared" si="23"/>
        <v>6279000</v>
      </c>
      <c r="U95" s="301">
        <v>0</v>
      </c>
      <c r="V95" s="302">
        <f t="shared" si="24"/>
        <v>6279000</v>
      </c>
      <c r="W95" s="295">
        <f t="shared" si="25"/>
        <v>6906900.0000000009</v>
      </c>
      <c r="X95" s="295">
        <f t="shared" si="26"/>
        <v>6906000</v>
      </c>
      <c r="Y95" s="292">
        <v>48000</v>
      </c>
      <c r="Z95" s="296">
        <f t="shared" si="30"/>
        <v>6954000</v>
      </c>
      <c r="AA95" s="297">
        <f t="shared" si="27"/>
        <v>89444.444444444438</v>
      </c>
      <c r="AB95" s="228"/>
      <c r="AC95" s="216" t="s">
        <v>30</v>
      </c>
      <c r="AD95" s="347"/>
      <c r="AE95" s="349"/>
    </row>
    <row r="96" spans="1:31" ht="15.75" x14ac:dyDescent="0.25">
      <c r="A96" s="229" t="s">
        <v>150</v>
      </c>
      <c r="B96" s="221" t="s">
        <v>9</v>
      </c>
      <c r="C96" s="351">
        <v>1</v>
      </c>
      <c r="D96" s="232">
        <v>0</v>
      </c>
      <c r="E96" s="298">
        <v>70.08</v>
      </c>
      <c r="F96" s="223">
        <v>241</v>
      </c>
      <c r="G96" s="230">
        <f t="shared" si="18"/>
        <v>2172480</v>
      </c>
      <c r="H96" s="225">
        <f t="shared" si="28"/>
        <v>0</v>
      </c>
      <c r="I96" s="224">
        <f t="shared" si="19"/>
        <v>2172480</v>
      </c>
      <c r="J96" s="224">
        <f t="shared" si="29"/>
        <v>4333180</v>
      </c>
      <c r="K96" s="226"/>
      <c r="L96" s="226"/>
      <c r="M96" s="226">
        <v>-80000</v>
      </c>
      <c r="N96" s="226"/>
      <c r="O96" s="289">
        <f t="shared" si="20"/>
        <v>6425660</v>
      </c>
      <c r="P96" s="303">
        <f t="shared" si="21"/>
        <v>6425000</v>
      </c>
      <c r="Q96" s="300" t="s">
        <v>6</v>
      </c>
      <c r="R96" s="227">
        <v>0</v>
      </c>
      <c r="S96" s="230">
        <f t="shared" si="22"/>
        <v>0</v>
      </c>
      <c r="T96" s="230">
        <f t="shared" si="23"/>
        <v>6425000</v>
      </c>
      <c r="U96" s="301">
        <v>0</v>
      </c>
      <c r="V96" s="302">
        <f t="shared" si="24"/>
        <v>6425000</v>
      </c>
      <c r="W96" s="295">
        <f t="shared" si="25"/>
        <v>7067500.0000000009</v>
      </c>
      <c r="X96" s="295">
        <f t="shared" si="26"/>
        <v>7067000</v>
      </c>
      <c r="Y96" s="292">
        <v>48000</v>
      </c>
      <c r="Z96" s="296">
        <f t="shared" si="30"/>
        <v>7115000</v>
      </c>
      <c r="AA96" s="297">
        <f t="shared" si="27"/>
        <v>91680.936073059362</v>
      </c>
      <c r="AB96" s="228"/>
      <c r="AC96" s="214"/>
      <c r="AD96" s="347"/>
      <c r="AE96" s="349"/>
    </row>
    <row r="97" spans="1:42" ht="15.75" x14ac:dyDescent="0.25">
      <c r="A97" s="220" t="s">
        <v>151</v>
      </c>
      <c r="B97" s="221" t="s">
        <v>9</v>
      </c>
      <c r="C97" s="351">
        <v>1</v>
      </c>
      <c r="D97" s="232">
        <v>0</v>
      </c>
      <c r="E97" s="298">
        <v>75.39</v>
      </c>
      <c r="F97" s="223">
        <v>241</v>
      </c>
      <c r="G97" s="230">
        <f t="shared" si="18"/>
        <v>2337090</v>
      </c>
      <c r="H97" s="225">
        <f t="shared" si="28"/>
        <v>0</v>
      </c>
      <c r="I97" s="224">
        <f t="shared" si="19"/>
        <v>2337090</v>
      </c>
      <c r="J97" s="224">
        <f t="shared" si="29"/>
        <v>4333180</v>
      </c>
      <c r="K97" s="226">
        <v>100000</v>
      </c>
      <c r="L97" s="226">
        <v>-150000</v>
      </c>
      <c r="M97" s="226">
        <v>-80000</v>
      </c>
      <c r="N97" s="226"/>
      <c r="O97" s="289">
        <f t="shared" si="20"/>
        <v>6540270</v>
      </c>
      <c r="P97" s="303">
        <f t="shared" si="21"/>
        <v>6540000</v>
      </c>
      <c r="Q97" s="300" t="s">
        <v>6</v>
      </c>
      <c r="R97" s="227">
        <v>0</v>
      </c>
      <c r="S97" s="230">
        <f t="shared" si="22"/>
        <v>0</v>
      </c>
      <c r="T97" s="230">
        <f t="shared" si="23"/>
        <v>6540000</v>
      </c>
      <c r="U97" s="301">
        <v>0</v>
      </c>
      <c r="V97" s="302">
        <f t="shared" si="24"/>
        <v>6540000</v>
      </c>
      <c r="W97" s="295">
        <f t="shared" si="25"/>
        <v>7194000.0000000009</v>
      </c>
      <c r="X97" s="295">
        <f t="shared" si="26"/>
        <v>7194000</v>
      </c>
      <c r="Y97" s="292">
        <v>48000</v>
      </c>
      <c r="Z97" s="296">
        <f t="shared" si="30"/>
        <v>7242000</v>
      </c>
      <c r="AA97" s="297">
        <f t="shared" si="27"/>
        <v>86748.905690409869</v>
      </c>
      <c r="AB97" s="228"/>
      <c r="AC97" s="217" t="s">
        <v>12</v>
      </c>
      <c r="AD97" s="347"/>
      <c r="AE97" s="349"/>
    </row>
    <row r="98" spans="1:42" ht="15.75" x14ac:dyDescent="0.25">
      <c r="A98" s="229" t="s">
        <v>152</v>
      </c>
      <c r="B98" s="221" t="s">
        <v>18</v>
      </c>
      <c r="C98" s="351">
        <v>1</v>
      </c>
      <c r="D98" s="232">
        <v>0</v>
      </c>
      <c r="E98" s="298">
        <v>98.34</v>
      </c>
      <c r="F98" s="223">
        <v>273</v>
      </c>
      <c r="G98" s="230">
        <f t="shared" si="18"/>
        <v>3048540</v>
      </c>
      <c r="H98" s="225">
        <f t="shared" si="28"/>
        <v>0</v>
      </c>
      <c r="I98" s="224">
        <f t="shared" si="19"/>
        <v>3048540</v>
      </c>
      <c r="J98" s="224">
        <f t="shared" si="29"/>
        <v>4862130</v>
      </c>
      <c r="K98" s="226"/>
      <c r="L98" s="226">
        <v>-150000</v>
      </c>
      <c r="M98" s="226">
        <v>-80000</v>
      </c>
      <c r="N98" s="226"/>
      <c r="O98" s="289">
        <f t="shared" si="20"/>
        <v>7680670</v>
      </c>
      <c r="P98" s="303">
        <f t="shared" si="21"/>
        <v>7680000</v>
      </c>
      <c r="Q98" s="300" t="s">
        <v>6</v>
      </c>
      <c r="R98" s="227">
        <v>0</v>
      </c>
      <c r="S98" s="230">
        <f t="shared" si="22"/>
        <v>0</v>
      </c>
      <c r="T98" s="230">
        <f t="shared" si="23"/>
        <v>7680000</v>
      </c>
      <c r="U98" s="301">
        <v>0</v>
      </c>
      <c r="V98" s="302">
        <f t="shared" si="24"/>
        <v>7680000</v>
      </c>
      <c r="W98" s="295">
        <f t="shared" si="25"/>
        <v>8448000</v>
      </c>
      <c r="X98" s="295">
        <f t="shared" si="26"/>
        <v>8448000</v>
      </c>
      <c r="Y98" s="292">
        <v>48000</v>
      </c>
      <c r="Z98" s="296">
        <f t="shared" si="30"/>
        <v>8496000</v>
      </c>
      <c r="AA98" s="297">
        <f t="shared" si="27"/>
        <v>78096.400244051241</v>
      </c>
      <c r="AB98" s="228"/>
      <c r="AC98" s="216"/>
      <c r="AD98" s="347"/>
      <c r="AE98" s="349"/>
    </row>
    <row r="99" spans="1:42" ht="15.75" x14ac:dyDescent="0.25">
      <c r="A99" s="220" t="s">
        <v>153</v>
      </c>
      <c r="B99" s="221" t="s">
        <v>18</v>
      </c>
      <c r="C99" s="351">
        <v>1</v>
      </c>
      <c r="D99" s="232">
        <v>0</v>
      </c>
      <c r="E99" s="298">
        <v>88.76</v>
      </c>
      <c r="F99" s="223">
        <v>273</v>
      </c>
      <c r="G99" s="230">
        <f t="shared" si="18"/>
        <v>2751560</v>
      </c>
      <c r="H99" s="225">
        <f t="shared" si="28"/>
        <v>0</v>
      </c>
      <c r="I99" s="224">
        <f t="shared" si="19"/>
        <v>2751560</v>
      </c>
      <c r="J99" s="224">
        <f t="shared" si="29"/>
        <v>4862130</v>
      </c>
      <c r="K99" s="226"/>
      <c r="L99" s="226">
        <v>-150000</v>
      </c>
      <c r="M99" s="226">
        <v>-80000</v>
      </c>
      <c r="N99" s="226"/>
      <c r="O99" s="289">
        <f t="shared" si="20"/>
        <v>7383690</v>
      </c>
      <c r="P99" s="303">
        <f t="shared" si="21"/>
        <v>7383000</v>
      </c>
      <c r="Q99" s="300" t="s">
        <v>8</v>
      </c>
      <c r="R99" s="227">
        <v>0</v>
      </c>
      <c r="S99" s="230">
        <f t="shared" si="22"/>
        <v>0</v>
      </c>
      <c r="T99" s="230">
        <f t="shared" si="23"/>
        <v>7383000</v>
      </c>
      <c r="U99" s="301">
        <v>0</v>
      </c>
      <c r="V99" s="302">
        <f t="shared" si="24"/>
        <v>7383000</v>
      </c>
      <c r="W99" s="295">
        <f t="shared" si="25"/>
        <v>8121300.0000000009</v>
      </c>
      <c r="X99" s="295">
        <f t="shared" si="26"/>
        <v>8121000</v>
      </c>
      <c r="Y99" s="292">
        <v>48000</v>
      </c>
      <c r="Z99" s="296">
        <f t="shared" si="30"/>
        <v>8169000</v>
      </c>
      <c r="AA99" s="297">
        <f t="shared" si="27"/>
        <v>83179.360072104551</v>
      </c>
      <c r="AB99" s="228"/>
      <c r="AC99" s="216" t="s">
        <v>30</v>
      </c>
      <c r="AD99" s="347"/>
      <c r="AE99" s="349"/>
    </row>
    <row r="100" spans="1:42" ht="15.75" x14ac:dyDescent="0.25">
      <c r="A100" s="229" t="s">
        <v>154</v>
      </c>
      <c r="B100" s="221" t="s">
        <v>18</v>
      </c>
      <c r="C100" s="339">
        <v>1</v>
      </c>
      <c r="D100" s="232">
        <v>0.03</v>
      </c>
      <c r="E100" s="298">
        <v>89.17</v>
      </c>
      <c r="F100" s="223">
        <v>273</v>
      </c>
      <c r="G100" s="230">
        <f t="shared" si="18"/>
        <v>2764270</v>
      </c>
      <c r="H100" s="225">
        <f t="shared" si="28"/>
        <v>82928.099999999991</v>
      </c>
      <c r="I100" s="224">
        <f t="shared" si="19"/>
        <v>2847198.1</v>
      </c>
      <c r="J100" s="224">
        <f t="shared" si="29"/>
        <v>4862130</v>
      </c>
      <c r="K100" s="226"/>
      <c r="L100" s="226"/>
      <c r="M100" s="226">
        <v>-70000</v>
      </c>
      <c r="N100" s="226"/>
      <c r="O100" s="289">
        <f t="shared" si="20"/>
        <v>7639328.0999999996</v>
      </c>
      <c r="P100" s="299">
        <f t="shared" si="21"/>
        <v>7639000</v>
      </c>
      <c r="Q100" s="300" t="s">
        <v>8</v>
      </c>
      <c r="R100" s="227">
        <v>0</v>
      </c>
      <c r="S100" s="230">
        <f t="shared" si="22"/>
        <v>0</v>
      </c>
      <c r="T100" s="230">
        <f t="shared" si="23"/>
        <v>7639000</v>
      </c>
      <c r="U100" s="301">
        <v>0</v>
      </c>
      <c r="V100" s="302">
        <f t="shared" si="24"/>
        <v>7639000</v>
      </c>
      <c r="W100" s="295">
        <f t="shared" si="25"/>
        <v>8402900</v>
      </c>
      <c r="X100" s="295">
        <f t="shared" si="26"/>
        <v>8402000</v>
      </c>
      <c r="Y100" s="292">
        <v>48000</v>
      </c>
      <c r="Z100" s="296">
        <f t="shared" si="30"/>
        <v>8450000</v>
      </c>
      <c r="AA100" s="297">
        <f t="shared" si="27"/>
        <v>85667.825501850399</v>
      </c>
      <c r="AB100" s="228"/>
      <c r="AC100" s="214"/>
      <c r="AD100" s="347"/>
      <c r="AE100" s="349"/>
    </row>
    <row r="101" spans="1:42" ht="15.75" x14ac:dyDescent="0.25">
      <c r="A101" s="220" t="s">
        <v>155</v>
      </c>
      <c r="B101" s="221" t="s">
        <v>18</v>
      </c>
      <c r="C101" s="339">
        <v>1</v>
      </c>
      <c r="D101" s="232">
        <v>0.03</v>
      </c>
      <c r="E101" s="298">
        <v>102.29</v>
      </c>
      <c r="F101" s="223">
        <v>273</v>
      </c>
      <c r="G101" s="230">
        <f t="shared" si="18"/>
        <v>3170990</v>
      </c>
      <c r="H101" s="225">
        <f t="shared" si="28"/>
        <v>95129.7</v>
      </c>
      <c r="I101" s="224">
        <f t="shared" si="19"/>
        <v>3266119.7</v>
      </c>
      <c r="J101" s="224">
        <f t="shared" si="29"/>
        <v>4862130</v>
      </c>
      <c r="K101" s="226"/>
      <c r="L101" s="226"/>
      <c r="M101" s="226">
        <v>-70000</v>
      </c>
      <c r="N101" s="226"/>
      <c r="O101" s="289">
        <f t="shared" si="20"/>
        <v>8058249.7000000002</v>
      </c>
      <c r="P101" s="299">
        <f t="shared" si="21"/>
        <v>8058000</v>
      </c>
      <c r="Q101" s="300" t="s">
        <v>8</v>
      </c>
      <c r="R101" s="227">
        <v>0</v>
      </c>
      <c r="S101" s="230">
        <f t="shared" si="22"/>
        <v>0</v>
      </c>
      <c r="T101" s="230">
        <f t="shared" si="23"/>
        <v>8058000</v>
      </c>
      <c r="U101" s="301">
        <v>0</v>
      </c>
      <c r="V101" s="302">
        <f t="shared" si="24"/>
        <v>8058000</v>
      </c>
      <c r="W101" s="295">
        <f t="shared" si="25"/>
        <v>8863800</v>
      </c>
      <c r="X101" s="295">
        <f t="shared" si="26"/>
        <v>8863000</v>
      </c>
      <c r="Y101" s="292">
        <v>48000</v>
      </c>
      <c r="Z101" s="296">
        <f t="shared" si="30"/>
        <v>8911000</v>
      </c>
      <c r="AA101" s="297">
        <f t="shared" si="27"/>
        <v>78776.028937335024</v>
      </c>
      <c r="AB101" s="228"/>
      <c r="AC101" s="214"/>
      <c r="AD101" s="347"/>
      <c r="AE101" s="349"/>
    </row>
    <row r="102" spans="1:42" ht="15.75" x14ac:dyDescent="0.25">
      <c r="A102" s="229" t="s">
        <v>156</v>
      </c>
      <c r="B102" s="221" t="s">
        <v>18</v>
      </c>
      <c r="C102" s="339">
        <v>1</v>
      </c>
      <c r="D102" s="232">
        <v>0.03</v>
      </c>
      <c r="E102" s="298">
        <v>105.04</v>
      </c>
      <c r="F102" s="223">
        <v>273</v>
      </c>
      <c r="G102" s="230">
        <f t="shared" si="18"/>
        <v>3256240</v>
      </c>
      <c r="H102" s="225">
        <f t="shared" si="28"/>
        <v>97687.2</v>
      </c>
      <c r="I102" s="224">
        <f t="shared" si="19"/>
        <v>3353927.2</v>
      </c>
      <c r="J102" s="224">
        <f t="shared" si="29"/>
        <v>4862130</v>
      </c>
      <c r="K102" s="226"/>
      <c r="L102" s="226">
        <v>-150000</v>
      </c>
      <c r="M102" s="226">
        <v>-70000</v>
      </c>
      <c r="N102" s="226"/>
      <c r="O102" s="289">
        <f t="shared" si="20"/>
        <v>7996057.2000000002</v>
      </c>
      <c r="P102" s="299">
        <f t="shared" si="21"/>
        <v>7996000</v>
      </c>
      <c r="Q102" s="300" t="s">
        <v>8</v>
      </c>
      <c r="R102" s="227">
        <v>0</v>
      </c>
      <c r="S102" s="230">
        <f t="shared" si="22"/>
        <v>0</v>
      </c>
      <c r="T102" s="230">
        <f t="shared" si="23"/>
        <v>7996000</v>
      </c>
      <c r="U102" s="301">
        <v>0</v>
      </c>
      <c r="V102" s="302">
        <f t="shared" si="24"/>
        <v>7996000</v>
      </c>
      <c r="W102" s="295">
        <f t="shared" si="25"/>
        <v>8795600</v>
      </c>
      <c r="X102" s="295">
        <f t="shared" si="26"/>
        <v>8795000</v>
      </c>
      <c r="Y102" s="292">
        <v>48000</v>
      </c>
      <c r="Z102" s="296">
        <f t="shared" si="30"/>
        <v>8843000</v>
      </c>
      <c r="AA102" s="297">
        <f t="shared" si="27"/>
        <v>76123.381568926125</v>
      </c>
      <c r="AB102" s="228"/>
      <c r="AC102" s="216"/>
      <c r="AD102" s="347"/>
      <c r="AE102" s="349"/>
    </row>
    <row r="103" spans="1:42" ht="15.75" x14ac:dyDescent="0.25">
      <c r="A103" s="229" t="s">
        <v>157</v>
      </c>
      <c r="B103" s="221" t="s">
        <v>18</v>
      </c>
      <c r="C103" s="339">
        <v>1</v>
      </c>
      <c r="D103" s="232">
        <v>0.03</v>
      </c>
      <c r="E103" s="298">
        <v>97.6</v>
      </c>
      <c r="F103" s="223">
        <v>273</v>
      </c>
      <c r="G103" s="230">
        <f t="shared" si="18"/>
        <v>3025600</v>
      </c>
      <c r="H103" s="225">
        <f t="shared" si="28"/>
        <v>90768</v>
      </c>
      <c r="I103" s="224">
        <f t="shared" si="19"/>
        <v>3116368</v>
      </c>
      <c r="J103" s="224">
        <f t="shared" si="29"/>
        <v>4862130</v>
      </c>
      <c r="K103" s="226"/>
      <c r="L103" s="226">
        <v>-150000</v>
      </c>
      <c r="M103" s="226">
        <v>-70000</v>
      </c>
      <c r="N103" s="226"/>
      <c r="O103" s="289">
        <f t="shared" si="20"/>
        <v>7758498</v>
      </c>
      <c r="P103" s="299">
        <f t="shared" si="21"/>
        <v>7758000</v>
      </c>
      <c r="Q103" s="300" t="s">
        <v>13</v>
      </c>
      <c r="R103" s="227">
        <v>0</v>
      </c>
      <c r="S103" s="230">
        <f t="shared" si="22"/>
        <v>0</v>
      </c>
      <c r="T103" s="230">
        <f t="shared" si="23"/>
        <v>7758000</v>
      </c>
      <c r="U103" s="301">
        <v>0</v>
      </c>
      <c r="V103" s="302">
        <f t="shared" si="24"/>
        <v>7758000</v>
      </c>
      <c r="W103" s="295">
        <f t="shared" si="25"/>
        <v>8533800</v>
      </c>
      <c r="X103" s="295">
        <f t="shared" si="26"/>
        <v>8533000</v>
      </c>
      <c r="Y103" s="292">
        <v>48000</v>
      </c>
      <c r="Z103" s="296">
        <f t="shared" si="30"/>
        <v>8581000</v>
      </c>
      <c r="AA103" s="297">
        <f t="shared" si="27"/>
        <v>79487.704918032789</v>
      </c>
      <c r="AB103" s="228"/>
      <c r="AC103" s="216"/>
      <c r="AD103" s="347"/>
      <c r="AE103" s="349"/>
    </row>
    <row r="104" spans="1:42" ht="15.75" x14ac:dyDescent="0.25">
      <c r="A104" s="229" t="s">
        <v>158</v>
      </c>
      <c r="B104" s="221" t="s">
        <v>9</v>
      </c>
      <c r="C104" s="339">
        <v>1</v>
      </c>
      <c r="D104" s="232">
        <v>0.03</v>
      </c>
      <c r="E104" s="298">
        <v>89.85</v>
      </c>
      <c r="F104" s="223">
        <v>241</v>
      </c>
      <c r="G104" s="230">
        <f t="shared" si="18"/>
        <v>2785350</v>
      </c>
      <c r="H104" s="225">
        <f t="shared" si="28"/>
        <v>83560.5</v>
      </c>
      <c r="I104" s="224">
        <f t="shared" si="19"/>
        <v>2868910.5</v>
      </c>
      <c r="J104" s="224">
        <f t="shared" si="29"/>
        <v>4333180</v>
      </c>
      <c r="K104" s="226"/>
      <c r="L104" s="226"/>
      <c r="M104" s="226">
        <v>-70000</v>
      </c>
      <c r="N104" s="226"/>
      <c r="O104" s="289">
        <f t="shared" si="20"/>
        <v>7132090.5</v>
      </c>
      <c r="P104" s="299">
        <f t="shared" si="21"/>
        <v>7132000</v>
      </c>
      <c r="Q104" s="300" t="s">
        <v>13</v>
      </c>
      <c r="R104" s="227">
        <v>0</v>
      </c>
      <c r="S104" s="230">
        <f t="shared" si="22"/>
        <v>0</v>
      </c>
      <c r="T104" s="230">
        <f t="shared" si="23"/>
        <v>7132000</v>
      </c>
      <c r="U104" s="301">
        <v>0</v>
      </c>
      <c r="V104" s="302">
        <f t="shared" si="24"/>
        <v>7132000</v>
      </c>
      <c r="W104" s="295">
        <f t="shared" si="25"/>
        <v>7845200.0000000009</v>
      </c>
      <c r="X104" s="295">
        <f t="shared" si="26"/>
        <v>7845000</v>
      </c>
      <c r="Y104" s="292">
        <v>48000</v>
      </c>
      <c r="Z104" s="296">
        <f t="shared" si="30"/>
        <v>7893000</v>
      </c>
      <c r="AA104" s="297">
        <f t="shared" si="27"/>
        <v>79376.739009460216</v>
      </c>
      <c r="AB104" s="228"/>
      <c r="AC104" s="214"/>
      <c r="AD104" s="347"/>
      <c r="AE104" s="349"/>
    </row>
    <row r="105" spans="1:42" ht="16.5" thickBot="1" x14ac:dyDescent="0.3">
      <c r="A105" s="310" t="s">
        <v>159</v>
      </c>
      <c r="B105" s="311" t="s">
        <v>21</v>
      </c>
      <c r="C105" s="339">
        <v>1</v>
      </c>
      <c r="D105" s="232">
        <v>0.03</v>
      </c>
      <c r="E105" s="312">
        <v>109.81</v>
      </c>
      <c r="F105" s="313">
        <v>329</v>
      </c>
      <c r="G105" s="314">
        <f t="shared" si="18"/>
        <v>3404110</v>
      </c>
      <c r="H105" s="315">
        <f t="shared" si="28"/>
        <v>102123.3</v>
      </c>
      <c r="I105" s="316">
        <f t="shared" si="19"/>
        <v>3506233.3</v>
      </c>
      <c r="J105" s="224">
        <f t="shared" si="29"/>
        <v>5859490</v>
      </c>
      <c r="K105" s="317">
        <v>100000</v>
      </c>
      <c r="L105" s="317"/>
      <c r="M105" s="317"/>
      <c r="N105" s="317">
        <v>50000</v>
      </c>
      <c r="O105" s="318">
        <f t="shared" si="20"/>
        <v>9515723.3000000007</v>
      </c>
      <c r="P105" s="319">
        <f t="shared" si="21"/>
        <v>9515000</v>
      </c>
      <c r="Q105" s="306" t="s">
        <v>13</v>
      </c>
      <c r="R105" s="320">
        <v>0</v>
      </c>
      <c r="S105" s="314">
        <f t="shared" si="22"/>
        <v>0</v>
      </c>
      <c r="T105" s="314">
        <f t="shared" si="23"/>
        <v>9515000</v>
      </c>
      <c r="U105" s="321">
        <v>0</v>
      </c>
      <c r="V105" s="322">
        <f t="shared" si="24"/>
        <v>9515000</v>
      </c>
      <c r="W105" s="323">
        <f t="shared" si="25"/>
        <v>10466500</v>
      </c>
      <c r="X105" s="323">
        <f t="shared" si="26"/>
        <v>10466000</v>
      </c>
      <c r="Y105" s="292">
        <v>48000</v>
      </c>
      <c r="Z105" s="324">
        <f t="shared" si="30"/>
        <v>10514000</v>
      </c>
      <c r="AA105" s="325">
        <f t="shared" si="27"/>
        <v>86649.667607686002</v>
      </c>
      <c r="AB105" s="228"/>
      <c r="AC105" s="213" t="s">
        <v>160</v>
      </c>
      <c r="AD105" s="347"/>
      <c r="AE105" s="349"/>
    </row>
    <row r="106" spans="1:42" s="266" customFormat="1" ht="15.75" thickBot="1" x14ac:dyDescent="0.25">
      <c r="A106" s="262"/>
      <c r="B106" s="262"/>
      <c r="C106" s="262"/>
      <c r="D106" s="262"/>
      <c r="E106" s="348">
        <f t="shared" ref="E106:J106" si="31">SUM(E25:E105)</f>
        <v>7526.0999999999985</v>
      </c>
      <c r="F106" s="262">
        <f t="shared" si="31"/>
        <v>22377</v>
      </c>
      <c r="G106" s="262">
        <f t="shared" si="31"/>
        <v>233309100</v>
      </c>
      <c r="H106" s="262">
        <f t="shared" si="31"/>
        <v>4930574.7999999989</v>
      </c>
      <c r="I106" s="342">
        <f t="shared" si="31"/>
        <v>238239674.80000004</v>
      </c>
      <c r="J106" s="262">
        <f t="shared" si="31"/>
        <v>399845410</v>
      </c>
      <c r="K106" s="343">
        <f>SUM(K25:K105)</f>
        <v>3000000</v>
      </c>
      <c r="L106" s="343">
        <f>SUBTOTAL(9,L36:L105)</f>
        <v>-1350000</v>
      </c>
      <c r="M106" s="344">
        <f>SUM(M25:M105)</f>
        <v>-4487712</v>
      </c>
      <c r="N106" s="262">
        <f>SUBTOTAL(9,N25:N105)</f>
        <v>590000</v>
      </c>
      <c r="O106" s="262">
        <f>SUM(O25:O105)</f>
        <v>635387372.79999983</v>
      </c>
      <c r="P106" s="262">
        <f>SUM(P25:P105)</f>
        <v>635345000</v>
      </c>
      <c r="Q106" s="263"/>
      <c r="R106" s="263"/>
      <c r="S106" s="263">
        <f t="shared" ref="S106:X106" si="32">SUM(S25:S105)</f>
        <v>0</v>
      </c>
      <c r="T106" s="263">
        <f t="shared" si="32"/>
        <v>635345000</v>
      </c>
      <c r="U106" s="262">
        <f t="shared" si="32"/>
        <v>0</v>
      </c>
      <c r="V106" s="262">
        <f t="shared" si="32"/>
        <v>635345000</v>
      </c>
      <c r="W106" s="262">
        <f t="shared" si="32"/>
        <v>698879500</v>
      </c>
      <c r="X106" s="343">
        <f t="shared" si="32"/>
        <v>698840000</v>
      </c>
      <c r="Y106" s="264">
        <f>SUM(Y25:Y105)</f>
        <v>3888000</v>
      </c>
      <c r="Z106" s="265">
        <f>SUM(Z25:Z105)</f>
        <v>702728000</v>
      </c>
      <c r="AA106" s="262">
        <f t="shared" si="27"/>
        <v>84418.888933179216</v>
      </c>
      <c r="AB106" s="262"/>
    </row>
    <row r="107" spans="1:42" ht="23.25" customHeight="1" x14ac:dyDescent="0.2">
      <c r="M107" s="267"/>
      <c r="N107" s="345" t="s">
        <v>120</v>
      </c>
      <c r="O107" s="268">
        <f>O106</f>
        <v>635387372.79999983</v>
      </c>
      <c r="P107" s="285"/>
      <c r="Q107" s="285"/>
      <c r="R107" s="285"/>
      <c r="S107" s="286">
        <v>2620954.5454545454</v>
      </c>
      <c r="T107" s="269" t="s">
        <v>121</v>
      </c>
      <c r="U107" s="269"/>
      <c r="V107" s="269"/>
      <c r="W107" s="269"/>
      <c r="X107" s="269"/>
      <c r="AC107" s="270"/>
      <c r="AD107" s="404"/>
      <c r="AE107" s="404"/>
      <c r="AF107" s="271"/>
      <c r="AG107" s="271"/>
      <c r="AH107" s="271"/>
      <c r="AI107" s="271"/>
      <c r="AJ107" s="272"/>
      <c r="AK107" s="271"/>
      <c r="AL107" s="404"/>
      <c r="AM107" s="404"/>
      <c r="AN107" s="271"/>
      <c r="AO107" s="270"/>
      <c r="AP107" s="271"/>
    </row>
    <row r="108" spans="1:42" s="273" customFormat="1" ht="23.25" customHeight="1" x14ac:dyDescent="0.2">
      <c r="A108" s="273" t="s">
        <v>167</v>
      </c>
      <c r="M108" s="395" t="s">
        <v>165</v>
      </c>
      <c r="N108" s="395"/>
      <c r="O108" s="275">
        <v>635040270</v>
      </c>
      <c r="P108" s="215"/>
      <c r="Q108" s="215"/>
      <c r="R108" s="215"/>
      <c r="S108" s="215"/>
      <c r="T108" s="215"/>
      <c r="U108" s="215"/>
      <c r="V108" s="215"/>
      <c r="W108" s="269">
        <f>O108/81</f>
        <v>7840003.333333333</v>
      </c>
      <c r="AC108" s="276"/>
      <c r="AD108" s="276"/>
      <c r="AE108" s="276"/>
      <c r="AF108" s="277"/>
      <c r="AG108" s="277"/>
      <c r="AH108" s="277"/>
      <c r="AI108" s="277"/>
      <c r="AJ108" s="277"/>
      <c r="AK108" s="277"/>
      <c r="AL108" s="276"/>
      <c r="AM108" s="276"/>
      <c r="AN108" s="277"/>
      <c r="AO108" s="276"/>
      <c r="AP108" s="278"/>
    </row>
    <row r="109" spans="1:42" s="273" customFormat="1" ht="23.25" customHeight="1" x14ac:dyDescent="0.2">
      <c r="A109" s="273" t="s">
        <v>168</v>
      </c>
      <c r="M109" s="396" t="s">
        <v>166</v>
      </c>
      <c r="N109" s="396"/>
      <c r="O109" s="287">
        <f>O107-O108</f>
        <v>347102.79999983311</v>
      </c>
      <c r="AC109" s="279"/>
      <c r="AD109" s="279"/>
      <c r="AE109" s="279"/>
      <c r="AF109" s="280"/>
      <c r="AG109" s="280"/>
      <c r="AH109" s="280"/>
      <c r="AI109" s="280"/>
      <c r="AJ109" s="280"/>
      <c r="AK109" s="280"/>
      <c r="AL109" s="279"/>
      <c r="AM109" s="279"/>
      <c r="AN109" s="280"/>
      <c r="AO109" s="279"/>
      <c r="AP109" s="274"/>
    </row>
    <row r="110" spans="1:42" s="273" customFormat="1" ht="39" customHeight="1" x14ac:dyDescent="0.2">
      <c r="AC110" s="281"/>
      <c r="AD110" s="281"/>
      <c r="AE110" s="281"/>
      <c r="AF110" s="282"/>
      <c r="AG110" s="282"/>
      <c r="AH110" s="282"/>
      <c r="AI110" s="282"/>
      <c r="AJ110" s="282"/>
      <c r="AK110" s="282"/>
      <c r="AL110" s="281"/>
      <c r="AM110" s="281"/>
      <c r="AN110" s="282"/>
      <c r="AO110" s="281"/>
      <c r="AP110" s="274"/>
    </row>
    <row r="111" spans="1:42" s="273" customFormat="1" ht="39" customHeight="1" x14ac:dyDescent="0.2">
      <c r="N111" s="283"/>
      <c r="O111" s="283"/>
      <c r="P111" s="283"/>
      <c r="Q111" s="283"/>
      <c r="R111" s="283"/>
      <c r="S111" s="283"/>
      <c r="T111" s="283"/>
      <c r="U111" s="284"/>
      <c r="V111" s="283"/>
      <c r="W111" s="283"/>
      <c r="X111" s="283"/>
      <c r="Y111" s="283"/>
      <c r="Z111" s="283"/>
      <c r="AA111" s="283"/>
      <c r="AB111" s="283"/>
    </row>
    <row r="112" spans="1:42" x14ac:dyDescent="0.2">
      <c r="U112" s="285"/>
    </row>
    <row r="113" spans="15:21" x14ac:dyDescent="0.2">
      <c r="U113" s="285"/>
    </row>
    <row r="114" spans="15:21" x14ac:dyDescent="0.2">
      <c r="P114" s="269"/>
      <c r="U114" s="285"/>
    </row>
    <row r="115" spans="15:21" x14ac:dyDescent="0.2">
      <c r="O115" s="286"/>
      <c r="P115" s="269"/>
      <c r="U115" s="285"/>
    </row>
    <row r="116" spans="15:21" x14ac:dyDescent="0.2">
      <c r="O116" s="286"/>
      <c r="P116" s="269"/>
      <c r="U116" s="285"/>
    </row>
    <row r="118" spans="15:21" x14ac:dyDescent="0.2">
      <c r="P118" s="286"/>
    </row>
    <row r="120" spans="15:21" x14ac:dyDescent="0.2">
      <c r="P120" s="286"/>
    </row>
  </sheetData>
  <autoFilter ref="A24:BQ109"/>
  <mergeCells count="21">
    <mergeCell ref="AD107:AE107"/>
    <mergeCell ref="AL107:AM107"/>
    <mergeCell ref="K23:K24"/>
    <mergeCell ref="O23:P23"/>
    <mergeCell ref="Q23:T23"/>
    <mergeCell ref="U23:V23"/>
    <mergeCell ref="W23:X23"/>
    <mergeCell ref="L23:L24"/>
    <mergeCell ref="M23:M24"/>
    <mergeCell ref="N23:N24"/>
    <mergeCell ref="AA23:AA24"/>
    <mergeCell ref="Y23:Y24"/>
    <mergeCell ref="Z23:Z24"/>
    <mergeCell ref="M108:N108"/>
    <mergeCell ref="M109:N109"/>
    <mergeCell ref="A23:A24"/>
    <mergeCell ref="G9:G11"/>
    <mergeCell ref="J9:J11"/>
    <mergeCell ref="E22:F22"/>
    <mergeCell ref="A18:F18"/>
    <mergeCell ref="B23:B24"/>
  </mergeCells>
  <pageMargins left="0.39370078740157483" right="0.15748031496062992" top="0.11811023622047245" bottom="0.15748031496062992" header="0.31496062992125984" footer="0.31496062992125984"/>
  <pageSetup paperSize="8" scale="75" orientation="landscape" blackAndWhite="1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119"/>
  <sheetViews>
    <sheetView showGridLines="0" tabSelected="1" topLeftCell="A4" zoomScale="80" zoomScaleNormal="80" workbookViewId="0">
      <pane xSplit="4" ySplit="3" topLeftCell="E82" activePane="bottomRight" state="frozen"/>
      <selection activeCell="A4" sqref="A4"/>
      <selection pane="topRight" activeCell="E4" sqref="E4"/>
      <selection pane="bottomLeft" activeCell="A7" sqref="A7"/>
      <selection pane="bottomRight" activeCell="G22" sqref="G22"/>
    </sheetView>
  </sheetViews>
  <sheetFormatPr defaultColWidth="8.77734375" defaultRowHeight="15" x14ac:dyDescent="0.2"/>
  <cols>
    <col min="1" max="1" width="6.109375" style="215" customWidth="1"/>
    <col min="2" max="2" width="13.109375" style="215" customWidth="1"/>
    <col min="3" max="3" width="12.44140625" style="215" customWidth="1"/>
    <col min="4" max="4" width="11.6640625" style="215" customWidth="1"/>
    <col min="5" max="16384" width="8.77734375" style="361"/>
  </cols>
  <sheetData>
    <row r="1" spans="1:4" x14ac:dyDescent="0.2">
      <c r="A1" s="415" t="s">
        <v>169</v>
      </c>
      <c r="B1" s="415"/>
      <c r="C1" s="415"/>
      <c r="D1" s="415"/>
    </row>
    <row r="2" spans="1:4" x14ac:dyDescent="0.2">
      <c r="A2" s="401" t="s">
        <v>163</v>
      </c>
      <c r="B2" s="401"/>
      <c r="C2" s="401"/>
      <c r="D2" s="401"/>
    </row>
    <row r="3" spans="1:4" ht="15.75" thickBot="1" x14ac:dyDescent="0.25">
      <c r="A3" s="249"/>
      <c r="B3" s="250"/>
    </row>
    <row r="4" spans="1:4" ht="30.6" customHeight="1" x14ac:dyDescent="0.2">
      <c r="A4" s="416" t="s">
        <v>22</v>
      </c>
      <c r="B4" s="418" t="s">
        <v>23</v>
      </c>
      <c r="C4" s="364" t="s">
        <v>25</v>
      </c>
      <c r="D4" s="365" t="s">
        <v>170</v>
      </c>
    </row>
    <row r="5" spans="1:4" ht="15.75" thickBot="1" x14ac:dyDescent="0.25">
      <c r="A5" s="417"/>
      <c r="B5" s="419"/>
      <c r="C5" s="366" t="s">
        <v>194</v>
      </c>
      <c r="D5" s="367" t="s">
        <v>40</v>
      </c>
    </row>
    <row r="6" spans="1:4" s="371" customFormat="1" ht="12.75" x14ac:dyDescent="0.2">
      <c r="A6" s="368"/>
      <c r="B6" s="369"/>
      <c r="C6" s="370">
        <v>24875</v>
      </c>
      <c r="D6" s="369"/>
    </row>
    <row r="7" spans="1:4" s="362" customFormat="1" x14ac:dyDescent="0.2">
      <c r="A7" s="356" t="s">
        <v>52</v>
      </c>
      <c r="B7" s="360" t="s">
        <v>196</v>
      </c>
      <c r="C7" s="354">
        <v>63.75</v>
      </c>
      <c r="D7" s="223">
        <v>186</v>
      </c>
    </row>
    <row r="8" spans="1:4" s="362" customFormat="1" x14ac:dyDescent="0.2">
      <c r="A8" s="357" t="s">
        <v>54</v>
      </c>
      <c r="B8" s="360" t="s">
        <v>196</v>
      </c>
      <c r="C8" s="355">
        <v>63.75</v>
      </c>
      <c r="D8" s="223">
        <v>186</v>
      </c>
    </row>
    <row r="9" spans="1:4" s="362" customFormat="1" x14ac:dyDescent="0.2">
      <c r="A9" s="356" t="s">
        <v>55</v>
      </c>
      <c r="B9" s="358" t="s">
        <v>195</v>
      </c>
      <c r="C9" s="355">
        <v>52.87</v>
      </c>
      <c r="D9" s="223">
        <v>158</v>
      </c>
    </row>
    <row r="10" spans="1:4" s="362" customFormat="1" x14ac:dyDescent="0.2">
      <c r="A10" s="357" t="s">
        <v>56</v>
      </c>
      <c r="B10" s="360" t="s">
        <v>196</v>
      </c>
      <c r="C10" s="355">
        <v>63.75</v>
      </c>
      <c r="D10" s="223">
        <v>186</v>
      </c>
    </row>
    <row r="11" spans="1:4" s="362" customFormat="1" x14ac:dyDescent="0.2">
      <c r="A11" s="356" t="s">
        <v>57</v>
      </c>
      <c r="B11" s="358" t="s">
        <v>197</v>
      </c>
      <c r="C11" s="355">
        <v>98.87</v>
      </c>
      <c r="D11" s="223">
        <v>226</v>
      </c>
    </row>
    <row r="12" spans="1:4" s="362" customFormat="1" x14ac:dyDescent="0.2">
      <c r="A12" s="357" t="s">
        <v>58</v>
      </c>
      <c r="B12" s="358" t="s">
        <v>197</v>
      </c>
      <c r="C12" s="355">
        <v>88</v>
      </c>
      <c r="D12" s="223">
        <v>226</v>
      </c>
    </row>
    <row r="13" spans="1:4" s="362" customFormat="1" x14ac:dyDescent="0.2">
      <c r="A13" s="356" t="s">
        <v>59</v>
      </c>
      <c r="B13" s="360" t="s">
        <v>196</v>
      </c>
      <c r="C13" s="355">
        <v>63.75</v>
      </c>
      <c r="D13" s="223">
        <v>186</v>
      </c>
    </row>
    <row r="14" spans="1:4" s="362" customFormat="1" x14ac:dyDescent="0.2">
      <c r="A14" s="357" t="s">
        <v>60</v>
      </c>
      <c r="B14" s="358" t="s">
        <v>195</v>
      </c>
      <c r="C14" s="355">
        <v>52.87</v>
      </c>
      <c r="D14" s="223">
        <v>158</v>
      </c>
    </row>
    <row r="15" spans="1:4" s="362" customFormat="1" x14ac:dyDescent="0.2">
      <c r="A15" s="356" t="s">
        <v>61</v>
      </c>
      <c r="B15" s="358" t="s">
        <v>195</v>
      </c>
      <c r="C15" s="355">
        <v>52.87</v>
      </c>
      <c r="D15" s="223">
        <v>158</v>
      </c>
    </row>
    <row r="16" spans="1:4" s="362" customFormat="1" x14ac:dyDescent="0.2">
      <c r="A16" s="357" t="s">
        <v>62</v>
      </c>
      <c r="B16" s="358" t="s">
        <v>195</v>
      </c>
      <c r="C16" s="355">
        <v>52.87</v>
      </c>
      <c r="D16" s="223">
        <v>158</v>
      </c>
    </row>
    <row r="17" spans="1:4" s="362" customFormat="1" x14ac:dyDescent="0.2">
      <c r="A17" s="356" t="s">
        <v>63</v>
      </c>
      <c r="B17" s="360" t="s">
        <v>196</v>
      </c>
      <c r="C17" s="355">
        <v>73.87</v>
      </c>
      <c r="D17" s="223">
        <v>186</v>
      </c>
    </row>
    <row r="18" spans="1:4" s="362" customFormat="1" x14ac:dyDescent="0.2">
      <c r="A18" s="357" t="s">
        <v>64</v>
      </c>
      <c r="B18" s="360" t="s">
        <v>196</v>
      </c>
      <c r="C18" s="355">
        <v>70.209999999999994</v>
      </c>
      <c r="D18" s="223">
        <v>186</v>
      </c>
    </row>
    <row r="19" spans="1:4" s="362" customFormat="1" x14ac:dyDescent="0.2">
      <c r="A19" s="356" t="s">
        <v>65</v>
      </c>
      <c r="B19" s="360" t="s">
        <v>196</v>
      </c>
      <c r="C19" s="355">
        <v>60</v>
      </c>
      <c r="D19" s="223">
        <v>186</v>
      </c>
    </row>
    <row r="20" spans="1:4" s="362" customFormat="1" x14ac:dyDescent="0.2">
      <c r="A20" s="357" t="s">
        <v>66</v>
      </c>
      <c r="B20" s="358" t="s">
        <v>195</v>
      </c>
      <c r="C20" s="355">
        <v>52.87</v>
      </c>
      <c r="D20" s="223">
        <v>158</v>
      </c>
    </row>
    <row r="21" spans="1:4" s="362" customFormat="1" x14ac:dyDescent="0.2">
      <c r="A21" s="356" t="s">
        <v>67</v>
      </c>
      <c r="B21" s="358" t="s">
        <v>195</v>
      </c>
      <c r="C21" s="355">
        <v>52.87</v>
      </c>
      <c r="D21" s="223">
        <v>158</v>
      </c>
    </row>
    <row r="22" spans="1:4" s="362" customFormat="1" x14ac:dyDescent="0.2">
      <c r="A22" s="357" t="s">
        <v>68</v>
      </c>
      <c r="B22" s="360" t="s">
        <v>196</v>
      </c>
      <c r="C22" s="355">
        <v>60</v>
      </c>
      <c r="D22" s="223">
        <v>186</v>
      </c>
    </row>
    <row r="23" spans="1:4" s="362" customFormat="1" x14ac:dyDescent="0.2">
      <c r="A23" s="356" t="s">
        <v>69</v>
      </c>
      <c r="B23" s="358" t="s">
        <v>197</v>
      </c>
      <c r="C23" s="355">
        <v>90.62</v>
      </c>
      <c r="D23" s="223">
        <v>226</v>
      </c>
    </row>
    <row r="24" spans="1:4" s="362" customFormat="1" x14ac:dyDescent="0.2">
      <c r="A24" s="357" t="s">
        <v>70</v>
      </c>
      <c r="B24" s="358" t="s">
        <v>197</v>
      </c>
      <c r="C24" s="355">
        <v>88</v>
      </c>
      <c r="D24" s="223">
        <v>226</v>
      </c>
    </row>
    <row r="25" spans="1:4" s="362" customFormat="1" x14ac:dyDescent="0.2">
      <c r="A25" s="356" t="s">
        <v>71</v>
      </c>
      <c r="B25" s="360" t="s">
        <v>196</v>
      </c>
      <c r="C25" s="355">
        <v>63.75</v>
      </c>
      <c r="D25" s="223">
        <v>186</v>
      </c>
    </row>
    <row r="26" spans="1:4" s="362" customFormat="1" x14ac:dyDescent="0.2">
      <c r="A26" s="357" t="s">
        <v>72</v>
      </c>
      <c r="B26" s="358" t="s">
        <v>195</v>
      </c>
      <c r="C26" s="355">
        <v>52.87</v>
      </c>
      <c r="D26" s="223">
        <v>158</v>
      </c>
    </row>
    <row r="27" spans="1:4" s="362" customFormat="1" x14ac:dyDescent="0.2">
      <c r="A27" s="356" t="s">
        <v>73</v>
      </c>
      <c r="B27" s="358" t="s">
        <v>195</v>
      </c>
      <c r="C27" s="355">
        <v>52.87</v>
      </c>
      <c r="D27" s="223">
        <v>158</v>
      </c>
    </row>
    <row r="28" spans="1:4" s="362" customFormat="1" x14ac:dyDescent="0.2">
      <c r="A28" s="357" t="s">
        <v>74</v>
      </c>
      <c r="B28" s="360" t="s">
        <v>196</v>
      </c>
      <c r="C28" s="355">
        <v>62.25</v>
      </c>
      <c r="D28" s="223">
        <v>186</v>
      </c>
    </row>
    <row r="29" spans="1:4" s="362" customFormat="1" x14ac:dyDescent="0.2">
      <c r="A29" s="356" t="s">
        <v>75</v>
      </c>
      <c r="B29" s="360" t="s">
        <v>196</v>
      </c>
      <c r="C29" s="355">
        <v>69.430000000000007</v>
      </c>
      <c r="D29" s="223">
        <v>186</v>
      </c>
    </row>
    <row r="30" spans="1:4" s="362" customFormat="1" x14ac:dyDescent="0.2">
      <c r="A30" s="357" t="s">
        <v>76</v>
      </c>
      <c r="B30" s="360" t="s">
        <v>196</v>
      </c>
      <c r="C30" s="355">
        <v>73.2</v>
      </c>
      <c r="D30" s="223">
        <v>186</v>
      </c>
    </row>
    <row r="31" spans="1:4" s="362" customFormat="1" x14ac:dyDescent="0.2">
      <c r="A31" s="356" t="s">
        <v>77</v>
      </c>
      <c r="B31" s="358" t="s">
        <v>195</v>
      </c>
      <c r="C31" s="355">
        <v>53.6</v>
      </c>
      <c r="D31" s="223">
        <v>158</v>
      </c>
    </row>
    <row r="32" spans="1:4" s="362" customFormat="1" x14ac:dyDescent="0.2">
      <c r="A32" s="357" t="s">
        <v>78</v>
      </c>
      <c r="B32" s="358" t="s">
        <v>195</v>
      </c>
      <c r="C32" s="355">
        <v>54.02</v>
      </c>
      <c r="D32" s="223">
        <v>158</v>
      </c>
    </row>
    <row r="33" spans="1:5" s="362" customFormat="1" x14ac:dyDescent="0.2">
      <c r="A33" s="356" t="s">
        <v>79</v>
      </c>
      <c r="B33" s="358" t="s">
        <v>195</v>
      </c>
      <c r="C33" s="355">
        <v>54.45</v>
      </c>
      <c r="D33" s="223">
        <v>158</v>
      </c>
    </row>
    <row r="34" spans="1:5" s="362" customFormat="1" x14ac:dyDescent="0.2">
      <c r="A34" s="357" t="s">
        <v>80</v>
      </c>
      <c r="B34" s="358" t="s">
        <v>195</v>
      </c>
      <c r="C34" s="355">
        <v>54.87</v>
      </c>
      <c r="D34" s="223">
        <v>158</v>
      </c>
    </row>
    <row r="35" spans="1:5" s="362" customFormat="1" x14ac:dyDescent="0.2">
      <c r="A35" s="356" t="s">
        <v>81</v>
      </c>
      <c r="B35" s="358" t="s">
        <v>195</v>
      </c>
      <c r="C35" s="355">
        <v>55.295000000000002</v>
      </c>
      <c r="D35" s="223">
        <v>158</v>
      </c>
      <c r="E35" s="372"/>
    </row>
    <row r="36" spans="1:5" s="362" customFormat="1" x14ac:dyDescent="0.2">
      <c r="A36" s="357" t="s">
        <v>82</v>
      </c>
      <c r="B36" s="358" t="s">
        <v>195</v>
      </c>
      <c r="C36" s="355">
        <v>71.957499999999996</v>
      </c>
      <c r="D36" s="223">
        <v>158</v>
      </c>
    </row>
    <row r="37" spans="1:5" s="362" customFormat="1" x14ac:dyDescent="0.2">
      <c r="A37" s="356" t="s">
        <v>83</v>
      </c>
      <c r="B37" s="358" t="s">
        <v>195</v>
      </c>
      <c r="C37" s="355">
        <v>71.959999999999994</v>
      </c>
      <c r="D37" s="223">
        <v>158</v>
      </c>
    </row>
    <row r="38" spans="1:5" s="362" customFormat="1" x14ac:dyDescent="0.2">
      <c r="A38" s="357" t="s">
        <v>84</v>
      </c>
      <c r="B38" s="358" t="s">
        <v>195</v>
      </c>
      <c r="C38" s="355">
        <v>55.45</v>
      </c>
      <c r="D38" s="223">
        <v>158</v>
      </c>
    </row>
    <row r="39" spans="1:5" s="362" customFormat="1" x14ac:dyDescent="0.2">
      <c r="A39" s="356">
        <v>33</v>
      </c>
      <c r="B39" s="358" t="s">
        <v>195</v>
      </c>
      <c r="C39" s="355">
        <v>55.46</v>
      </c>
      <c r="D39" s="223">
        <v>158</v>
      </c>
    </row>
    <row r="40" spans="1:5" s="362" customFormat="1" x14ac:dyDescent="0.2">
      <c r="A40" s="357" t="s">
        <v>86</v>
      </c>
      <c r="B40" s="358" t="s">
        <v>195</v>
      </c>
      <c r="C40" s="355">
        <v>55.47</v>
      </c>
      <c r="D40" s="223">
        <v>158</v>
      </c>
    </row>
    <row r="41" spans="1:5" s="362" customFormat="1" x14ac:dyDescent="0.2">
      <c r="A41" s="356" t="s">
        <v>87</v>
      </c>
      <c r="B41" s="360" t="s">
        <v>196</v>
      </c>
      <c r="C41" s="355">
        <v>66.89</v>
      </c>
      <c r="D41" s="223">
        <v>186</v>
      </c>
    </row>
    <row r="42" spans="1:5" s="362" customFormat="1" x14ac:dyDescent="0.2">
      <c r="A42" s="357" t="s">
        <v>88</v>
      </c>
      <c r="B42" s="360" t="s">
        <v>196</v>
      </c>
      <c r="C42" s="355">
        <v>66.89</v>
      </c>
      <c r="D42" s="223">
        <v>186</v>
      </c>
    </row>
    <row r="43" spans="1:5" s="362" customFormat="1" x14ac:dyDescent="0.2">
      <c r="A43" s="356" t="s">
        <v>89</v>
      </c>
      <c r="B43" s="358" t="s">
        <v>197</v>
      </c>
      <c r="C43" s="355">
        <v>142.52250000000001</v>
      </c>
      <c r="D43" s="223">
        <v>226</v>
      </c>
    </row>
    <row r="44" spans="1:5" s="362" customFormat="1" x14ac:dyDescent="0.2">
      <c r="A44" s="357" t="s">
        <v>90</v>
      </c>
      <c r="B44" s="360" t="s">
        <v>196</v>
      </c>
      <c r="C44" s="355">
        <v>68.622500000000002</v>
      </c>
      <c r="D44" s="223">
        <v>186</v>
      </c>
    </row>
    <row r="45" spans="1:5" s="362" customFormat="1" x14ac:dyDescent="0.2">
      <c r="A45" s="356" t="s">
        <v>91</v>
      </c>
      <c r="B45" s="358" t="s">
        <v>195</v>
      </c>
      <c r="C45" s="355">
        <v>52.87</v>
      </c>
      <c r="D45" s="223">
        <v>158</v>
      </c>
    </row>
    <row r="46" spans="1:5" s="362" customFormat="1" x14ac:dyDescent="0.2">
      <c r="A46" s="357" t="s">
        <v>92</v>
      </c>
      <c r="B46" s="358" t="s">
        <v>195</v>
      </c>
      <c r="C46" s="355">
        <v>52.87</v>
      </c>
      <c r="D46" s="223">
        <v>158</v>
      </c>
    </row>
    <row r="47" spans="1:5" s="362" customFormat="1" x14ac:dyDescent="0.2">
      <c r="A47" s="356" t="s">
        <v>93</v>
      </c>
      <c r="B47" s="358" t="s">
        <v>195</v>
      </c>
      <c r="C47" s="355">
        <v>52.87</v>
      </c>
      <c r="D47" s="223">
        <v>158</v>
      </c>
    </row>
    <row r="48" spans="1:5" s="362" customFormat="1" x14ac:dyDescent="0.2">
      <c r="A48" s="357" t="s">
        <v>94</v>
      </c>
      <c r="B48" s="358" t="s">
        <v>195</v>
      </c>
      <c r="C48" s="355">
        <v>52.87</v>
      </c>
      <c r="D48" s="223">
        <v>158</v>
      </c>
    </row>
    <row r="49" spans="1:4" s="362" customFormat="1" x14ac:dyDescent="0.2">
      <c r="A49" s="356" t="s">
        <v>95</v>
      </c>
      <c r="B49" s="358" t="s">
        <v>197</v>
      </c>
      <c r="C49" s="355">
        <v>88.22</v>
      </c>
      <c r="D49" s="223">
        <v>226</v>
      </c>
    </row>
    <row r="50" spans="1:4" s="362" customFormat="1" x14ac:dyDescent="0.2">
      <c r="A50" s="357" t="s">
        <v>96</v>
      </c>
      <c r="B50" s="358" t="s">
        <v>197</v>
      </c>
      <c r="C50" s="355">
        <v>106.6</v>
      </c>
      <c r="D50" s="223">
        <v>226</v>
      </c>
    </row>
    <row r="51" spans="1:4" s="362" customFormat="1" x14ac:dyDescent="0.2">
      <c r="A51" s="356" t="s">
        <v>97</v>
      </c>
      <c r="B51" s="360" t="s">
        <v>196</v>
      </c>
      <c r="C51" s="355">
        <v>63.75</v>
      </c>
      <c r="D51" s="223">
        <v>186</v>
      </c>
    </row>
    <row r="52" spans="1:4" s="362" customFormat="1" x14ac:dyDescent="0.2">
      <c r="A52" s="357" t="s">
        <v>124</v>
      </c>
      <c r="B52" s="358" t="s">
        <v>195</v>
      </c>
      <c r="C52" s="355">
        <v>52.87</v>
      </c>
      <c r="D52" s="223">
        <v>158</v>
      </c>
    </row>
    <row r="53" spans="1:4" s="362" customFormat="1" x14ac:dyDescent="0.2">
      <c r="A53" s="356" t="s">
        <v>125</v>
      </c>
      <c r="B53" s="360" t="s">
        <v>196</v>
      </c>
      <c r="C53" s="355">
        <v>63.75</v>
      </c>
      <c r="D53" s="223">
        <v>186</v>
      </c>
    </row>
    <row r="54" spans="1:4" s="362" customFormat="1" x14ac:dyDescent="0.2">
      <c r="A54" s="357" t="s">
        <v>126</v>
      </c>
      <c r="B54" s="360" t="s">
        <v>196</v>
      </c>
      <c r="C54" s="355">
        <v>78.3</v>
      </c>
      <c r="D54" s="223">
        <v>186</v>
      </c>
    </row>
    <row r="55" spans="1:4" s="362" customFormat="1" x14ac:dyDescent="0.2">
      <c r="A55" s="356" t="s">
        <v>127</v>
      </c>
      <c r="B55" s="358" t="s">
        <v>195</v>
      </c>
      <c r="C55" s="355">
        <v>68.45</v>
      </c>
      <c r="D55" s="223">
        <v>158</v>
      </c>
    </row>
    <row r="56" spans="1:4" s="362" customFormat="1" x14ac:dyDescent="0.2">
      <c r="A56" s="357" t="s">
        <v>128</v>
      </c>
      <c r="B56" s="358" t="s">
        <v>195</v>
      </c>
      <c r="C56" s="355">
        <v>52.87</v>
      </c>
      <c r="D56" s="223">
        <v>158</v>
      </c>
    </row>
    <row r="57" spans="1:4" s="362" customFormat="1" x14ac:dyDescent="0.2">
      <c r="A57" s="356" t="s">
        <v>129</v>
      </c>
      <c r="B57" s="358" t="s">
        <v>197</v>
      </c>
      <c r="C57" s="355">
        <v>88</v>
      </c>
      <c r="D57" s="223">
        <v>226</v>
      </c>
    </row>
    <row r="58" spans="1:4" s="362" customFormat="1" x14ac:dyDescent="0.2">
      <c r="A58" s="357" t="s">
        <v>130</v>
      </c>
      <c r="B58" s="360" t="s">
        <v>196</v>
      </c>
      <c r="C58" s="355">
        <v>63.62</v>
      </c>
      <c r="D58" s="223">
        <v>186</v>
      </c>
    </row>
    <row r="59" spans="1:4" s="362" customFormat="1" x14ac:dyDescent="0.2">
      <c r="A59" s="356" t="s">
        <v>131</v>
      </c>
      <c r="B59" s="360" t="s">
        <v>196</v>
      </c>
      <c r="C59" s="355">
        <v>63.75</v>
      </c>
      <c r="D59" s="223">
        <v>186</v>
      </c>
    </row>
    <row r="60" spans="1:4" s="362" customFormat="1" x14ac:dyDescent="0.2">
      <c r="A60" s="357" t="s">
        <v>132</v>
      </c>
      <c r="B60" s="360" t="s">
        <v>196</v>
      </c>
      <c r="C60" s="355">
        <v>71.510000000000005</v>
      </c>
      <c r="D60" s="223">
        <v>186</v>
      </c>
    </row>
    <row r="61" spans="1:4" s="362" customFormat="1" x14ac:dyDescent="0.2">
      <c r="A61" s="356" t="s">
        <v>133</v>
      </c>
      <c r="B61" s="360" t="s">
        <v>196</v>
      </c>
      <c r="C61" s="355">
        <v>75.86</v>
      </c>
      <c r="D61" s="223">
        <v>186</v>
      </c>
    </row>
    <row r="62" spans="1:4" s="362" customFormat="1" x14ac:dyDescent="0.2">
      <c r="A62" s="357" t="s">
        <v>134</v>
      </c>
      <c r="B62" s="360" t="s">
        <v>196</v>
      </c>
      <c r="C62" s="355">
        <v>63.75</v>
      </c>
      <c r="D62" s="223">
        <v>186</v>
      </c>
    </row>
    <row r="63" spans="1:4" s="362" customFormat="1" x14ac:dyDescent="0.2">
      <c r="A63" s="356" t="s">
        <v>135</v>
      </c>
      <c r="B63" s="360" t="s">
        <v>196</v>
      </c>
      <c r="C63" s="355">
        <v>76.680000000000007</v>
      </c>
      <c r="D63" s="223">
        <v>186</v>
      </c>
    </row>
    <row r="64" spans="1:4" s="362" customFormat="1" x14ac:dyDescent="0.2">
      <c r="A64" s="357" t="s">
        <v>136</v>
      </c>
      <c r="B64" s="360" t="s">
        <v>196</v>
      </c>
      <c r="C64" s="355">
        <v>73.63</v>
      </c>
      <c r="D64" s="223">
        <v>186</v>
      </c>
    </row>
    <row r="65" spans="1:4" s="362" customFormat="1" x14ac:dyDescent="0.2">
      <c r="A65" s="356" t="s">
        <v>137</v>
      </c>
      <c r="B65" s="360" t="s">
        <v>196</v>
      </c>
      <c r="C65" s="355">
        <v>70.12</v>
      </c>
      <c r="D65" s="223">
        <v>186</v>
      </c>
    </row>
    <row r="66" spans="1:4" s="362" customFormat="1" x14ac:dyDescent="0.2">
      <c r="A66" s="357" t="s">
        <v>138</v>
      </c>
      <c r="B66" s="360" t="s">
        <v>196</v>
      </c>
      <c r="C66" s="355">
        <v>84.342500000000001</v>
      </c>
      <c r="D66" s="223">
        <v>186</v>
      </c>
    </row>
    <row r="67" spans="1:4" s="362" customFormat="1" x14ac:dyDescent="0.2">
      <c r="A67" s="356" t="s">
        <v>139</v>
      </c>
      <c r="B67" s="360" t="s">
        <v>196</v>
      </c>
      <c r="C67" s="355">
        <v>76.152500000000003</v>
      </c>
      <c r="D67" s="223">
        <v>186</v>
      </c>
    </row>
    <row r="68" spans="1:4" s="362" customFormat="1" x14ac:dyDescent="0.2">
      <c r="A68" s="357" t="s">
        <v>140</v>
      </c>
      <c r="B68" s="358" t="s">
        <v>195</v>
      </c>
      <c r="C68" s="355">
        <v>52.87</v>
      </c>
      <c r="D68" s="223">
        <v>158</v>
      </c>
    </row>
    <row r="69" spans="1:4" s="362" customFormat="1" x14ac:dyDescent="0.2">
      <c r="A69" s="356" t="s">
        <v>141</v>
      </c>
      <c r="B69" s="360" t="s">
        <v>196</v>
      </c>
      <c r="C69" s="355">
        <v>63.75</v>
      </c>
      <c r="D69" s="223">
        <v>186</v>
      </c>
    </row>
    <row r="70" spans="1:4" s="362" customFormat="1" x14ac:dyDescent="0.2">
      <c r="A70" s="357" t="s">
        <v>142</v>
      </c>
      <c r="B70" s="358" t="s">
        <v>197</v>
      </c>
      <c r="C70" s="355">
        <v>106.71</v>
      </c>
      <c r="D70" s="223">
        <v>226</v>
      </c>
    </row>
    <row r="71" spans="1:4" s="362" customFormat="1" x14ac:dyDescent="0.2">
      <c r="A71" s="356" t="s">
        <v>143</v>
      </c>
      <c r="B71" s="358" t="s">
        <v>197</v>
      </c>
      <c r="C71" s="355">
        <v>102.98</v>
      </c>
      <c r="D71" s="223">
        <v>226</v>
      </c>
    </row>
    <row r="72" spans="1:4" s="362" customFormat="1" x14ac:dyDescent="0.2">
      <c r="A72" s="357" t="s">
        <v>144</v>
      </c>
      <c r="B72" s="360" t="s">
        <v>196</v>
      </c>
      <c r="C72" s="355">
        <v>63.75</v>
      </c>
      <c r="D72" s="223">
        <v>186</v>
      </c>
    </row>
    <row r="73" spans="1:4" s="362" customFormat="1" x14ac:dyDescent="0.2">
      <c r="A73" s="356" t="s">
        <v>145</v>
      </c>
      <c r="B73" s="358" t="s">
        <v>195</v>
      </c>
      <c r="C73" s="355">
        <v>52.87</v>
      </c>
      <c r="D73" s="223">
        <v>158</v>
      </c>
    </row>
    <row r="74" spans="1:4" s="362" customFormat="1" x14ac:dyDescent="0.2">
      <c r="A74" s="356" t="s">
        <v>146</v>
      </c>
      <c r="B74" s="360" t="s">
        <v>196</v>
      </c>
      <c r="C74" s="355">
        <v>77.042500000000004</v>
      </c>
      <c r="D74" s="223">
        <v>186</v>
      </c>
    </row>
    <row r="75" spans="1:4" s="362" customFormat="1" x14ac:dyDescent="0.2">
      <c r="A75" s="357" t="s">
        <v>147</v>
      </c>
      <c r="B75" s="360" t="s">
        <v>196</v>
      </c>
      <c r="C75" s="355">
        <v>75.180000000000007</v>
      </c>
      <c r="D75" s="223">
        <v>186</v>
      </c>
    </row>
    <row r="76" spans="1:4" s="362" customFormat="1" x14ac:dyDescent="0.2">
      <c r="A76" s="356" t="s">
        <v>148</v>
      </c>
      <c r="B76" s="358" t="s">
        <v>195</v>
      </c>
      <c r="C76" s="355">
        <v>52.87</v>
      </c>
      <c r="D76" s="223">
        <v>158</v>
      </c>
    </row>
    <row r="77" spans="1:4" s="362" customFormat="1" x14ac:dyDescent="0.2">
      <c r="A77" s="357" t="s">
        <v>149</v>
      </c>
      <c r="B77" s="358" t="s">
        <v>195</v>
      </c>
      <c r="C77" s="355">
        <v>52.87</v>
      </c>
      <c r="D77" s="223">
        <v>158</v>
      </c>
    </row>
    <row r="78" spans="1:4" s="362" customFormat="1" x14ac:dyDescent="0.2">
      <c r="A78" s="356" t="s">
        <v>150</v>
      </c>
      <c r="B78" s="358" t="s">
        <v>197</v>
      </c>
      <c r="C78" s="355">
        <v>99.25</v>
      </c>
      <c r="D78" s="223">
        <v>226</v>
      </c>
    </row>
    <row r="79" spans="1:4" s="362" customFormat="1" x14ac:dyDescent="0.2">
      <c r="A79" s="356" t="s">
        <v>151</v>
      </c>
      <c r="B79" s="358" t="s">
        <v>197</v>
      </c>
      <c r="C79" s="355">
        <v>98.44</v>
      </c>
      <c r="D79" s="223">
        <v>226</v>
      </c>
    </row>
    <row r="80" spans="1:4" s="362" customFormat="1" x14ac:dyDescent="0.2">
      <c r="A80" s="357" t="s">
        <v>152</v>
      </c>
      <c r="B80" s="358" t="s">
        <v>195</v>
      </c>
      <c r="C80" s="355">
        <v>52.87</v>
      </c>
      <c r="D80" s="223">
        <v>158</v>
      </c>
    </row>
    <row r="81" spans="1:4" s="362" customFormat="1" x14ac:dyDescent="0.2">
      <c r="A81" s="356" t="s">
        <v>153</v>
      </c>
      <c r="B81" s="358" t="s">
        <v>195</v>
      </c>
      <c r="C81" s="355">
        <v>52.87</v>
      </c>
      <c r="D81" s="223">
        <v>158</v>
      </c>
    </row>
    <row r="82" spans="1:4" s="362" customFormat="1" x14ac:dyDescent="0.2">
      <c r="A82" s="357" t="s">
        <v>154</v>
      </c>
      <c r="B82" s="358" t="s">
        <v>195</v>
      </c>
      <c r="C82" s="355">
        <v>64.150000000000006</v>
      </c>
      <c r="D82" s="223">
        <v>158</v>
      </c>
    </row>
    <row r="83" spans="1:4" s="362" customFormat="1" x14ac:dyDescent="0.2">
      <c r="A83" s="356" t="s">
        <v>155</v>
      </c>
      <c r="B83" s="360" t="s">
        <v>196</v>
      </c>
      <c r="C83" s="355">
        <v>68.122500000000002</v>
      </c>
      <c r="D83" s="223">
        <v>186</v>
      </c>
    </row>
    <row r="84" spans="1:4" s="362" customFormat="1" x14ac:dyDescent="0.2">
      <c r="A84" s="357" t="s">
        <v>156</v>
      </c>
      <c r="B84" s="360" t="s">
        <v>196</v>
      </c>
      <c r="C84" s="355">
        <v>61.87</v>
      </c>
      <c r="D84" s="223">
        <v>186</v>
      </c>
    </row>
    <row r="85" spans="1:4" s="362" customFormat="1" x14ac:dyDescent="0.2">
      <c r="A85" s="356" t="s">
        <v>157</v>
      </c>
      <c r="B85" s="358" t="s">
        <v>197</v>
      </c>
      <c r="C85" s="355">
        <v>105.62</v>
      </c>
      <c r="D85" s="223">
        <v>226</v>
      </c>
    </row>
    <row r="86" spans="1:4" s="362" customFormat="1" x14ac:dyDescent="0.2">
      <c r="A86" s="356" t="s">
        <v>158</v>
      </c>
      <c r="B86" s="358" t="s">
        <v>197</v>
      </c>
      <c r="C86" s="355">
        <v>109.88</v>
      </c>
      <c r="D86" s="223">
        <v>226</v>
      </c>
    </row>
    <row r="87" spans="1:4" s="362" customFormat="1" x14ac:dyDescent="0.2">
      <c r="A87" s="357" t="s">
        <v>159</v>
      </c>
      <c r="B87" s="360" t="s">
        <v>196</v>
      </c>
      <c r="C87" s="355">
        <v>102.81</v>
      </c>
      <c r="D87" s="223">
        <v>186</v>
      </c>
    </row>
    <row r="88" spans="1:4" s="362" customFormat="1" x14ac:dyDescent="0.2">
      <c r="A88" s="356" t="s">
        <v>171</v>
      </c>
      <c r="B88" s="358" t="s">
        <v>195</v>
      </c>
      <c r="C88" s="355">
        <v>79.44</v>
      </c>
      <c r="D88" s="223">
        <v>158</v>
      </c>
    </row>
    <row r="89" spans="1:4" s="362" customFormat="1" x14ac:dyDescent="0.2">
      <c r="A89" s="356" t="s">
        <v>172</v>
      </c>
      <c r="B89" s="358" t="s">
        <v>195</v>
      </c>
      <c r="C89" s="355">
        <v>90.16</v>
      </c>
      <c r="D89" s="223">
        <v>158</v>
      </c>
    </row>
    <row r="90" spans="1:4" s="362" customFormat="1" x14ac:dyDescent="0.2">
      <c r="A90" s="357" t="s">
        <v>173</v>
      </c>
      <c r="B90" s="360" t="s">
        <v>196</v>
      </c>
      <c r="C90" s="355">
        <v>131.30000000000001</v>
      </c>
      <c r="D90" s="223">
        <v>186</v>
      </c>
    </row>
    <row r="91" spans="1:4" s="362" customFormat="1" x14ac:dyDescent="0.2">
      <c r="A91" s="356" t="s">
        <v>174</v>
      </c>
      <c r="B91" s="360" t="s">
        <v>196</v>
      </c>
      <c r="C91" s="355">
        <v>117</v>
      </c>
      <c r="D91" s="223">
        <v>186</v>
      </c>
    </row>
    <row r="92" spans="1:4" s="362" customFormat="1" x14ac:dyDescent="0.2">
      <c r="A92" s="356" t="s">
        <v>175</v>
      </c>
      <c r="B92" s="360" t="s">
        <v>196</v>
      </c>
      <c r="C92" s="355">
        <v>106.95</v>
      </c>
      <c r="D92" s="223">
        <v>186</v>
      </c>
    </row>
    <row r="93" spans="1:4" s="362" customFormat="1" x14ac:dyDescent="0.2">
      <c r="A93" s="356" t="s">
        <v>176</v>
      </c>
      <c r="B93" s="358" t="s">
        <v>195</v>
      </c>
      <c r="C93" s="355">
        <v>52.87</v>
      </c>
      <c r="D93" s="223">
        <v>158</v>
      </c>
    </row>
    <row r="94" spans="1:4" s="362" customFormat="1" x14ac:dyDescent="0.2">
      <c r="A94" s="357" t="s">
        <v>177</v>
      </c>
      <c r="B94" s="360" t="s">
        <v>196</v>
      </c>
      <c r="C94" s="355">
        <v>63.75</v>
      </c>
      <c r="D94" s="223">
        <v>186</v>
      </c>
    </row>
    <row r="95" spans="1:4" s="362" customFormat="1" x14ac:dyDescent="0.2">
      <c r="A95" s="356" t="s">
        <v>178</v>
      </c>
      <c r="B95" s="358" t="s">
        <v>197</v>
      </c>
      <c r="C95" s="355">
        <v>88</v>
      </c>
      <c r="D95" s="223">
        <v>226</v>
      </c>
    </row>
    <row r="96" spans="1:4" s="362" customFormat="1" x14ac:dyDescent="0.2">
      <c r="A96" s="356" t="s">
        <v>179</v>
      </c>
      <c r="B96" s="358" t="s">
        <v>197</v>
      </c>
      <c r="C96" s="355">
        <v>88</v>
      </c>
      <c r="D96" s="223">
        <v>226</v>
      </c>
    </row>
    <row r="97" spans="1:4" s="362" customFormat="1" x14ac:dyDescent="0.2">
      <c r="A97" s="356" t="s">
        <v>180</v>
      </c>
      <c r="B97" s="360" t="s">
        <v>196</v>
      </c>
      <c r="C97" s="355">
        <v>63.75</v>
      </c>
      <c r="D97" s="223">
        <v>186</v>
      </c>
    </row>
    <row r="98" spans="1:4" s="362" customFormat="1" x14ac:dyDescent="0.2">
      <c r="A98" s="357" t="s">
        <v>181</v>
      </c>
      <c r="B98" s="358" t="s">
        <v>195</v>
      </c>
      <c r="C98" s="355">
        <v>52.87</v>
      </c>
      <c r="D98" s="223">
        <v>158</v>
      </c>
    </row>
    <row r="99" spans="1:4" s="362" customFormat="1" x14ac:dyDescent="0.2">
      <c r="A99" s="356" t="s">
        <v>182</v>
      </c>
      <c r="B99" s="358" t="s">
        <v>195</v>
      </c>
      <c r="C99" s="355">
        <v>52.87</v>
      </c>
      <c r="D99" s="223">
        <v>158</v>
      </c>
    </row>
    <row r="100" spans="1:4" s="362" customFormat="1" x14ac:dyDescent="0.2">
      <c r="A100" s="356" t="s">
        <v>183</v>
      </c>
      <c r="B100" s="360" t="s">
        <v>196</v>
      </c>
      <c r="C100" s="355">
        <v>72.91</v>
      </c>
      <c r="D100" s="223">
        <v>186</v>
      </c>
    </row>
    <row r="101" spans="1:4" s="362" customFormat="1" x14ac:dyDescent="0.2">
      <c r="A101" s="356" t="s">
        <v>184</v>
      </c>
      <c r="B101" s="360" t="s">
        <v>196</v>
      </c>
      <c r="C101" s="355">
        <v>94.36</v>
      </c>
      <c r="D101" s="223">
        <v>186</v>
      </c>
    </row>
    <row r="102" spans="1:4" s="362" customFormat="1" x14ac:dyDescent="0.2">
      <c r="A102" s="356" t="s">
        <v>185</v>
      </c>
      <c r="B102" s="358" t="s">
        <v>195</v>
      </c>
      <c r="C102" s="355">
        <v>52.87</v>
      </c>
      <c r="D102" s="223">
        <v>158</v>
      </c>
    </row>
    <row r="103" spans="1:4" s="362" customFormat="1" x14ac:dyDescent="0.2">
      <c r="A103" s="357" t="s">
        <v>186</v>
      </c>
      <c r="B103" s="358" t="s">
        <v>195</v>
      </c>
      <c r="C103" s="355">
        <v>52.87</v>
      </c>
      <c r="D103" s="223">
        <v>158</v>
      </c>
    </row>
    <row r="104" spans="1:4" s="362" customFormat="1" x14ac:dyDescent="0.2">
      <c r="A104" s="356" t="s">
        <v>187</v>
      </c>
      <c r="B104" s="358" t="s">
        <v>195</v>
      </c>
      <c r="C104" s="355">
        <v>52.87</v>
      </c>
      <c r="D104" s="223">
        <v>158</v>
      </c>
    </row>
    <row r="105" spans="1:4" s="362" customFormat="1" x14ac:dyDescent="0.2">
      <c r="A105" s="356" t="s">
        <v>188</v>
      </c>
      <c r="B105" s="360" t="s">
        <v>196</v>
      </c>
      <c r="C105" s="355">
        <v>63.75</v>
      </c>
      <c r="D105" s="223">
        <v>186</v>
      </c>
    </row>
    <row r="106" spans="1:4" s="362" customFormat="1" x14ac:dyDescent="0.2">
      <c r="A106" s="356" t="s">
        <v>189</v>
      </c>
      <c r="B106" s="358" t="s">
        <v>197</v>
      </c>
      <c r="C106" s="355">
        <v>88</v>
      </c>
      <c r="D106" s="223">
        <v>226</v>
      </c>
    </row>
    <row r="107" spans="1:4" s="362" customFormat="1" x14ac:dyDescent="0.2">
      <c r="A107" s="357" t="s">
        <v>190</v>
      </c>
      <c r="B107" s="358" t="s">
        <v>197</v>
      </c>
      <c r="C107" s="355">
        <v>88</v>
      </c>
      <c r="D107" s="223">
        <v>226</v>
      </c>
    </row>
    <row r="108" spans="1:4" s="362" customFormat="1" x14ac:dyDescent="0.2">
      <c r="A108" s="356" t="s">
        <v>191</v>
      </c>
      <c r="B108" s="358" t="s">
        <v>197</v>
      </c>
      <c r="C108" s="355">
        <v>88.12</v>
      </c>
      <c r="D108" s="223">
        <v>226</v>
      </c>
    </row>
    <row r="109" spans="1:4" s="362" customFormat="1" x14ac:dyDescent="0.2">
      <c r="A109" s="356" t="s">
        <v>192</v>
      </c>
      <c r="B109" s="358" t="s">
        <v>197</v>
      </c>
      <c r="C109" s="355">
        <v>88.12</v>
      </c>
      <c r="D109" s="223">
        <v>226</v>
      </c>
    </row>
    <row r="110" spans="1:4" s="362" customFormat="1" ht="15.75" thickBot="1" x14ac:dyDescent="0.25">
      <c r="A110" s="357" t="s">
        <v>193</v>
      </c>
      <c r="B110" s="358" t="s">
        <v>197</v>
      </c>
      <c r="C110" s="359">
        <v>88.12</v>
      </c>
      <c r="D110" s="223">
        <v>226</v>
      </c>
    </row>
    <row r="111" spans="1:4" ht="15.75" thickBot="1" x14ac:dyDescent="0.25">
      <c r="A111" s="262"/>
      <c r="B111" s="262"/>
      <c r="C111" s="348">
        <f>SUM(C7:C110)</f>
        <v>7431.0474999999951</v>
      </c>
      <c r="D111" s="262">
        <f>SUM(D7:D110)</f>
        <v>19064</v>
      </c>
    </row>
    <row r="112" spans="1:4" ht="15.6" customHeight="1" x14ac:dyDescent="0.2">
      <c r="D112" s="269"/>
    </row>
    <row r="113" spans="1:4" ht="15.6" customHeight="1" x14ac:dyDescent="0.2">
      <c r="A113" s="273"/>
      <c r="B113" s="273"/>
      <c r="C113" s="273"/>
      <c r="D113" s="273"/>
    </row>
    <row r="114" spans="1:4" ht="15.6" customHeight="1" x14ac:dyDescent="0.2">
      <c r="A114" s="273"/>
      <c r="B114" s="273"/>
      <c r="C114" s="273"/>
      <c r="D114" s="273"/>
    </row>
    <row r="115" spans="1:4" x14ac:dyDescent="0.2">
      <c r="A115" s="273"/>
      <c r="B115" s="273"/>
      <c r="C115" s="273"/>
      <c r="D115" s="273"/>
    </row>
    <row r="116" spans="1:4" x14ac:dyDescent="0.2">
      <c r="A116" s="273"/>
      <c r="B116" s="273"/>
      <c r="C116" s="273"/>
      <c r="D116" s="273"/>
    </row>
    <row r="117" spans="1:4" x14ac:dyDescent="0.2">
      <c r="A117" s="273"/>
      <c r="B117" s="273"/>
      <c r="C117" s="273"/>
      <c r="D117" s="273"/>
    </row>
    <row r="118" spans="1:4" x14ac:dyDescent="0.2">
      <c r="A118" s="273"/>
      <c r="B118" s="273"/>
      <c r="C118" s="273"/>
      <c r="D118" s="363"/>
    </row>
    <row r="119" spans="1:4" x14ac:dyDescent="0.2">
      <c r="D119" s="269"/>
    </row>
  </sheetData>
  <autoFilter ref="A5:D115"/>
  <dataConsolidate/>
  <mergeCells count="4">
    <mergeCell ref="A1:D1"/>
    <mergeCell ref="A2:D2"/>
    <mergeCell ref="A4:A5"/>
    <mergeCell ref="B4:B5"/>
  </mergeCells>
  <phoneticPr fontId="46" type="noConversion"/>
  <pageMargins left="0.55000000000000004" right="0.12" top="0.27" bottom="0.12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ตารางคุมขาย</vt:lpstr>
      <vt:lpstr>ตารางคุมขาย.</vt:lpstr>
      <vt:lpstr>BC021</vt:lpstr>
      <vt:lpstr>ตารางคุมขาย.!Print_Area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SHANYA SAE-TIA</dc:creator>
  <cp:lastModifiedBy>SaleBc</cp:lastModifiedBy>
  <cp:lastPrinted>2020-06-02T06:22:12Z</cp:lastPrinted>
  <dcterms:created xsi:type="dcterms:W3CDTF">2019-11-23T12:43:56Z</dcterms:created>
  <dcterms:modified xsi:type="dcterms:W3CDTF">2021-02-08T09:28:47Z</dcterms:modified>
</cp:coreProperties>
</file>