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ly.Mizser-Jones\OneDrive - Arup\UCL\CASA005\Assessment\"/>
    </mc:Choice>
  </mc:AlternateContent>
  <xr:revisionPtr revIDLastSave="0" documentId="10_ncr:100000_{B072D45B-3D01-47F4-8E95-05FFE106EE1A}" xr6:coauthVersionLast="31" xr6:coauthVersionMax="31" xr10:uidLastSave="{00000000-0000-0000-0000-000000000000}"/>
  <bookViews>
    <workbookView xWindow="0" yWindow="0" windowWidth="23040" windowHeight="8985" activeTab="5" xr2:uid="{00000000-000D-0000-FFFF-FFFF00000000}"/>
  </bookViews>
  <sheets>
    <sheet name="Baseline" sheetId="1" r:id="rId1"/>
    <sheet name="csv" sheetId="6" r:id="rId2"/>
    <sheet name="Gov" sheetId="3" r:id="rId3"/>
    <sheet name="Dutch" sheetId="5" r:id="rId4"/>
    <sheet name="Additional Phys Activity" sheetId="4" r:id="rId5"/>
    <sheet name="raw data" sheetId="2" r:id="rId6"/>
  </sheets>
  <definedNames>
    <definedName name="_xlnm._FilterDatabase" localSheetId="0" hidden="1">Baseline!$A$1:$CN$1</definedName>
    <definedName name="_xlnm._FilterDatabase" localSheetId="3" hidden="1">Dutch!$A$1:$CO$1</definedName>
    <definedName name="_xlnm._FilterDatabase" localSheetId="2" hidden="1">Gov!$A$1:$CO$1</definedName>
    <definedName name="_xlnm._FilterDatabase" localSheetId="5" hidden="1">'raw data'!$A$1:$F$13</definedName>
  </definedNames>
  <calcPr calcId="179017"/>
</workbook>
</file>

<file path=xl/calcChain.xml><?xml version="1.0" encoding="utf-8"?>
<calcChain xmlns="http://schemas.openxmlformats.org/spreadsheetml/2006/main">
  <c r="I23" i="4" l="1"/>
  <c r="L22" i="1" l="1"/>
  <c r="DA22" i="1" l="1"/>
  <c r="DB22" i="1" s="1"/>
  <c r="B3" i="4"/>
  <c r="T22" i="1"/>
  <c r="AL22" i="1"/>
  <c r="E18" i="4" l="1"/>
  <c r="E19" i="4"/>
  <c r="E20" i="4"/>
  <c r="E21" i="4"/>
  <c r="E22" i="4"/>
  <c r="E23" i="4"/>
  <c r="E24" i="4"/>
  <c r="E25" i="4"/>
  <c r="E26" i="4"/>
  <c r="E27" i="4"/>
  <c r="E3" i="4"/>
  <c r="E17" i="4"/>
  <c r="C18" i="4"/>
  <c r="C19" i="4"/>
  <c r="C20" i="4"/>
  <c r="C21" i="4"/>
  <c r="C22" i="4"/>
  <c r="C23" i="4"/>
  <c r="C24" i="4"/>
  <c r="C25" i="4"/>
  <c r="C26" i="4"/>
  <c r="C27" i="4"/>
  <c r="C17" i="4"/>
  <c r="B18" i="4"/>
  <c r="D18" i="4" s="1"/>
  <c r="B19" i="4"/>
  <c r="D19" i="4" s="1"/>
  <c r="B20" i="4"/>
  <c r="B21" i="4"/>
  <c r="B22" i="4"/>
  <c r="D22" i="4" s="1"/>
  <c r="B23" i="4"/>
  <c r="B24" i="4"/>
  <c r="B25" i="4"/>
  <c r="B26" i="4"/>
  <c r="D26" i="4" s="1"/>
  <c r="B27" i="4"/>
  <c r="B17" i="4"/>
  <c r="D17" i="4" s="1"/>
  <c r="DB4" i="5"/>
  <c r="K4" i="5" s="1"/>
  <c r="N4" i="5" s="1"/>
  <c r="DB5" i="5"/>
  <c r="K5" i="5" s="1"/>
  <c r="N5" i="5" s="1"/>
  <c r="DB8" i="5"/>
  <c r="K8" i="5" s="1"/>
  <c r="DB9" i="5"/>
  <c r="K9" i="5" s="1"/>
  <c r="N9" i="5" s="1"/>
  <c r="DB12" i="5"/>
  <c r="K12" i="5" s="1"/>
  <c r="K5" i="3"/>
  <c r="N5" i="3" s="1"/>
  <c r="K6" i="3"/>
  <c r="K10" i="3"/>
  <c r="N10" i="3" s="1"/>
  <c r="DB3" i="1"/>
  <c r="DB4" i="1"/>
  <c r="DB5" i="1"/>
  <c r="DB6" i="1"/>
  <c r="DB7" i="1"/>
  <c r="DB8" i="1"/>
  <c r="DB9" i="1"/>
  <c r="DB10" i="1"/>
  <c r="DB11" i="1"/>
  <c r="DB12" i="1"/>
  <c r="DB2" i="1"/>
  <c r="DB3" i="3"/>
  <c r="K3" i="3" s="1"/>
  <c r="N3" i="3" s="1"/>
  <c r="DB4" i="3"/>
  <c r="K4" i="3" s="1"/>
  <c r="N4" i="3" s="1"/>
  <c r="DB5" i="3"/>
  <c r="DB6" i="3"/>
  <c r="DB7" i="3"/>
  <c r="K7" i="3" s="1"/>
  <c r="N7" i="3" s="1"/>
  <c r="DB8" i="3"/>
  <c r="K8" i="3" s="1"/>
  <c r="N8" i="3" s="1"/>
  <c r="DB9" i="3"/>
  <c r="K9" i="3" s="1"/>
  <c r="N9" i="3" s="1"/>
  <c r="DB10" i="3"/>
  <c r="DB11" i="3"/>
  <c r="K11" i="3" s="1"/>
  <c r="N11" i="3" s="1"/>
  <c r="DB12" i="3"/>
  <c r="K12" i="3" s="1"/>
  <c r="N12" i="3" s="1"/>
  <c r="DB2" i="3"/>
  <c r="K2" i="3" s="1"/>
  <c r="P2" i="3" s="1"/>
  <c r="M3" i="5"/>
  <c r="DB3" i="5" s="1"/>
  <c r="K3" i="5" s="1"/>
  <c r="N3" i="5" s="1"/>
  <c r="F18" i="4" s="1"/>
  <c r="G18" i="4" s="1"/>
  <c r="M4" i="5"/>
  <c r="M5" i="5"/>
  <c r="M6" i="5"/>
  <c r="DB6" i="5" s="1"/>
  <c r="K6" i="5" s="1"/>
  <c r="M7" i="5"/>
  <c r="DB7" i="5" s="1"/>
  <c r="K7" i="5" s="1"/>
  <c r="N7" i="5" s="1"/>
  <c r="M8" i="5"/>
  <c r="M9" i="5"/>
  <c r="M10" i="5"/>
  <c r="DB10" i="5" s="1"/>
  <c r="K10" i="5" s="1"/>
  <c r="M11" i="5"/>
  <c r="DB11" i="5" s="1"/>
  <c r="K11" i="5" s="1"/>
  <c r="N11" i="5" s="1"/>
  <c r="M12" i="5"/>
  <c r="M2" i="5"/>
  <c r="DB2" i="5" s="1"/>
  <c r="K2" i="5" s="1"/>
  <c r="N2" i="5" s="1"/>
  <c r="F17" i="4" s="1"/>
  <c r="M16" i="5"/>
  <c r="E4" i="4"/>
  <c r="E5" i="4"/>
  <c r="E6" i="4"/>
  <c r="E7" i="4"/>
  <c r="E8" i="4"/>
  <c r="E9" i="4"/>
  <c r="E10" i="4"/>
  <c r="E11" i="4"/>
  <c r="E12" i="4"/>
  <c r="E13" i="4"/>
  <c r="C4" i="4"/>
  <c r="C5" i="4"/>
  <c r="C6" i="4"/>
  <c r="C7" i="4"/>
  <c r="C8" i="4"/>
  <c r="C9" i="4"/>
  <c r="C10" i="4"/>
  <c r="C11" i="4"/>
  <c r="C12" i="4"/>
  <c r="C13" i="4"/>
  <c r="C3" i="4"/>
  <c r="Q22" i="1"/>
  <c r="O22" i="1"/>
  <c r="M22" i="1"/>
  <c r="M16" i="3"/>
  <c r="D24" i="4" l="1"/>
  <c r="D20" i="4"/>
  <c r="H17" i="4"/>
  <c r="I17" i="4" s="1"/>
  <c r="D23" i="4"/>
  <c r="G17" i="4"/>
  <c r="F22" i="4"/>
  <c r="G22" i="4" s="1"/>
  <c r="H22" i="4" s="1"/>
  <c r="I22" i="4" s="1"/>
  <c r="F26" i="4"/>
  <c r="G26" i="4" s="1"/>
  <c r="H26" i="4" s="1"/>
  <c r="I26" i="4" s="1"/>
  <c r="D27" i="4"/>
  <c r="F24" i="4"/>
  <c r="G24" i="4" s="1"/>
  <c r="H24" i="4" s="1"/>
  <c r="I24" i="4" s="1"/>
  <c r="F20" i="4"/>
  <c r="G20" i="4" s="1"/>
  <c r="H20" i="4" s="1"/>
  <c r="I20" i="4" s="1"/>
  <c r="F19" i="4"/>
  <c r="G19" i="4" s="1"/>
  <c r="H19" i="4" s="1"/>
  <c r="I19" i="4" s="1"/>
  <c r="N6" i="3"/>
  <c r="D25" i="4"/>
  <c r="D21" i="4"/>
  <c r="F7" i="4"/>
  <c r="F11" i="4"/>
  <c r="G11" i="4" s="1"/>
  <c r="N8" i="5"/>
  <c r="N12" i="5"/>
  <c r="N10" i="5"/>
  <c r="N6" i="5"/>
  <c r="O2" i="5"/>
  <c r="F6" i="4"/>
  <c r="G6" i="4" s="1"/>
  <c r="F13" i="4"/>
  <c r="G13" i="4" s="1"/>
  <c r="F9" i="4"/>
  <c r="G9" i="4" s="1"/>
  <c r="F5" i="4"/>
  <c r="G5" i="4" s="1"/>
  <c r="F10" i="4"/>
  <c r="G10" i="4" s="1"/>
  <c r="F12" i="4"/>
  <c r="G12" i="4" s="1"/>
  <c r="F8" i="4"/>
  <c r="F4" i="4"/>
  <c r="T12" i="5"/>
  <c r="Q2" i="5"/>
  <c r="Q3" i="5"/>
  <c r="Q6" i="5"/>
  <c r="Q9" i="5"/>
  <c r="Q10" i="5"/>
  <c r="Q11" i="5"/>
  <c r="Q12" i="5"/>
  <c r="R2" i="5"/>
  <c r="R3" i="5"/>
  <c r="R4" i="5"/>
  <c r="R5" i="5"/>
  <c r="R6" i="5"/>
  <c r="R7" i="5"/>
  <c r="R8" i="5"/>
  <c r="R9" i="5"/>
  <c r="R10" i="5"/>
  <c r="R11" i="5"/>
  <c r="R12" i="5"/>
  <c r="Q7" i="5"/>
  <c r="Q8" i="5"/>
  <c r="S2" i="5"/>
  <c r="O3" i="5"/>
  <c r="S3" i="5"/>
  <c r="O4" i="5"/>
  <c r="S4" i="5"/>
  <c r="O5" i="5"/>
  <c r="S5" i="5"/>
  <c r="O6" i="5"/>
  <c r="S6" i="5"/>
  <c r="O7" i="5"/>
  <c r="S7" i="5"/>
  <c r="O8" i="5"/>
  <c r="S8" i="5"/>
  <c r="O9" i="5"/>
  <c r="S9" i="5"/>
  <c r="O10" i="5"/>
  <c r="S10" i="5"/>
  <c r="O11" i="5"/>
  <c r="S11" i="5"/>
  <c r="O12" i="5"/>
  <c r="S12" i="5"/>
  <c r="Q4" i="5"/>
  <c r="Q5" i="5"/>
  <c r="P2" i="5"/>
  <c r="T2" i="5"/>
  <c r="P3" i="5"/>
  <c r="T3" i="5"/>
  <c r="P4" i="5"/>
  <c r="T4" i="5"/>
  <c r="P5" i="5"/>
  <c r="T5" i="5"/>
  <c r="P6" i="5"/>
  <c r="T6" i="5"/>
  <c r="P7" i="5"/>
  <c r="T7" i="5"/>
  <c r="P8" i="5"/>
  <c r="T8" i="5"/>
  <c r="P9" i="5"/>
  <c r="T9" i="5"/>
  <c r="P10" i="5"/>
  <c r="T10" i="5"/>
  <c r="P11" i="5"/>
  <c r="T11" i="5"/>
  <c r="P12" i="5"/>
  <c r="H18" i="4"/>
  <c r="I18" i="4" s="1"/>
  <c r="G7" i="4"/>
  <c r="G8" i="4"/>
  <c r="G4" i="4"/>
  <c r="S12" i="3"/>
  <c r="T9" i="3"/>
  <c r="S8" i="3"/>
  <c r="R7" i="3"/>
  <c r="P5" i="3"/>
  <c r="T10" i="3"/>
  <c r="O9" i="3"/>
  <c r="P6" i="3"/>
  <c r="R4" i="3"/>
  <c r="T2" i="3"/>
  <c r="Q12" i="3"/>
  <c r="T11" i="3"/>
  <c r="P11" i="3"/>
  <c r="S10" i="3"/>
  <c r="O10" i="3"/>
  <c r="R9" i="3"/>
  <c r="Q8" i="3"/>
  <c r="T7" i="3"/>
  <c r="P7" i="3"/>
  <c r="S6" i="3"/>
  <c r="O6" i="3"/>
  <c r="R5" i="3"/>
  <c r="Q4" i="3"/>
  <c r="T3" i="3"/>
  <c r="P3" i="3"/>
  <c r="O12" i="3"/>
  <c r="R11" i="3"/>
  <c r="Q10" i="3"/>
  <c r="P9" i="3"/>
  <c r="O8" i="3"/>
  <c r="Q6" i="3"/>
  <c r="T5" i="3"/>
  <c r="S4" i="3"/>
  <c r="O4" i="3"/>
  <c r="R3" i="3"/>
  <c r="R12" i="3"/>
  <c r="Q11" i="3"/>
  <c r="P10" i="3"/>
  <c r="S9" i="3"/>
  <c r="R8" i="3"/>
  <c r="Q7" i="3"/>
  <c r="T6" i="3"/>
  <c r="S5" i="3"/>
  <c r="O5" i="3"/>
  <c r="Q3" i="3"/>
  <c r="T12" i="3"/>
  <c r="P12" i="3"/>
  <c r="S11" i="3"/>
  <c r="O11" i="3"/>
  <c r="R10" i="3"/>
  <c r="Q9" i="3"/>
  <c r="T8" i="3"/>
  <c r="P8" i="3"/>
  <c r="S7" i="3"/>
  <c r="O7" i="3"/>
  <c r="R6" i="3"/>
  <c r="Q5" i="3"/>
  <c r="T4" i="3"/>
  <c r="P4" i="3"/>
  <c r="S3" i="3"/>
  <c r="O3" i="3"/>
  <c r="S2" i="3"/>
  <c r="N2" i="3"/>
  <c r="O2" i="3"/>
  <c r="R2" i="3"/>
  <c r="Q2" i="3"/>
  <c r="Q23" i="1"/>
  <c r="Q24" i="1"/>
  <c r="Q25" i="1"/>
  <c r="Q26" i="1"/>
  <c r="Q27" i="1"/>
  <c r="Q28" i="1"/>
  <c r="Q29" i="1"/>
  <c r="Q30" i="1"/>
  <c r="Q31" i="1"/>
  <c r="Q32" i="1"/>
  <c r="P23" i="1"/>
  <c r="P24" i="1"/>
  <c r="P25" i="1"/>
  <c r="P26" i="1"/>
  <c r="P27" i="1"/>
  <c r="O23" i="1"/>
  <c r="O24" i="1"/>
  <c r="O25" i="1"/>
  <c r="O26" i="1"/>
  <c r="O27" i="1"/>
  <c r="O28" i="1"/>
  <c r="O29" i="1"/>
  <c r="O30" i="1"/>
  <c r="O31" i="1"/>
  <c r="O32" i="1"/>
  <c r="M23" i="1"/>
  <c r="M24" i="1"/>
  <c r="M25" i="1"/>
  <c r="M26" i="1"/>
  <c r="M27" i="1"/>
  <c r="M28" i="1"/>
  <c r="M29" i="1"/>
  <c r="M30" i="1"/>
  <c r="M31" i="1"/>
  <c r="M32" i="1"/>
  <c r="L16" i="1"/>
  <c r="F21" i="4" l="1"/>
  <c r="G21" i="4" s="1"/>
  <c r="H21" i="4" s="1"/>
  <c r="I21" i="4" s="1"/>
  <c r="F25" i="4"/>
  <c r="G25" i="4" s="1"/>
  <c r="H25" i="4" s="1"/>
  <c r="I25" i="4" s="1"/>
  <c r="F3" i="4"/>
  <c r="G3" i="4" s="1"/>
  <c r="F27" i="4"/>
  <c r="G27" i="4" s="1"/>
  <c r="H27" i="4" s="1"/>
  <c r="I27" i="4" s="1"/>
  <c r="F23" i="4"/>
  <c r="G23" i="4" s="1"/>
  <c r="H23" i="4" s="1"/>
  <c r="B4" i="4"/>
  <c r="D4" i="4" s="1"/>
  <c r="H4" i="4" s="1"/>
  <c r="I4" i="4" s="1"/>
  <c r="B8" i="4"/>
  <c r="D8" i="4" s="1"/>
  <c r="H8" i="4" s="1"/>
  <c r="I8" i="4" s="1"/>
  <c r="B12" i="4"/>
  <c r="D12" i="4" s="1"/>
  <c r="H12" i="4" s="1"/>
  <c r="I12" i="4" s="1"/>
  <c r="B5" i="4"/>
  <c r="D5" i="4" s="1"/>
  <c r="H5" i="4" s="1"/>
  <c r="I5" i="4" s="1"/>
  <c r="B9" i="4"/>
  <c r="D9" i="4" s="1"/>
  <c r="H9" i="4" s="1"/>
  <c r="I9" i="4" s="1"/>
  <c r="B13" i="4"/>
  <c r="D13" i="4" s="1"/>
  <c r="H13" i="4" s="1"/>
  <c r="I13" i="4" s="1"/>
  <c r="P28" i="1"/>
  <c r="B6" i="4"/>
  <c r="D6" i="4" s="1"/>
  <c r="H6" i="4" s="1"/>
  <c r="I6" i="4" s="1"/>
  <c r="D3" i="4"/>
  <c r="P22" i="1"/>
  <c r="B7" i="4"/>
  <c r="D7" i="4" s="1"/>
  <c r="H7" i="4" s="1"/>
  <c r="I7" i="4" s="1"/>
  <c r="B10" i="4"/>
  <c r="D10" i="4" s="1"/>
  <c r="H10" i="4" s="1"/>
  <c r="I10" i="4" s="1"/>
  <c r="B11" i="4"/>
  <c r="D11" i="4" s="1"/>
  <c r="H11" i="4" s="1"/>
  <c r="I11" i="4" s="1"/>
  <c r="N22" i="1"/>
  <c r="DA23" i="1"/>
  <c r="DB23" i="1" s="1"/>
  <c r="T26" i="1"/>
  <c r="AL26" i="1" s="1"/>
  <c r="DA27" i="1"/>
  <c r="DB27" i="1" s="1"/>
  <c r="T30" i="1"/>
  <c r="AL30" i="1" s="1"/>
  <c r="DA31" i="1"/>
  <c r="DB31" i="1" s="1"/>
  <c r="DA32" i="1"/>
  <c r="DB32" i="1" s="1"/>
  <c r="T25" i="1"/>
  <c r="AL25" i="1" s="1"/>
  <c r="DA26" i="1"/>
  <c r="DB26" i="1" s="1"/>
  <c r="T29" i="1"/>
  <c r="AL29" i="1" s="1"/>
  <c r="DA30" i="1"/>
  <c r="DB30" i="1" s="1"/>
  <c r="T31" i="1"/>
  <c r="AL31" i="1" s="1"/>
  <c r="T24" i="1"/>
  <c r="AL24" i="1" s="1"/>
  <c r="DA25" i="1"/>
  <c r="DB25" i="1" s="1"/>
  <c r="T28" i="1"/>
  <c r="AL28" i="1" s="1"/>
  <c r="DA29" i="1"/>
  <c r="DB29" i="1" s="1"/>
  <c r="T32" i="1"/>
  <c r="AL32" i="1" s="1"/>
  <c r="DA28" i="1"/>
  <c r="DB28" i="1" s="1"/>
  <c r="T23" i="1"/>
  <c r="AL23" i="1" s="1"/>
  <c r="DA24" i="1"/>
  <c r="DB24" i="1" s="1"/>
  <c r="T27" i="1"/>
  <c r="AL27" i="1" s="1"/>
  <c r="L25" i="1"/>
  <c r="N30" i="1"/>
  <c r="N25" i="1"/>
  <c r="L28" i="1"/>
  <c r="N29" i="1"/>
  <c r="N24" i="1"/>
  <c r="N32" i="1"/>
  <c r="N28" i="1"/>
  <c r="N23" i="1"/>
  <c r="N31" i="1"/>
  <c r="N27" i="1"/>
  <c r="N26" i="1"/>
  <c r="P31" i="1"/>
  <c r="L27" i="1"/>
  <c r="L32" i="1"/>
  <c r="L24" i="1"/>
  <c r="L31" i="1"/>
  <c r="L23" i="1"/>
  <c r="L30" i="1"/>
  <c r="L26" i="1"/>
  <c r="L29" i="1"/>
  <c r="H3" i="4" l="1"/>
  <c r="I3" i="4" s="1"/>
  <c r="R25" i="1"/>
  <c r="S25" i="1" s="1"/>
  <c r="J20" i="4" s="1"/>
  <c r="R31" i="1"/>
  <c r="S31" i="1" s="1"/>
  <c r="J26" i="4" s="1"/>
  <c r="R22" i="1"/>
  <c r="S22" i="1" s="1"/>
  <c r="J17" i="4" s="1"/>
  <c r="R28" i="1"/>
  <c r="S28" i="1" s="1"/>
  <c r="J23" i="4" s="1"/>
  <c r="R27" i="1"/>
  <c r="S27" i="1" s="1"/>
  <c r="J22" i="4" s="1"/>
  <c r="R24" i="1"/>
  <c r="S24" i="1" s="1"/>
  <c r="J19" i="4" s="1"/>
  <c r="P30" i="1"/>
  <c r="R30" i="1" s="1"/>
  <c r="S30" i="1" s="1"/>
  <c r="R26" i="1"/>
  <c r="S26" i="1" s="1"/>
  <c r="J7" i="4" s="1"/>
  <c r="P32" i="1"/>
  <c r="R32" i="1" s="1"/>
  <c r="S32" i="1" s="1"/>
  <c r="J27" i="4" s="1"/>
  <c r="R23" i="1"/>
  <c r="S23" i="1" s="1"/>
  <c r="J18" i="4" s="1"/>
  <c r="P29" i="1"/>
  <c r="R29" i="1" s="1"/>
  <c r="S29" i="1" s="1"/>
  <c r="J24" i="4" s="1"/>
  <c r="J3" i="4" l="1"/>
  <c r="J13" i="4"/>
  <c r="J6" i="4"/>
  <c r="J10" i="4"/>
  <c r="J12" i="4"/>
  <c r="J9" i="4"/>
  <c r="J8" i="4"/>
  <c r="J4" i="4"/>
  <c r="J21" i="4"/>
  <c r="J25" i="4"/>
  <c r="J11" i="4"/>
  <c r="J5" i="4"/>
</calcChain>
</file>

<file path=xl/sharedStrings.xml><?xml version="1.0" encoding="utf-8"?>
<sst xmlns="http://schemas.openxmlformats.org/spreadsheetml/2006/main" count="811" uniqueCount="199">
  <si>
    <t>id</t>
  </si>
  <si>
    <t>geo_code1</t>
  </si>
  <si>
    <t>geo_code2</t>
  </si>
  <si>
    <t>geo_name1</t>
  </si>
  <si>
    <t>geo_name2</t>
  </si>
  <si>
    <t>lad11cd1</t>
  </si>
  <si>
    <t>lad11cd2</t>
  </si>
  <si>
    <t>lad_name1</t>
  </si>
  <si>
    <t>lad_name2</t>
  </si>
  <si>
    <t>all</t>
  </si>
  <si>
    <t>bicycle</t>
  </si>
  <si>
    <t>foot</t>
  </si>
  <si>
    <t>car_driver</t>
  </si>
  <si>
    <t>car_passenger</t>
  </si>
  <si>
    <t>motorbike</t>
  </si>
  <si>
    <t>train_tube</t>
  </si>
  <si>
    <t>bus</t>
  </si>
  <si>
    <t>taxi_other</t>
  </si>
  <si>
    <t>govtarget_slc</t>
  </si>
  <si>
    <t>govtarget_sic</t>
  </si>
  <si>
    <t>govtarget_slw</t>
  </si>
  <si>
    <t>govtarget_siw</t>
  </si>
  <si>
    <t>govtarget_sld</t>
  </si>
  <si>
    <t>govtarget_sid</t>
  </si>
  <si>
    <t>govnearmkt_slc</t>
  </si>
  <si>
    <t>govnearmkt_sic</t>
  </si>
  <si>
    <t>govnearmkt_slw</t>
  </si>
  <si>
    <t>govnearmkt_siw</t>
  </si>
  <si>
    <t>govnearmkt_sld</t>
  </si>
  <si>
    <t>govnearmkt_sid</t>
  </si>
  <si>
    <t>gendereq_slc</t>
  </si>
  <si>
    <t>gendereq_sic</t>
  </si>
  <si>
    <t>gendereq_slw</t>
  </si>
  <si>
    <t>gendereq_siw</t>
  </si>
  <si>
    <t>gendereq_sld</t>
  </si>
  <si>
    <t>gendereq_sid</t>
  </si>
  <si>
    <t>dutch_slc</t>
  </si>
  <si>
    <t>dutch_sic</t>
  </si>
  <si>
    <t>dutch_slw</t>
  </si>
  <si>
    <t>dutch_siw</t>
  </si>
  <si>
    <t>dutch_sld</t>
  </si>
  <si>
    <t>dutch_sid</t>
  </si>
  <si>
    <t>ebike_slc</t>
  </si>
  <si>
    <t>ebike_sic</t>
  </si>
  <si>
    <t>ebike_slw</t>
  </si>
  <si>
    <t>ebike_siw</t>
  </si>
  <si>
    <t>ebike_sld</t>
  </si>
  <si>
    <t>ebike_sid</t>
  </si>
  <si>
    <t>govtarget_sldeath_heat</t>
  </si>
  <si>
    <t>govtarget_slvalue_heat</t>
  </si>
  <si>
    <t>govtarget_sideath_heat</t>
  </si>
  <si>
    <t>govtarget_sivalue_heat</t>
  </si>
  <si>
    <t>govnearmkt_sldeath_heat</t>
  </si>
  <si>
    <t>govnearmkt_slvalue_heat</t>
  </si>
  <si>
    <t>govnearmkt_sideath_heat</t>
  </si>
  <si>
    <t>govnearmkt_sivalue_heat</t>
  </si>
  <si>
    <t>gendereq_sldeath_heat</t>
  </si>
  <si>
    <t>gendereq_slvalue_heat</t>
  </si>
  <si>
    <t>gendereq_sideath_heat</t>
  </si>
  <si>
    <t>gendereq_sivalue_heat</t>
  </si>
  <si>
    <t>dutch_sldeath_heat</t>
  </si>
  <si>
    <t>dutch_slvalue_heat</t>
  </si>
  <si>
    <t>dutch_sideath_heat</t>
  </si>
  <si>
    <t>dutch_sivalue_heat</t>
  </si>
  <si>
    <t>ebike_sldeath_heat</t>
  </si>
  <si>
    <t>ebike_slvalue_heat</t>
  </si>
  <si>
    <t>ebike_sideath_heat</t>
  </si>
  <si>
    <t>ebike_sivalue_heat</t>
  </si>
  <si>
    <t>govtarget_slco2</t>
  </si>
  <si>
    <t>govtarget_sico2</t>
  </si>
  <si>
    <t>govnearmkt_slco2</t>
  </si>
  <si>
    <t>govnearmkt_sico2</t>
  </si>
  <si>
    <t>gendereq_slco2</t>
  </si>
  <si>
    <t>gendereq_sico2</t>
  </si>
  <si>
    <t>dutch_slco2</t>
  </si>
  <si>
    <t>dutch_sico2</t>
  </si>
  <si>
    <t>ebike_slco2</t>
  </si>
  <si>
    <t>ebike_sico2</t>
  </si>
  <si>
    <t>e_dist_km</t>
  </si>
  <si>
    <t>rf_dist_km</t>
  </si>
  <si>
    <t>rq_dist_km</t>
  </si>
  <si>
    <t>dist_rf_e</t>
  </si>
  <si>
    <t>dist_rq_rf</t>
  </si>
  <si>
    <t>rf_avslope_perc</t>
  </si>
  <si>
    <t>rq_avslope_perc</t>
  </si>
  <si>
    <t>rf_time_min</t>
  </si>
  <si>
    <t>rq_time_min</t>
  </si>
  <si>
    <t>geometry</t>
  </si>
  <si>
    <t>E01006513</t>
  </si>
  <si>
    <t>Liverpool 060A</t>
  </si>
  <si>
    <t>E08000012</t>
  </si>
  <si>
    <t>Liverpool</t>
  </si>
  <si>
    <t>E01006514</t>
  </si>
  <si>
    <t>Liverpool 037A</t>
  </si>
  <si>
    <t>E01006520</t>
  </si>
  <si>
    <t>Liverpool 043A</t>
  </si>
  <si>
    <t xml:space="preserve"> 53.3829336663706)</t>
  </si>
  <si>
    <t>E01006522</t>
  </si>
  <si>
    <t>Liverpool 048A</t>
  </si>
  <si>
    <t xml:space="preserve"> 53.3825256222278)</t>
  </si>
  <si>
    <t>E01006554</t>
  </si>
  <si>
    <t>Liverpool 048F</t>
  </si>
  <si>
    <t xml:space="preserve"> 53.3907675318027)</t>
  </si>
  <si>
    <t>E01006675</t>
  </si>
  <si>
    <t>Liverpool 043C</t>
  </si>
  <si>
    <t xml:space="preserve"> 53.3895306581839)</t>
  </si>
  <si>
    <t>E01006739</t>
  </si>
  <si>
    <t>Liverpool 058B</t>
  </si>
  <si>
    <t>E01006743</t>
  </si>
  <si>
    <t>Liverpool 058D</t>
  </si>
  <si>
    <t xml:space="preserve"> 53.3521237536919)</t>
  </si>
  <si>
    <t>E01006747</t>
  </si>
  <si>
    <t>Liverpool 031B</t>
  </si>
  <si>
    <t xml:space="preserve"> 53.4102712970203)</t>
  </si>
  <si>
    <t>E01006755</t>
  </si>
  <si>
    <t>Liverpool 059C</t>
  </si>
  <si>
    <t xml:space="preserve"> 53.3423856234518)</t>
  </si>
  <si>
    <t>E01033752</t>
  </si>
  <si>
    <t>Liverpool 062B</t>
  </si>
  <si>
    <t xml:space="preserve"> 53.4080762345379)</t>
  </si>
  <si>
    <t>E01033756</t>
  </si>
  <si>
    <t>Liverpool 061C</t>
  </si>
  <si>
    <t xml:space="preserve"> 53.4029212288072)</t>
  </si>
  <si>
    <t>c(-2.97082368156071</t>
  </si>
  <si>
    <t>E01006549</t>
  </si>
  <si>
    <t>Liverpool 043B</t>
  </si>
  <si>
    <t>E01006513 E01006554</t>
  </si>
  <si>
    <t>E01006513 E01006675</t>
  </si>
  <si>
    <t>E01006741</t>
  </si>
  <si>
    <t>Liverpool 058C</t>
  </si>
  <si>
    <t>c(-2.96973121827444</t>
  </si>
  <si>
    <t>E01006514 E01006520</t>
  </si>
  <si>
    <t>E01006514 E01006522</t>
  </si>
  <si>
    <t>E01006514 E01006675</t>
  </si>
  <si>
    <t>c(-2.95070668109808</t>
  </si>
  <si>
    <t>E01006520 E01006747</t>
  </si>
  <si>
    <t>c(-2.94669087898599</t>
  </si>
  <si>
    <t>E01006522 E01033752</t>
  </si>
  <si>
    <t>c(-2.94526822268773</t>
  </si>
  <si>
    <t>E01006549 E01033756</t>
  </si>
  <si>
    <t>c(-2.954212822494</t>
  </si>
  <si>
    <t>E01006675 E01033756</t>
  </si>
  <si>
    <t>c(-2.85893984642612</t>
  </si>
  <si>
    <t>E01006739 E01006743</t>
  </si>
  <si>
    <t>c(-2.85302751665209</t>
  </si>
  <si>
    <t>E01006741 E01006755</t>
  </si>
  <si>
    <t>Route</t>
  </si>
  <si>
    <t>route1</t>
  </si>
  <si>
    <t>route2</t>
  </si>
  <si>
    <t>route8</t>
  </si>
  <si>
    <t>route5</t>
  </si>
  <si>
    <t>route10</t>
  </si>
  <si>
    <t>route3</t>
  </si>
  <si>
    <t>route4</t>
  </si>
  <si>
    <t>route6</t>
  </si>
  <si>
    <t>route7</t>
  </si>
  <si>
    <t>route9</t>
  </si>
  <si>
    <t>route11</t>
  </si>
  <si>
    <t>length</t>
  </si>
  <si>
    <t>Change in elevation</t>
  </si>
  <si>
    <t>Cycling Trips</t>
  </si>
  <si>
    <t>Existing</t>
  </si>
  <si>
    <t>Government Target</t>
  </si>
  <si>
    <t>Go Dutch</t>
  </si>
  <si>
    <t>Cycling</t>
  </si>
  <si>
    <t>Speed</t>
  </si>
  <si>
    <t>Walking</t>
  </si>
  <si>
    <t>Car</t>
  </si>
  <si>
    <t>Mean Trips</t>
  </si>
  <si>
    <t>Assumptions</t>
  </si>
  <si>
    <t>METS</t>
  </si>
  <si>
    <t>Driver</t>
  </si>
  <si>
    <t>Cyclists</t>
  </si>
  <si>
    <t>Pedestrians</t>
  </si>
  <si>
    <t>Total</t>
  </si>
  <si>
    <t>Baseline mean marginal METs / person / week</t>
  </si>
  <si>
    <t>Government</t>
  </si>
  <si>
    <t>Increase in physical activity (total)</t>
  </si>
  <si>
    <t>Dutch</t>
  </si>
  <si>
    <t>Change in mean</t>
  </si>
  <si>
    <t>% increase in cycling</t>
  </si>
  <si>
    <t>Gov bicycle</t>
  </si>
  <si>
    <t>Weekly physical activity energy expenditure from cycling / person</t>
  </si>
  <si>
    <t>Change in commuters</t>
  </si>
  <si>
    <t>Increase in Physical Activity</t>
  </si>
  <si>
    <t>Displaces weekly physical activity energy expenditure (from walk)</t>
  </si>
  <si>
    <t>Change in walkers</t>
  </si>
  <si>
    <t>Displaced physical activity</t>
  </si>
  <si>
    <t>Net Change in physical activity expenditure</t>
  </si>
  <si>
    <t>Average change per person (marginal METS per week)</t>
  </si>
  <si>
    <t>GOV</t>
  </si>
  <si>
    <t>DUTCH</t>
  </si>
  <si>
    <t>% decrease in non-cycling modes</t>
  </si>
  <si>
    <t xml:space="preserve">Non-cycling </t>
  </si>
  <si>
    <t>Non cycling trips</t>
  </si>
  <si>
    <t>% change relative to baseline</t>
  </si>
  <si>
    <t>Baseline</t>
  </si>
  <si>
    <t>marginal METS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</si>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</sst>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6" fillId="2" borderId="0" xfId="6" applyNumberFormat="1"/>
    <xf numFmtId="0" fontId="0" fillId="0" borderId="0" xfId="0" applyAlignment="1">
      <alignment vertical="center"/>
    </xf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9" fontId="0" fillId="0" borderId="0" xfId="42" applyFont="1"/>
    <xf numFmtId="165" fontId="0" fillId="0" borderId="0" xfId="42" applyNumberFormat="1" applyFont="1"/>
    <xf numFmtId="0" fontId="0" fillId="33" borderId="0" xfId="0" applyFill="1"/>
    <xf numFmtId="0" fontId="0" fillId="0" borderId="0" xfId="42" applyNumberFormat="1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17" fillId="29" borderId="0" xfId="38"/>
    <xf numFmtId="2" fontId="17" fillId="29" borderId="0" xfId="38" applyNumberFormat="1"/>
    <xf numFmtId="164" fontId="17" fillId="29" borderId="0" xfId="38" applyNumberFormat="1"/>
    <xf numFmtId="1" fontId="17" fillId="29" borderId="0" xfId="38" applyNumberFormat="1"/>
    <xf numFmtId="9" fontId="17" fillId="29" borderId="0" xfId="38" applyNumberFormat="1"/>
    <xf numFmtId="0" fontId="17" fillId="25" borderId="0" xfId="34"/>
    <xf numFmtId="2" fontId="17" fillId="25" borderId="0" xfId="34" applyNumberFormat="1"/>
    <xf numFmtId="164" fontId="17" fillId="25" borderId="0" xfId="34" applyNumberFormat="1"/>
    <xf numFmtId="1" fontId="17" fillId="25" borderId="0" xfId="34" applyNumberFormat="1"/>
    <xf numFmtId="9" fontId="17" fillId="25" borderId="0" xfId="34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107</xdr:col>
      <xdr:colOff>342900</xdr:colOff>
      <xdr:row>7</xdr:row>
      <xdr:rowOff>38101</xdr:rowOff>
    </xdr:from>
    <xdr:to>
      <xdr:col>121</xdr:col>
      <xdr:colOff>104776</xdr:colOff>
      <xdr:row>15</xdr:row>
      <xdr:rowOff>76201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209915-F742-4D71-854A-105E47E27D80}"/>
            </a:ext>
          </a:extLst>
        </xdr:cNvPr>
        <xdr:cNvSpPr txBox="1"/>
      </xdr:nvSpPr>
      <xdr:spPr>
        <a:xfrm>
          <a:off x="12306300" y="1371601"/>
          <a:ext cx="8296276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Baseline physical activity energy expenditure from active travel in each OD pair =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= (no. baseline cyclists * mean cycling to school trips/cyclist/week * mMETs per cycling trip) (1)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+ (no. baseline cyclists * mean walking to school trips/cyclist/week * mMETs per walking trip) (2)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+ (no. baseline pedestrians* mean cycling to school trips/pedestrian/week * mMETs per cycling trip) (3)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+ (no. baseline pedestrians* mean walking to school trips/pedestrian/week * mMETs per walking trip) (4)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+ (no. baseline motorised mode users * mean cycling to school trips/motorised mode user/week * mMETs per cycling (5) trip)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+ (no. baseline motorised mode users * mean walking to school trips/motorised mode user/week * mMETs per walking(6) trip)</a:t>
          </a:r>
        </a:p>
        <a:p>
          <a:endParaRPr lang="en-GB" sz="1100"/>
        </a:p>
      </xdr:txBody>
    </xdr:sp>
    <xdr:clientData/>
  </xdr:twoCellAnchor>
  <xdr:twoCellAnchor>
    <xdr:from>
      <xdr:col>107</xdr:col>
      <xdr:colOff>571500</xdr:colOff>
      <xdr:row>20</xdr:row>
      <xdr:rowOff>114300</xdr:rowOff>
    </xdr:from>
    <xdr:to>
      <xdr:col>112</xdr:col>
      <xdr:colOff>381000</xdr:colOff>
      <xdr:row>24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62834D7-6B8C-42E5-A4AC-7D1BC3D1A299}"/>
            </a:ext>
          </a:extLst>
        </xdr:cNvPr>
        <xdr:cNvSpPr txBox="1"/>
      </xdr:nvSpPr>
      <xdr:spPr>
        <a:xfrm>
          <a:off x="12534900" y="3924300"/>
          <a:ext cx="2857500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marginal METS = METS - 1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107</xdr:col>
      <xdr:colOff>171450</xdr:colOff>
      <xdr:row>3</xdr:row>
      <xdr:rowOff>171451</xdr:rowOff>
    </xdr:from>
    <xdr:to>
      <xdr:col>120</xdr:col>
      <xdr:colOff>542926</xdr:colOff>
      <xdr:row>12</xdr:row>
      <xdr:rowOff>19051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E333ED-1530-48CE-B89D-44E25D65A7F3}"/>
            </a:ext>
          </a:extLst>
        </xdr:cNvPr>
        <xdr:cNvSpPr txBox="1"/>
      </xdr:nvSpPr>
      <xdr:spPr>
        <a:xfrm>
          <a:off x="11525250" y="742951"/>
          <a:ext cx="8296276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Baseline physical activity energy expenditure from active travel in each OD pair =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= (no. baseline cyclists * mean cycling to school trips/cyclist/week * mMETs per cycling trip) (1)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+ (no. baseline cyclists * mean walking to school trips/cyclist/week * mMETs per walking trip) (2)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+ (no. baseline pedestrians* mean cycling to school trips/pedestrian/week * mMETs per cycling trip) (3)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+ (no. baseline pedestrians* mean walking to school trips/pedestrian/week * mMETs per walking trip) (4)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+ (no. baseline motorised mode users * mean cycling to school trips/motorised mode user/week * mMETs per cycling (5) trip)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+ (no. baseline motorised mode users * mean walking to school trips/motorised mode user/week * mMETs per walking(6) trip)</a:t>
          </a:r>
        </a:p>
        <a:p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107</xdr:col>
      <xdr:colOff>171450</xdr:colOff>
      <xdr:row>3</xdr:row>
      <xdr:rowOff>171451</xdr:rowOff>
    </xdr:from>
    <xdr:to>
      <xdr:col>120</xdr:col>
      <xdr:colOff>542926</xdr:colOff>
      <xdr:row>12</xdr:row>
      <xdr:rowOff>19051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216B32-DE43-4293-97B8-8A1D25F988A8}"/>
            </a:ext>
          </a:extLst>
        </xdr:cNvPr>
        <xdr:cNvSpPr txBox="1"/>
      </xdr:nvSpPr>
      <xdr:spPr>
        <a:xfrm>
          <a:off x="12134850" y="742951"/>
          <a:ext cx="8296276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Baseline physical activity energy expenditure from active travel in each OD pair =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= (no. baseline cyclists * mean cycling to school trips/cyclist/week * mMETs per cycling trip) (1)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+ (no. baseline cyclists * mean walking to school trips/cyclist/week * mMETs per walking trip) (2)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+ (no. baseline pedestrians* mean cycling to school trips/pedestrian/week * mMETs per cycling trip) (3)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+ (no. baseline pedestrians* mean walking to school trips/pedestrian/week * mMETs per walking trip) (4)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+ (no. baseline motorised mode users * mean cycling to school trips/motorised mode user/week * mMETs per cycling (5) trip)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+ (no. baseline motorised mode users * mean walking to school trips/motorised mode user/week * mMETs per walking(6) trip)</a:t>
          </a:r>
        </a:p>
        <a:p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2</xdr:row>
      <xdr:rowOff>85725</xdr:rowOff>
    </xdr:from>
    <xdr:to>
      <xdr:col>21</xdr:col>
      <xdr:colOff>266700</xdr:colOff>
      <xdr:row>11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098596-D950-436E-ACF7-18D7B415FCB7}"/>
            </a:ext>
          </a:extLst>
        </xdr:cNvPr>
        <xdr:cNvSpPr txBox="1"/>
      </xdr:nvSpPr>
      <xdr:spPr>
        <a:xfrm>
          <a:off x="11420475" y="990600"/>
          <a:ext cx="5715000" cy="1704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Weekly physical activity</a:t>
          </a:r>
          <a:r>
            <a:rPr lang="en-GB" sz="1100" baseline="0"/>
            <a:t> energy expenditure from cycling for a commuter in an OD pair </a:t>
          </a:r>
        </a:p>
        <a:p>
          <a:r>
            <a:rPr lang="en-GB" sz="1100" baseline="0"/>
            <a:t>= mean cycling trips per cyclist per week * marginal METs per cycling trip</a:t>
          </a:r>
        </a:p>
        <a:p>
          <a:endParaRPr lang="en-GB" sz="1100" baseline="0"/>
        </a:p>
        <a:p>
          <a:r>
            <a:rPr lang="en-GB" sz="1100" baseline="0"/>
            <a:t>where:</a:t>
          </a:r>
        </a:p>
        <a:p>
          <a:r>
            <a:rPr lang="en-GB" sz="1100"/>
            <a:t>marginal</a:t>
          </a:r>
          <a:r>
            <a:rPr lang="en-GB" sz="1100" baseline="0"/>
            <a:t> METS per cyclingtrip </a:t>
          </a:r>
        </a:p>
        <a:p>
          <a:r>
            <a:rPr lang="en-GB" sz="1100" baseline="0"/>
            <a:t>= (cycling distance / cycling speed) * marginal METs energy expenditure of cycling per hour</a:t>
          </a:r>
        </a:p>
        <a:p>
          <a:endParaRPr lang="en-GB" sz="1100" baseline="0"/>
        </a:p>
        <a:p>
          <a:r>
            <a:rPr lang="en-GB" sz="1100"/>
            <a:t>Total additional</a:t>
          </a:r>
          <a:r>
            <a:rPr lang="en-GB" sz="1100" baseline="0"/>
            <a:t> physical activity per week </a:t>
          </a:r>
        </a:p>
        <a:p>
          <a:r>
            <a:rPr lang="en-GB" sz="1100" baseline="0"/>
            <a:t>= Weekly physical activity per cyclist * change in the number of commuters cycling to work</a:t>
          </a:r>
          <a:endParaRPr lang="en-GB" sz="1100"/>
        </a:p>
      </xdr:txBody>
    </xdr:sp>
    <xdr:clientData/>
  </xdr:twoCellAnchor>
  <xdr:twoCellAnchor>
    <xdr:from>
      <xdr:col>12</xdr:col>
      <xdr:colOff>57150</xdr:colOff>
      <xdr:row>12</xdr:row>
      <xdr:rowOff>76200</xdr:rowOff>
    </xdr:from>
    <xdr:to>
      <xdr:col>21</xdr:col>
      <xdr:colOff>285750</xdr:colOff>
      <xdr:row>19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34A1803-60A6-4428-8867-50920030A6AC}"/>
            </a:ext>
          </a:extLst>
        </xdr:cNvPr>
        <xdr:cNvSpPr txBox="1"/>
      </xdr:nvSpPr>
      <xdr:spPr>
        <a:xfrm>
          <a:off x="11439525" y="2886075"/>
          <a:ext cx="571500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Displced</a:t>
          </a:r>
          <a:r>
            <a:rPr lang="en-GB" sz="1100" baseline="0"/>
            <a:t> weekly physical activity energy expenditure from a commuter formally walking in an OD pair</a:t>
          </a:r>
        </a:p>
        <a:p>
          <a:r>
            <a:rPr lang="en-GB" sz="1100" baseline="0"/>
            <a:t>= mean cycling trips per cyclist per week * mMETS per walking trip</a:t>
          </a:r>
        </a:p>
        <a:p>
          <a:endParaRPr lang="en-GB" sz="1100" baseline="0"/>
        </a:p>
        <a:p>
          <a:r>
            <a:rPr lang="en-GB" sz="1100" baseline="0"/>
            <a:t>mMETs per walking trip </a:t>
          </a:r>
        </a:p>
        <a:p>
          <a:r>
            <a:rPr lang="en-GB" sz="1100" baseline="0"/>
            <a:t>= (walking distance / walking speed) * mMETs of walking per hour</a:t>
          </a:r>
        </a:p>
        <a:p>
          <a:endParaRPr lang="en-GB" sz="1100" baseline="0"/>
        </a:p>
        <a:p>
          <a:r>
            <a:rPr lang="en-GB" sz="1100"/>
            <a:t>Displaced</a:t>
          </a:r>
          <a:r>
            <a:rPr lang="en-GB" sz="1100" baseline="0"/>
            <a:t> physical activity per week </a:t>
          </a:r>
        </a:p>
        <a:p>
          <a:r>
            <a:rPr lang="en-GB" sz="1100" baseline="0"/>
            <a:t>= displaced weekly physical activity * change in number of commuters walking to work</a:t>
          </a:r>
          <a:endParaRPr lang="en-GB" sz="1100"/>
        </a:p>
      </xdr:txBody>
    </xdr:sp>
    <xdr:clientData/>
  </xdr:twoCellAnchor>
  <xdr:twoCellAnchor>
    <xdr:from>
      <xdr:col>12</xdr:col>
      <xdr:colOff>66675</xdr:colOff>
      <xdr:row>20</xdr:row>
      <xdr:rowOff>76200</xdr:rowOff>
    </xdr:from>
    <xdr:to>
      <xdr:col>21</xdr:col>
      <xdr:colOff>323850</xdr:colOff>
      <xdr:row>27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672D56F-FB62-4286-8E33-D60E1A3541B2}"/>
            </a:ext>
          </a:extLst>
        </xdr:cNvPr>
        <xdr:cNvSpPr txBox="1"/>
      </xdr:nvSpPr>
      <xdr:spPr>
        <a:xfrm>
          <a:off x="11449050" y="4981575"/>
          <a:ext cx="5743575" cy="1390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Net cange in physical activity energy expenditure in each OD pair </a:t>
          </a:r>
        </a:p>
        <a:p>
          <a:r>
            <a:rPr lang="en-GB" sz="1100"/>
            <a:t>= additional physical</a:t>
          </a:r>
          <a:r>
            <a:rPr lang="en-GB" sz="1100" baseline="0"/>
            <a:t> activity due to cycling - displaced physical activity due to former walking</a:t>
          </a:r>
        </a:p>
        <a:p>
          <a:endParaRPr lang="en-GB" sz="1100" baseline="0"/>
        </a:p>
        <a:p>
          <a:r>
            <a:rPr lang="en-GB" sz="1100" baseline="0"/>
            <a:t>Put into context </a:t>
          </a:r>
        </a:p>
        <a:p>
          <a:r>
            <a:rPr lang="en-GB" sz="1100" baseline="0"/>
            <a:t>= additional physical activity - baseline (baseline sheet)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2"/>
  <sheetViews>
    <sheetView topLeftCell="J1" workbookViewId="0">
      <selection activeCell="J2" sqref="J2:J12"/>
    </sheetView>
  </sheetViews>
  <sheetFormatPr defaultRowHeight="15" x14ac:dyDescent="0.25"/>
  <cols>
    <col min="1" max="9" width="0" hidden="1" customWidth="1"/>
    <col min="12" max="12" width="13.7109375" bestFit="1" customWidth="1"/>
    <col min="13" max="13" width="15.42578125" customWidth="1"/>
    <col min="19" max="19" width="19" customWidth="1"/>
    <col min="20" max="20" width="14.140625" customWidth="1"/>
    <col min="21" max="37" width="0" hidden="1" customWidth="1"/>
    <col min="38" max="38" width="11.28515625" customWidth="1"/>
    <col min="39" max="104" width="0" hidden="1" customWidth="1"/>
    <col min="105" max="105" width="15.28515625" customWidth="1"/>
    <col min="106" max="106" width="12.7109375" customWidth="1"/>
  </cols>
  <sheetData>
    <row r="1" spans="1:10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146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DA1" t="s">
        <v>158</v>
      </c>
      <c r="DB1" t="s">
        <v>193</v>
      </c>
    </row>
    <row r="2" spans="1:106" x14ac:dyDescent="0.25">
      <c r="A2" t="s">
        <v>126</v>
      </c>
      <c r="B2" t="s">
        <v>88</v>
      </c>
      <c r="C2" t="s">
        <v>100</v>
      </c>
      <c r="D2" t="s">
        <v>89</v>
      </c>
      <c r="E2" t="s">
        <v>101</v>
      </c>
      <c r="F2" t="s">
        <v>90</v>
      </c>
      <c r="G2" t="s">
        <v>90</v>
      </c>
      <c r="H2" t="s">
        <v>91</v>
      </c>
      <c r="I2" t="s">
        <v>91</v>
      </c>
      <c r="J2" t="s">
        <v>147</v>
      </c>
      <c r="K2">
        <v>37</v>
      </c>
      <c r="L2">
        <v>10</v>
      </c>
      <c r="M2">
        <v>4</v>
      </c>
      <c r="N2">
        <v>10</v>
      </c>
      <c r="O2">
        <v>1</v>
      </c>
      <c r="P2">
        <v>0</v>
      </c>
      <c r="Q2">
        <v>0</v>
      </c>
      <c r="R2">
        <v>12</v>
      </c>
      <c r="S2">
        <v>0</v>
      </c>
      <c r="T2">
        <v>12.8</v>
      </c>
      <c r="U2">
        <v>2.76</v>
      </c>
      <c r="V2">
        <v>3.59</v>
      </c>
      <c r="W2">
        <v>-0.40899999999999997</v>
      </c>
      <c r="X2">
        <v>8.98</v>
      </c>
      <c r="Y2">
        <v>-1.02</v>
      </c>
      <c r="Z2">
        <v>13.2</v>
      </c>
      <c r="AA2">
        <v>3.22</v>
      </c>
      <c r="AB2">
        <v>3.63</v>
      </c>
      <c r="AC2">
        <v>-0.36699999999999999</v>
      </c>
      <c r="AD2">
        <v>8.84</v>
      </c>
      <c r="AE2">
        <v>-1.1599999999999999</v>
      </c>
      <c r="AF2">
        <v>14</v>
      </c>
      <c r="AG2">
        <v>4</v>
      </c>
      <c r="AH2">
        <v>3</v>
      </c>
      <c r="AI2">
        <v>-1</v>
      </c>
      <c r="AJ2">
        <v>9</v>
      </c>
      <c r="AK2">
        <v>-1</v>
      </c>
      <c r="AL2">
        <v>17.78</v>
      </c>
      <c r="AM2">
        <v>7.78</v>
      </c>
      <c r="AN2">
        <v>2.85</v>
      </c>
      <c r="AO2">
        <v>-1.1499999999999999</v>
      </c>
      <c r="AP2">
        <v>7.12</v>
      </c>
      <c r="AQ2">
        <v>-2.88</v>
      </c>
      <c r="AR2">
        <v>19.73</v>
      </c>
      <c r="AS2">
        <v>9.73</v>
      </c>
      <c r="AT2">
        <v>2.56</v>
      </c>
      <c r="AU2">
        <v>-1.44</v>
      </c>
      <c r="AV2">
        <v>6.4</v>
      </c>
      <c r="AW2">
        <v>-3.6</v>
      </c>
      <c r="AX2">
        <v>-4.6000000000000001E-4</v>
      </c>
      <c r="AY2">
        <v>868</v>
      </c>
      <c r="AZ2">
        <v>-3.1300000000000002E-4</v>
      </c>
      <c r="BA2">
        <v>591</v>
      </c>
      <c r="BB2">
        <v>-5.7499999999999999E-4</v>
      </c>
      <c r="BC2">
        <v>1086.31</v>
      </c>
      <c r="BD2">
        <v>-4.28E-4</v>
      </c>
      <c r="BE2">
        <v>808.92</v>
      </c>
      <c r="BF2">
        <v>0</v>
      </c>
      <c r="BG2">
        <v>772</v>
      </c>
      <c r="BH2">
        <v>0</v>
      </c>
      <c r="BI2">
        <v>494</v>
      </c>
      <c r="BJ2">
        <v>-9.9700000000000006E-4</v>
      </c>
      <c r="BK2">
        <v>1882.55</v>
      </c>
      <c r="BL2">
        <v>-8.4999999999999995E-4</v>
      </c>
      <c r="BM2">
        <v>1605.17</v>
      </c>
      <c r="BN2">
        <v>-8.5499999999999997E-4</v>
      </c>
      <c r="BO2">
        <v>1614.26</v>
      </c>
      <c r="BP2">
        <v>-7.0799999999999997E-4</v>
      </c>
      <c r="BQ2">
        <v>1336.88</v>
      </c>
      <c r="BR2">
        <v>-789</v>
      </c>
      <c r="BS2">
        <v>-162</v>
      </c>
      <c r="BT2">
        <v>-826</v>
      </c>
      <c r="BU2">
        <v>-200</v>
      </c>
      <c r="BV2">
        <v>-830</v>
      </c>
      <c r="BW2">
        <v>-204</v>
      </c>
      <c r="BX2">
        <v>-1083.4100000000001</v>
      </c>
      <c r="BY2">
        <v>-456.91</v>
      </c>
      <c r="BZ2">
        <v>-1198.18</v>
      </c>
      <c r="CA2">
        <v>-571.67999999999995</v>
      </c>
      <c r="CB2">
        <v>3</v>
      </c>
      <c r="CC2">
        <v>3.43</v>
      </c>
      <c r="CD2">
        <v>3.4279999999999999</v>
      </c>
      <c r="CE2">
        <v>1.2815129000000001</v>
      </c>
      <c r="CF2">
        <v>1</v>
      </c>
      <c r="CG2">
        <v>1.02</v>
      </c>
      <c r="CH2">
        <v>1.0210035</v>
      </c>
      <c r="CI2">
        <v>13.05</v>
      </c>
      <c r="CJ2">
        <v>13.05</v>
      </c>
      <c r="CK2" t="s">
        <v>123</v>
      </c>
      <c r="CL2">
        <v>-2.9351877616386801</v>
      </c>
      <c r="CM2">
        <v>53.401988454376998</v>
      </c>
      <c r="CN2" t="s">
        <v>102</v>
      </c>
      <c r="DA2" s="2">
        <v>3.387</v>
      </c>
      <c r="DB2" s="13">
        <f>K2-L2</f>
        <v>27</v>
      </c>
    </row>
    <row r="3" spans="1:106" x14ac:dyDescent="0.25">
      <c r="A3" t="s">
        <v>127</v>
      </c>
      <c r="B3" t="s">
        <v>88</v>
      </c>
      <c r="C3" t="s">
        <v>103</v>
      </c>
      <c r="D3" t="s">
        <v>89</v>
      </c>
      <c r="E3" t="s">
        <v>104</v>
      </c>
      <c r="F3" t="s">
        <v>90</v>
      </c>
      <c r="G3" t="s">
        <v>90</v>
      </c>
      <c r="H3" t="s">
        <v>91</v>
      </c>
      <c r="I3" t="s">
        <v>91</v>
      </c>
      <c r="J3" t="s">
        <v>148</v>
      </c>
      <c r="K3">
        <v>45</v>
      </c>
      <c r="L3">
        <v>10</v>
      </c>
      <c r="M3">
        <v>9</v>
      </c>
      <c r="N3">
        <v>5</v>
      </c>
      <c r="O3">
        <v>2</v>
      </c>
      <c r="P3">
        <v>0</v>
      </c>
      <c r="Q3">
        <v>1</v>
      </c>
      <c r="R3">
        <v>17</v>
      </c>
      <c r="S3">
        <v>1</v>
      </c>
      <c r="T3">
        <v>14</v>
      </c>
      <c r="U3">
        <v>4.0199999999999996</v>
      </c>
      <c r="V3">
        <v>7.96</v>
      </c>
      <c r="W3">
        <v>-1.04</v>
      </c>
      <c r="X3">
        <v>4.42</v>
      </c>
      <c r="Y3">
        <v>-0.57799999999999996</v>
      </c>
      <c r="Z3">
        <v>16.399999999999999</v>
      </c>
      <c r="AA3">
        <v>6.35</v>
      </c>
      <c r="AB3">
        <v>6.84</v>
      </c>
      <c r="AC3">
        <v>-2.16</v>
      </c>
      <c r="AD3">
        <v>4.57</v>
      </c>
      <c r="AE3">
        <v>-0.433</v>
      </c>
      <c r="AF3">
        <v>11</v>
      </c>
      <c r="AG3">
        <v>1</v>
      </c>
      <c r="AH3">
        <v>9</v>
      </c>
      <c r="AI3">
        <v>0</v>
      </c>
      <c r="AJ3">
        <v>5</v>
      </c>
      <c r="AK3">
        <v>0</v>
      </c>
      <c r="AL3">
        <v>24.3</v>
      </c>
      <c r="AM3">
        <v>14.3</v>
      </c>
      <c r="AN3">
        <v>5.35</v>
      </c>
      <c r="AO3">
        <v>-3.65</v>
      </c>
      <c r="AP3">
        <v>2.97</v>
      </c>
      <c r="AQ3">
        <v>-2.0299999999999998</v>
      </c>
      <c r="AR3">
        <v>24.93</v>
      </c>
      <c r="AS3">
        <v>14.93</v>
      </c>
      <c r="AT3">
        <v>5.19</v>
      </c>
      <c r="AU3">
        <v>-3.81</v>
      </c>
      <c r="AV3">
        <v>2.88</v>
      </c>
      <c r="AW3">
        <v>-2.12</v>
      </c>
      <c r="AX3">
        <v>-4.0099999999999999E-4</v>
      </c>
      <c r="AY3">
        <v>758</v>
      </c>
      <c r="AZ3">
        <v>-3.0299999999999999E-4</v>
      </c>
      <c r="BA3">
        <v>572</v>
      </c>
      <c r="BB3">
        <v>-1.46E-4</v>
      </c>
      <c r="BC3">
        <v>276.44</v>
      </c>
      <c r="BD3" s="1">
        <v>-4.7800000000000003E-5</v>
      </c>
      <c r="BE3">
        <v>90.33</v>
      </c>
      <c r="BF3">
        <v>0</v>
      </c>
      <c r="BG3">
        <v>198</v>
      </c>
      <c r="BH3">
        <v>0</v>
      </c>
      <c r="BI3">
        <v>12</v>
      </c>
      <c r="BJ3">
        <v>-1.1000000000000001E-3</v>
      </c>
      <c r="BK3">
        <v>2079.71</v>
      </c>
      <c r="BL3">
        <v>-1E-3</v>
      </c>
      <c r="BM3">
        <v>1893.6</v>
      </c>
      <c r="BN3">
        <v>-5.8600000000000004E-4</v>
      </c>
      <c r="BO3">
        <v>1107.03</v>
      </c>
      <c r="BP3">
        <v>-4.8799999999999999E-4</v>
      </c>
      <c r="BQ3">
        <v>920.91</v>
      </c>
      <c r="BR3">
        <v>-209</v>
      </c>
      <c r="BS3">
        <v>-58.1</v>
      </c>
      <c r="BT3">
        <v>-196</v>
      </c>
      <c r="BU3">
        <v>-45</v>
      </c>
      <c r="BV3">
        <v>-157</v>
      </c>
      <c r="BW3">
        <v>-6</v>
      </c>
      <c r="BX3">
        <v>-354.23</v>
      </c>
      <c r="BY3">
        <v>-203.73</v>
      </c>
      <c r="BZ3">
        <v>-363.31</v>
      </c>
      <c r="CA3">
        <v>-212.81</v>
      </c>
      <c r="CB3">
        <v>2</v>
      </c>
      <c r="CC3">
        <v>2.0699999999999998</v>
      </c>
      <c r="CD3">
        <v>2.2919999999999998</v>
      </c>
      <c r="CE3">
        <v>1.1706270000000001</v>
      </c>
      <c r="CF3">
        <v>1.1051108999999999</v>
      </c>
      <c r="CG3">
        <v>0.48</v>
      </c>
      <c r="CH3">
        <v>0.61082022999999996</v>
      </c>
      <c r="CI3">
        <v>9.1999998000000005</v>
      </c>
      <c r="CJ3">
        <v>9.3500004000000008</v>
      </c>
      <c r="CK3" t="s">
        <v>123</v>
      </c>
      <c r="CL3">
        <v>-2.9542128224940001</v>
      </c>
      <c r="CM3">
        <v>53.401988454376998</v>
      </c>
      <c r="CN3" t="s">
        <v>105</v>
      </c>
      <c r="DA3" s="2">
        <v>2.1030000000000002</v>
      </c>
      <c r="DB3" s="13">
        <f t="shared" ref="DB3:DB12" si="0">K3-L3</f>
        <v>35</v>
      </c>
    </row>
    <row r="4" spans="1:106" x14ac:dyDescent="0.25">
      <c r="A4" t="s">
        <v>131</v>
      </c>
      <c r="B4" t="s">
        <v>92</v>
      </c>
      <c r="C4" t="s">
        <v>94</v>
      </c>
      <c r="D4" t="s">
        <v>93</v>
      </c>
      <c r="E4" t="s">
        <v>95</v>
      </c>
      <c r="F4" t="s">
        <v>90</v>
      </c>
      <c r="G4" t="s">
        <v>90</v>
      </c>
      <c r="H4" t="s">
        <v>91</v>
      </c>
      <c r="I4" t="s">
        <v>91</v>
      </c>
      <c r="J4" t="s">
        <v>152</v>
      </c>
      <c r="K4">
        <v>36</v>
      </c>
      <c r="L4">
        <v>8</v>
      </c>
      <c r="M4">
        <v>7</v>
      </c>
      <c r="N4">
        <v>10</v>
      </c>
      <c r="O4">
        <v>3</v>
      </c>
      <c r="P4">
        <v>0</v>
      </c>
      <c r="Q4">
        <v>0</v>
      </c>
      <c r="R4">
        <v>8</v>
      </c>
      <c r="S4">
        <v>0</v>
      </c>
      <c r="T4">
        <v>10.9</v>
      </c>
      <c r="U4">
        <v>2.91</v>
      </c>
      <c r="V4">
        <v>6.27</v>
      </c>
      <c r="W4">
        <v>-0.72699999999999998</v>
      </c>
      <c r="X4">
        <v>8.9600000000000009</v>
      </c>
      <c r="Y4">
        <v>-1.04</v>
      </c>
      <c r="Z4">
        <v>10.8</v>
      </c>
      <c r="AA4">
        <v>2.84</v>
      </c>
      <c r="AB4">
        <v>6.49</v>
      </c>
      <c r="AC4">
        <v>-0.505</v>
      </c>
      <c r="AD4">
        <v>9.36</v>
      </c>
      <c r="AE4">
        <v>-0.64300000000000002</v>
      </c>
      <c r="AF4">
        <v>8</v>
      </c>
      <c r="AG4">
        <v>0</v>
      </c>
      <c r="AH4">
        <v>7</v>
      </c>
      <c r="AI4">
        <v>0</v>
      </c>
      <c r="AJ4">
        <v>10</v>
      </c>
      <c r="AK4">
        <v>0</v>
      </c>
      <c r="AL4">
        <v>18.100000000000001</v>
      </c>
      <c r="AM4">
        <v>10.1</v>
      </c>
      <c r="AN4">
        <v>4.4800000000000004</v>
      </c>
      <c r="AO4">
        <v>-2.52</v>
      </c>
      <c r="AP4">
        <v>6.39</v>
      </c>
      <c r="AQ4">
        <v>-3.61</v>
      </c>
      <c r="AR4">
        <v>19.399999999999999</v>
      </c>
      <c r="AS4">
        <v>11.4</v>
      </c>
      <c r="AT4">
        <v>4.1500000000000004</v>
      </c>
      <c r="AU4">
        <v>-2.85</v>
      </c>
      <c r="AV4">
        <v>5.93</v>
      </c>
      <c r="AW4">
        <v>-4.07</v>
      </c>
      <c r="AX4">
        <v>-4.3899999999999999E-4</v>
      </c>
      <c r="AY4">
        <v>830</v>
      </c>
      <c r="AZ4">
        <v>-1.5799999999999999E-4</v>
      </c>
      <c r="BA4">
        <v>299</v>
      </c>
      <c r="BB4">
        <v>-4.9899999999999999E-4</v>
      </c>
      <c r="BC4">
        <v>942.05</v>
      </c>
      <c r="BD4">
        <v>-2.1800000000000001E-4</v>
      </c>
      <c r="BE4">
        <v>410.92</v>
      </c>
      <c r="BF4">
        <v>0</v>
      </c>
      <c r="BG4">
        <v>572</v>
      </c>
      <c r="BH4">
        <v>0</v>
      </c>
      <c r="BI4">
        <v>40</v>
      </c>
      <c r="BJ4">
        <v>-7.8799999999999996E-4</v>
      </c>
      <c r="BK4">
        <v>1489.22</v>
      </c>
      <c r="BL4">
        <v>-5.0699999999999996E-4</v>
      </c>
      <c r="BM4">
        <v>958.09</v>
      </c>
      <c r="BN4">
        <v>-4.1899999999999999E-4</v>
      </c>
      <c r="BO4">
        <v>790.7</v>
      </c>
      <c r="BP4">
        <v>-1.37E-4</v>
      </c>
      <c r="BQ4">
        <v>259.57</v>
      </c>
      <c r="BR4">
        <v>-462</v>
      </c>
      <c r="BS4">
        <v>-122</v>
      </c>
      <c r="BT4">
        <v>-419</v>
      </c>
      <c r="BU4">
        <v>-79.5</v>
      </c>
      <c r="BV4">
        <v>-360</v>
      </c>
      <c r="BW4">
        <v>-20</v>
      </c>
      <c r="BX4">
        <v>-763.47</v>
      </c>
      <c r="BY4">
        <v>-423.86</v>
      </c>
      <c r="BZ4">
        <v>-818.44</v>
      </c>
      <c r="CA4">
        <v>-478.83</v>
      </c>
      <c r="CB4">
        <v>2</v>
      </c>
      <c r="CC4">
        <v>2.62</v>
      </c>
      <c r="CD4">
        <v>2.948</v>
      </c>
      <c r="CE4">
        <v>1.2176814</v>
      </c>
      <c r="CF4">
        <v>1.1230476</v>
      </c>
      <c r="CG4">
        <v>0.84</v>
      </c>
      <c r="CH4">
        <v>1.6960652000000001</v>
      </c>
      <c r="CI4">
        <v>10.266666000000001</v>
      </c>
      <c r="CJ4">
        <v>10.233333999999999</v>
      </c>
      <c r="CK4" t="s">
        <v>130</v>
      </c>
      <c r="CL4">
        <v>-2.95070668109808</v>
      </c>
      <c r="CM4">
        <v>53.398627549444399</v>
      </c>
      <c r="CN4" t="s">
        <v>96</v>
      </c>
      <c r="DA4" s="2">
        <v>2.6459999999999999</v>
      </c>
      <c r="DB4" s="13">
        <f t="shared" si="0"/>
        <v>28</v>
      </c>
    </row>
    <row r="5" spans="1:106" x14ac:dyDescent="0.25">
      <c r="A5" t="s">
        <v>132</v>
      </c>
      <c r="B5" t="s">
        <v>92</v>
      </c>
      <c r="C5" t="s">
        <v>97</v>
      </c>
      <c r="D5" t="s">
        <v>93</v>
      </c>
      <c r="E5" t="s">
        <v>98</v>
      </c>
      <c r="F5" t="s">
        <v>90</v>
      </c>
      <c r="G5" t="s">
        <v>90</v>
      </c>
      <c r="H5" t="s">
        <v>91</v>
      </c>
      <c r="I5" t="s">
        <v>91</v>
      </c>
      <c r="J5" t="s">
        <v>153</v>
      </c>
      <c r="K5">
        <v>36</v>
      </c>
      <c r="L5">
        <v>8</v>
      </c>
      <c r="M5">
        <v>7</v>
      </c>
      <c r="N5">
        <v>6</v>
      </c>
      <c r="O5">
        <v>4</v>
      </c>
      <c r="P5">
        <v>1</v>
      </c>
      <c r="Q5">
        <v>1</v>
      </c>
      <c r="R5">
        <v>9</v>
      </c>
      <c r="S5">
        <v>0</v>
      </c>
      <c r="T5">
        <v>10.9</v>
      </c>
      <c r="U5">
        <v>2.94</v>
      </c>
      <c r="V5">
        <v>6.26</v>
      </c>
      <c r="W5">
        <v>-0.73599999999999999</v>
      </c>
      <c r="X5">
        <v>5.37</v>
      </c>
      <c r="Y5">
        <v>-0.63100000000000001</v>
      </c>
      <c r="Z5">
        <v>11.3</v>
      </c>
      <c r="AA5">
        <v>3.26</v>
      </c>
      <c r="AB5">
        <v>5.64</v>
      </c>
      <c r="AC5">
        <v>-1.36</v>
      </c>
      <c r="AD5">
        <v>5.63</v>
      </c>
      <c r="AE5">
        <v>-0.374</v>
      </c>
      <c r="AF5">
        <v>11</v>
      </c>
      <c r="AG5">
        <v>3</v>
      </c>
      <c r="AH5">
        <v>7</v>
      </c>
      <c r="AI5">
        <v>0</v>
      </c>
      <c r="AJ5">
        <v>5</v>
      </c>
      <c r="AK5">
        <v>-1</v>
      </c>
      <c r="AL5">
        <v>18.07</v>
      </c>
      <c r="AM5">
        <v>10.06</v>
      </c>
      <c r="AN5">
        <v>4.4800000000000004</v>
      </c>
      <c r="AO5">
        <v>-2.52</v>
      </c>
      <c r="AP5">
        <v>3.84</v>
      </c>
      <c r="AQ5">
        <v>-2.16</v>
      </c>
      <c r="AR5">
        <v>19.43</v>
      </c>
      <c r="AS5">
        <v>11.43</v>
      </c>
      <c r="AT5">
        <v>4.1399999999999997</v>
      </c>
      <c r="AU5">
        <v>-2.86</v>
      </c>
      <c r="AV5">
        <v>3.55</v>
      </c>
      <c r="AW5">
        <v>-2.4500000000000002</v>
      </c>
      <c r="AX5">
        <v>-9.8900000000000008E-4</v>
      </c>
      <c r="AY5">
        <v>1870</v>
      </c>
      <c r="AZ5">
        <v>-1.9799999999999999E-4</v>
      </c>
      <c r="BA5">
        <v>375</v>
      </c>
      <c r="BB5">
        <v>-1.0200000000000001E-3</v>
      </c>
      <c r="BC5">
        <v>1933.52</v>
      </c>
      <c r="BD5">
        <v>-2.33E-4</v>
      </c>
      <c r="BE5">
        <v>440.22</v>
      </c>
      <c r="BF5">
        <v>0</v>
      </c>
      <c r="BG5">
        <v>1711</v>
      </c>
      <c r="BH5">
        <v>0</v>
      </c>
      <c r="BI5">
        <v>217</v>
      </c>
      <c r="BJ5">
        <v>-1.4400000000000001E-3</v>
      </c>
      <c r="BK5">
        <v>2710.44</v>
      </c>
      <c r="BL5">
        <v>-6.4400000000000004E-4</v>
      </c>
      <c r="BM5">
        <v>1217.1500000000001</v>
      </c>
      <c r="BN5">
        <v>-1.17E-3</v>
      </c>
      <c r="BO5">
        <v>2214.86</v>
      </c>
      <c r="BP5">
        <v>-3.8200000000000002E-4</v>
      </c>
      <c r="BQ5">
        <v>721.56</v>
      </c>
      <c r="BR5">
        <v>-313</v>
      </c>
      <c r="BS5">
        <v>-77.7</v>
      </c>
      <c r="BT5">
        <v>-286</v>
      </c>
      <c r="BU5">
        <v>-50.7</v>
      </c>
      <c r="BV5">
        <v>-324</v>
      </c>
      <c r="BW5">
        <v>-89</v>
      </c>
      <c r="BX5">
        <v>-500.91</v>
      </c>
      <c r="BY5">
        <v>-265.57</v>
      </c>
      <c r="BZ5">
        <v>-536.89</v>
      </c>
      <c r="CA5">
        <v>-301.55</v>
      </c>
      <c r="CB5">
        <v>2</v>
      </c>
      <c r="CC5">
        <v>2.83</v>
      </c>
      <c r="CD5">
        <v>3.2090000000000001</v>
      </c>
      <c r="CE5">
        <v>1.2026996999999999</v>
      </c>
      <c r="CF5">
        <v>1.1323217999999999</v>
      </c>
      <c r="CG5">
        <v>0.81</v>
      </c>
      <c r="CH5">
        <v>1.5892801000000001</v>
      </c>
      <c r="CI5">
        <v>10.883333</v>
      </c>
      <c r="CJ5">
        <v>11.033334</v>
      </c>
      <c r="CK5" t="s">
        <v>130</v>
      </c>
      <c r="CL5">
        <v>-2.94669087898599</v>
      </c>
      <c r="CM5">
        <v>53.398627549444399</v>
      </c>
      <c r="CN5" t="s">
        <v>99</v>
      </c>
      <c r="DA5" s="2">
        <v>2.855</v>
      </c>
      <c r="DB5" s="13">
        <f t="shared" si="0"/>
        <v>28</v>
      </c>
    </row>
    <row r="6" spans="1:106" x14ac:dyDescent="0.25">
      <c r="A6" t="s">
        <v>133</v>
      </c>
      <c r="B6" t="s">
        <v>92</v>
      </c>
      <c r="C6" t="s">
        <v>103</v>
      </c>
      <c r="D6" t="s">
        <v>93</v>
      </c>
      <c r="E6" t="s">
        <v>104</v>
      </c>
      <c r="F6" t="s">
        <v>90</v>
      </c>
      <c r="G6" t="s">
        <v>90</v>
      </c>
      <c r="H6" t="s">
        <v>91</v>
      </c>
      <c r="I6" t="s">
        <v>91</v>
      </c>
      <c r="J6" t="s">
        <v>150</v>
      </c>
      <c r="K6">
        <v>46</v>
      </c>
      <c r="L6">
        <v>9</v>
      </c>
      <c r="M6">
        <v>12</v>
      </c>
      <c r="N6">
        <v>7</v>
      </c>
      <c r="O6">
        <v>2</v>
      </c>
      <c r="P6">
        <v>0</v>
      </c>
      <c r="Q6">
        <v>1</v>
      </c>
      <c r="R6">
        <v>15</v>
      </c>
      <c r="S6">
        <v>0</v>
      </c>
      <c r="T6">
        <v>13</v>
      </c>
      <c r="U6">
        <v>4.0199999999999996</v>
      </c>
      <c r="V6">
        <v>10.7</v>
      </c>
      <c r="W6">
        <v>-1.32</v>
      </c>
      <c r="X6">
        <v>6.22</v>
      </c>
      <c r="Y6">
        <v>-0.78300000000000003</v>
      </c>
      <c r="Z6">
        <v>12.8</v>
      </c>
      <c r="AA6">
        <v>3.82</v>
      </c>
      <c r="AB6">
        <v>10.4</v>
      </c>
      <c r="AC6">
        <v>-1.62</v>
      </c>
      <c r="AD6">
        <v>6.3</v>
      </c>
      <c r="AE6">
        <v>-0.70199999999999996</v>
      </c>
      <c r="AF6">
        <v>15</v>
      </c>
      <c r="AG6">
        <v>6</v>
      </c>
      <c r="AH6">
        <v>10</v>
      </c>
      <c r="AI6">
        <v>-2</v>
      </c>
      <c r="AJ6">
        <v>6</v>
      </c>
      <c r="AK6">
        <v>-1</v>
      </c>
      <c r="AL6">
        <v>24.89</v>
      </c>
      <c r="AM6">
        <v>15.89</v>
      </c>
      <c r="AN6">
        <v>6.91</v>
      </c>
      <c r="AO6">
        <v>-5.09</v>
      </c>
      <c r="AP6">
        <v>4.09</v>
      </c>
      <c r="AQ6">
        <v>-2.91</v>
      </c>
      <c r="AR6">
        <v>24.9</v>
      </c>
      <c r="AS6">
        <v>15.9</v>
      </c>
      <c r="AT6">
        <v>6.91</v>
      </c>
      <c r="AU6">
        <v>-5.09</v>
      </c>
      <c r="AV6">
        <v>4.09</v>
      </c>
      <c r="AW6">
        <v>-2.91</v>
      </c>
      <c r="AX6">
        <v>-4.15E-4</v>
      </c>
      <c r="AY6">
        <v>785</v>
      </c>
      <c r="AZ6">
        <v>-1.5200000000000001E-4</v>
      </c>
      <c r="BA6">
        <v>287</v>
      </c>
      <c r="BB6">
        <v>-4.2000000000000002E-4</v>
      </c>
      <c r="BC6">
        <v>793.52</v>
      </c>
      <c r="BD6">
        <v>-1.5699999999999999E-4</v>
      </c>
      <c r="BE6">
        <v>296.37</v>
      </c>
      <c r="BF6">
        <v>0</v>
      </c>
      <c r="BG6">
        <v>449</v>
      </c>
      <c r="BH6">
        <v>0</v>
      </c>
      <c r="BI6">
        <v>-48</v>
      </c>
      <c r="BJ6">
        <v>-8.0900000000000004E-4</v>
      </c>
      <c r="BK6">
        <v>1527.35</v>
      </c>
      <c r="BL6">
        <v>-5.4500000000000002E-4</v>
      </c>
      <c r="BM6">
        <v>1030.2</v>
      </c>
      <c r="BN6">
        <v>-5.2400000000000005E-4</v>
      </c>
      <c r="BO6">
        <v>990.44</v>
      </c>
      <c r="BP6">
        <v>-2.61E-4</v>
      </c>
      <c r="BQ6">
        <v>493.29</v>
      </c>
      <c r="BR6">
        <v>-196</v>
      </c>
      <c r="BS6">
        <v>-55.2</v>
      </c>
      <c r="BT6">
        <v>-192</v>
      </c>
      <c r="BU6">
        <v>-51.3</v>
      </c>
      <c r="BV6">
        <v>-195</v>
      </c>
      <c r="BW6">
        <v>-55</v>
      </c>
      <c r="BX6">
        <v>-345.39</v>
      </c>
      <c r="BY6">
        <v>-204.77</v>
      </c>
      <c r="BZ6">
        <v>-345.57</v>
      </c>
      <c r="CA6">
        <v>-204.96</v>
      </c>
      <c r="CB6">
        <v>1</v>
      </c>
      <c r="CC6">
        <v>1.51</v>
      </c>
      <c r="CD6">
        <v>1.853</v>
      </c>
      <c r="CE6">
        <v>1.0481001000000001</v>
      </c>
      <c r="CF6">
        <v>1.2239101999999999</v>
      </c>
      <c r="CG6">
        <v>0.33</v>
      </c>
      <c r="CH6">
        <v>0.48569888</v>
      </c>
      <c r="CI6">
        <v>6.4499997999999996</v>
      </c>
      <c r="CJ6">
        <v>7.2333331000000003</v>
      </c>
      <c r="CK6" t="s">
        <v>130</v>
      </c>
      <c r="CL6">
        <v>-2.9542128224940001</v>
      </c>
      <c r="CM6">
        <v>53.398627549444399</v>
      </c>
      <c r="CN6" t="s">
        <v>105</v>
      </c>
      <c r="DA6" s="2">
        <v>1.544</v>
      </c>
      <c r="DB6" s="13">
        <f t="shared" si="0"/>
        <v>37</v>
      </c>
    </row>
    <row r="7" spans="1:106" x14ac:dyDescent="0.25">
      <c r="A7" t="s">
        <v>135</v>
      </c>
      <c r="B7" t="s">
        <v>94</v>
      </c>
      <c r="C7" t="s">
        <v>111</v>
      </c>
      <c r="D7" t="s">
        <v>95</v>
      </c>
      <c r="E7" t="s">
        <v>112</v>
      </c>
      <c r="F7" t="s">
        <v>90</v>
      </c>
      <c r="G7" t="s">
        <v>90</v>
      </c>
      <c r="H7" t="s">
        <v>91</v>
      </c>
      <c r="I7" t="s">
        <v>91</v>
      </c>
      <c r="J7" t="s">
        <v>154</v>
      </c>
      <c r="K7">
        <v>41</v>
      </c>
      <c r="L7">
        <v>8</v>
      </c>
      <c r="M7">
        <v>6</v>
      </c>
      <c r="N7">
        <v>22</v>
      </c>
      <c r="O7">
        <v>0</v>
      </c>
      <c r="P7">
        <v>0</v>
      </c>
      <c r="Q7">
        <v>0</v>
      </c>
      <c r="R7">
        <v>5</v>
      </c>
      <c r="S7">
        <v>0</v>
      </c>
      <c r="T7">
        <v>10.8</v>
      </c>
      <c r="U7">
        <v>2.78</v>
      </c>
      <c r="V7">
        <v>5.49</v>
      </c>
      <c r="W7">
        <v>-0.50800000000000001</v>
      </c>
      <c r="X7">
        <v>20.2</v>
      </c>
      <c r="Y7">
        <v>-1.85</v>
      </c>
      <c r="Z7">
        <v>10.3</v>
      </c>
      <c r="AA7">
        <v>2.2599999999999998</v>
      </c>
      <c r="AB7">
        <v>5.33</v>
      </c>
      <c r="AC7">
        <v>-0.67</v>
      </c>
      <c r="AD7">
        <v>21</v>
      </c>
      <c r="AE7">
        <v>-0.98599999999999999</v>
      </c>
      <c r="AF7">
        <v>8</v>
      </c>
      <c r="AG7">
        <v>0</v>
      </c>
      <c r="AH7">
        <v>6</v>
      </c>
      <c r="AI7">
        <v>0</v>
      </c>
      <c r="AJ7">
        <v>22</v>
      </c>
      <c r="AK7">
        <v>0</v>
      </c>
      <c r="AL7">
        <v>17.16</v>
      </c>
      <c r="AM7">
        <v>9.16</v>
      </c>
      <c r="AN7">
        <v>4.3600000000000003</v>
      </c>
      <c r="AO7">
        <v>-1.64</v>
      </c>
      <c r="AP7">
        <v>15.9</v>
      </c>
      <c r="AQ7">
        <v>-6.15</v>
      </c>
      <c r="AR7">
        <v>20.03</v>
      </c>
      <c r="AS7">
        <v>12.03</v>
      </c>
      <c r="AT7">
        <v>3.83</v>
      </c>
      <c r="AU7">
        <v>-2.17</v>
      </c>
      <c r="AV7">
        <v>13.9</v>
      </c>
      <c r="AW7">
        <v>-8.0500000000000007</v>
      </c>
      <c r="AX7">
        <v>-5.7399999999999997E-4</v>
      </c>
      <c r="AY7">
        <v>1080</v>
      </c>
      <c r="AZ7">
        <v>-1.75E-4</v>
      </c>
      <c r="BA7">
        <v>330</v>
      </c>
      <c r="BB7">
        <v>-5.53E-4</v>
      </c>
      <c r="BC7">
        <v>1044.3499999999999</v>
      </c>
      <c r="BD7">
        <v>-1.54E-4</v>
      </c>
      <c r="BE7">
        <v>290.95999999999998</v>
      </c>
      <c r="BF7">
        <v>0</v>
      </c>
      <c r="BG7">
        <v>753</v>
      </c>
      <c r="BH7">
        <v>0</v>
      </c>
      <c r="BI7">
        <v>0</v>
      </c>
      <c r="BJ7">
        <v>-1.0399999999999999E-3</v>
      </c>
      <c r="BK7">
        <v>1961.99</v>
      </c>
      <c r="BL7">
        <v>-6.4000000000000005E-4</v>
      </c>
      <c r="BM7">
        <v>1208.5999999999999</v>
      </c>
      <c r="BN7" s="1">
        <v>-8.9999999999999998E-4</v>
      </c>
      <c r="BO7">
        <v>1699.59</v>
      </c>
      <c r="BP7">
        <v>-5.0100000000000003E-4</v>
      </c>
      <c r="BQ7">
        <v>946.19</v>
      </c>
      <c r="BR7">
        <v>-1370</v>
      </c>
      <c r="BS7">
        <v>-353</v>
      </c>
      <c r="BT7">
        <v>-1220</v>
      </c>
      <c r="BU7">
        <v>-205</v>
      </c>
      <c r="BV7">
        <v>-1018</v>
      </c>
      <c r="BW7">
        <v>0</v>
      </c>
      <c r="BX7">
        <v>-2197.4</v>
      </c>
      <c r="BY7">
        <v>-1179.73</v>
      </c>
      <c r="BZ7">
        <v>-2562.56</v>
      </c>
      <c r="CA7">
        <v>-1544.9</v>
      </c>
      <c r="CB7">
        <v>3</v>
      </c>
      <c r="CC7">
        <v>4.41</v>
      </c>
      <c r="CD7">
        <v>4.1340000000000003</v>
      </c>
      <c r="CE7">
        <v>1.3619819</v>
      </c>
      <c r="CF7">
        <v>0.93784029999999996</v>
      </c>
      <c r="CG7">
        <v>1.1100000000000001</v>
      </c>
      <c r="CH7">
        <v>1.0401548</v>
      </c>
      <c r="CI7">
        <v>17.183332</v>
      </c>
      <c r="CJ7">
        <v>18.416665999999999</v>
      </c>
      <c r="CK7" t="s">
        <v>134</v>
      </c>
      <c r="CL7">
        <v>-2.9673029760118301</v>
      </c>
      <c r="CM7">
        <v>53.382933666370597</v>
      </c>
      <c r="CN7" t="s">
        <v>113</v>
      </c>
      <c r="DA7" s="2">
        <v>4.048</v>
      </c>
      <c r="DB7" s="13">
        <f t="shared" si="0"/>
        <v>33</v>
      </c>
    </row>
    <row r="8" spans="1:106" x14ac:dyDescent="0.25">
      <c r="A8" t="s">
        <v>137</v>
      </c>
      <c r="B8" t="s">
        <v>97</v>
      </c>
      <c r="C8" t="s">
        <v>117</v>
      </c>
      <c r="D8" t="s">
        <v>98</v>
      </c>
      <c r="E8" t="s">
        <v>118</v>
      </c>
      <c r="F8" t="s">
        <v>90</v>
      </c>
      <c r="G8" t="s">
        <v>90</v>
      </c>
      <c r="H8" t="s">
        <v>91</v>
      </c>
      <c r="I8" t="s">
        <v>91</v>
      </c>
      <c r="J8" t="s">
        <v>155</v>
      </c>
      <c r="K8">
        <v>56</v>
      </c>
      <c r="L8">
        <v>8</v>
      </c>
      <c r="M8">
        <v>0</v>
      </c>
      <c r="N8">
        <v>12</v>
      </c>
      <c r="O8">
        <v>4</v>
      </c>
      <c r="P8">
        <v>0</v>
      </c>
      <c r="Q8">
        <v>19</v>
      </c>
      <c r="R8">
        <v>12</v>
      </c>
      <c r="S8">
        <v>1</v>
      </c>
      <c r="T8">
        <v>10.5</v>
      </c>
      <c r="U8">
        <v>2.5299999999999998</v>
      </c>
      <c r="V8">
        <v>0</v>
      </c>
      <c r="W8">
        <v>0</v>
      </c>
      <c r="X8">
        <v>11.4</v>
      </c>
      <c r="Y8">
        <v>-0.63200000000000001</v>
      </c>
      <c r="Z8">
        <v>10.8</v>
      </c>
      <c r="AA8">
        <v>2.76</v>
      </c>
      <c r="AB8">
        <v>0</v>
      </c>
      <c r="AC8">
        <v>0</v>
      </c>
      <c r="AD8">
        <v>11.5</v>
      </c>
      <c r="AE8">
        <v>-0.54700000000000004</v>
      </c>
      <c r="AF8">
        <v>14</v>
      </c>
      <c r="AG8">
        <v>6</v>
      </c>
      <c r="AH8">
        <v>0</v>
      </c>
      <c r="AI8">
        <v>0</v>
      </c>
      <c r="AJ8">
        <v>10</v>
      </c>
      <c r="AK8">
        <v>-2</v>
      </c>
      <c r="AL8">
        <v>16.5</v>
      </c>
      <c r="AM8">
        <v>8.5</v>
      </c>
      <c r="AN8">
        <v>0</v>
      </c>
      <c r="AO8">
        <v>0</v>
      </c>
      <c r="AP8">
        <v>9.8699999999999992</v>
      </c>
      <c r="AQ8">
        <v>-2.13</v>
      </c>
      <c r="AR8">
        <v>22.38</v>
      </c>
      <c r="AS8">
        <v>14.38</v>
      </c>
      <c r="AT8">
        <v>0</v>
      </c>
      <c r="AU8">
        <v>0</v>
      </c>
      <c r="AV8">
        <v>8.4</v>
      </c>
      <c r="AW8">
        <v>-3.6</v>
      </c>
      <c r="AX8">
        <v>-1.8500000000000001E-3</v>
      </c>
      <c r="AY8">
        <v>3490</v>
      </c>
      <c r="AZ8">
        <v>-5.31E-4</v>
      </c>
      <c r="BA8">
        <v>1000</v>
      </c>
      <c r="BB8">
        <v>-2.0500000000000002E-3</v>
      </c>
      <c r="BC8">
        <v>3879.09</v>
      </c>
      <c r="BD8">
        <v>-7.3800000000000005E-4</v>
      </c>
      <c r="BE8">
        <v>1394.29</v>
      </c>
      <c r="BF8">
        <v>0</v>
      </c>
      <c r="BG8">
        <v>4625</v>
      </c>
      <c r="BH8">
        <v>0</v>
      </c>
      <c r="BI8">
        <v>2140</v>
      </c>
      <c r="BJ8">
        <v>-3.0000000000000001E-3</v>
      </c>
      <c r="BK8">
        <v>5661.13</v>
      </c>
      <c r="BL8">
        <v>-1.6800000000000001E-3</v>
      </c>
      <c r="BM8">
        <v>3176.33</v>
      </c>
      <c r="BN8">
        <v>-3.1099999999999999E-3</v>
      </c>
      <c r="BO8">
        <v>5870.14</v>
      </c>
      <c r="BP8">
        <v>-1.7899999999999999E-3</v>
      </c>
      <c r="BQ8">
        <v>3385.33</v>
      </c>
      <c r="BR8">
        <v>-728</v>
      </c>
      <c r="BS8">
        <v>-157</v>
      </c>
      <c r="BT8">
        <v>-721</v>
      </c>
      <c r="BU8">
        <v>-150</v>
      </c>
      <c r="BV8">
        <v>-971</v>
      </c>
      <c r="BW8">
        <v>-400</v>
      </c>
      <c r="BX8">
        <v>-1098.75</v>
      </c>
      <c r="BY8">
        <v>-527.63</v>
      </c>
      <c r="BZ8">
        <v>-1463.76</v>
      </c>
      <c r="CA8">
        <v>-892.65</v>
      </c>
      <c r="CB8">
        <v>4</v>
      </c>
      <c r="CC8">
        <v>5.51</v>
      </c>
      <c r="CD8">
        <v>5.4420000000000002</v>
      </c>
      <c r="CE8">
        <v>1.2939516</v>
      </c>
      <c r="CF8">
        <v>0.98855590000000004</v>
      </c>
      <c r="CG8">
        <v>1.83</v>
      </c>
      <c r="CH8">
        <v>1.9294378000000001</v>
      </c>
      <c r="CI8">
        <v>22.75</v>
      </c>
      <c r="CJ8">
        <v>29.683332</v>
      </c>
      <c r="CK8" t="s">
        <v>136</v>
      </c>
      <c r="CL8">
        <v>-2.9943547380636599</v>
      </c>
      <c r="CM8">
        <v>53.382525622227803</v>
      </c>
      <c r="CN8" t="s">
        <v>119</v>
      </c>
      <c r="DA8" s="2">
        <v>5.3470000000000004</v>
      </c>
      <c r="DB8" s="13">
        <f t="shared" si="0"/>
        <v>48</v>
      </c>
    </row>
    <row r="9" spans="1:106" x14ac:dyDescent="0.25">
      <c r="A9" t="s">
        <v>139</v>
      </c>
      <c r="B9" t="s">
        <v>124</v>
      </c>
      <c r="C9" t="s">
        <v>120</v>
      </c>
      <c r="D9" t="s">
        <v>125</v>
      </c>
      <c r="E9" t="s">
        <v>121</v>
      </c>
      <c r="F9" t="s">
        <v>90</v>
      </c>
      <c r="G9" t="s">
        <v>90</v>
      </c>
      <c r="H9" t="s">
        <v>91</v>
      </c>
      <c r="I9" t="s">
        <v>91</v>
      </c>
      <c r="J9" t="s">
        <v>149</v>
      </c>
      <c r="K9">
        <v>39</v>
      </c>
      <c r="L9">
        <v>10</v>
      </c>
      <c r="M9">
        <v>2</v>
      </c>
      <c r="N9">
        <v>5</v>
      </c>
      <c r="O9">
        <v>1</v>
      </c>
      <c r="P9">
        <v>1</v>
      </c>
      <c r="Q9">
        <v>0</v>
      </c>
      <c r="R9">
        <v>20</v>
      </c>
      <c r="S9">
        <v>0</v>
      </c>
      <c r="T9">
        <v>12.4</v>
      </c>
      <c r="U9">
        <v>2.4300000000000002</v>
      </c>
      <c r="V9">
        <v>1.83</v>
      </c>
      <c r="W9">
        <v>-0.16800000000000001</v>
      </c>
      <c r="X9">
        <v>4.58</v>
      </c>
      <c r="Y9">
        <v>-0.41899999999999998</v>
      </c>
      <c r="Z9">
        <v>13.3</v>
      </c>
      <c r="AA9">
        <v>3.26</v>
      </c>
      <c r="AB9">
        <v>1.61</v>
      </c>
      <c r="AC9">
        <v>-0.38700000000000001</v>
      </c>
      <c r="AD9">
        <v>4.4000000000000004</v>
      </c>
      <c r="AE9">
        <v>-0.6</v>
      </c>
      <c r="AF9">
        <v>10</v>
      </c>
      <c r="AG9">
        <v>0</v>
      </c>
      <c r="AH9">
        <v>2</v>
      </c>
      <c r="AI9">
        <v>0</v>
      </c>
      <c r="AJ9">
        <v>5</v>
      </c>
      <c r="AK9">
        <v>0</v>
      </c>
      <c r="AL9">
        <v>16.87</v>
      </c>
      <c r="AM9">
        <v>6.87</v>
      </c>
      <c r="AN9">
        <v>1.53</v>
      </c>
      <c r="AO9">
        <v>-0.47399999999999998</v>
      </c>
      <c r="AP9">
        <v>3.82</v>
      </c>
      <c r="AQ9">
        <v>-1.18</v>
      </c>
      <c r="AR9">
        <v>19.66</v>
      </c>
      <c r="AS9">
        <v>9.66</v>
      </c>
      <c r="AT9">
        <v>1.33</v>
      </c>
      <c r="AU9">
        <v>-0.66600000000000004</v>
      </c>
      <c r="AV9">
        <v>3.33</v>
      </c>
      <c r="AW9">
        <v>-1.67</v>
      </c>
      <c r="AX9">
        <v>-1.08E-3</v>
      </c>
      <c r="AY9">
        <v>2050</v>
      </c>
      <c r="AZ9">
        <v>-3.3300000000000002E-4</v>
      </c>
      <c r="BA9">
        <v>628</v>
      </c>
      <c r="BB9">
        <v>-1.3600000000000001E-3</v>
      </c>
      <c r="BC9">
        <v>2568.0500000000002</v>
      </c>
      <c r="BD9">
        <v>-6.0899999999999995E-4</v>
      </c>
      <c r="BE9">
        <v>1150.19</v>
      </c>
      <c r="BF9">
        <v>0</v>
      </c>
      <c r="BG9">
        <v>1418</v>
      </c>
      <c r="BH9">
        <v>0</v>
      </c>
      <c r="BI9">
        <v>0</v>
      </c>
      <c r="BJ9">
        <v>-1.66E-3</v>
      </c>
      <c r="BK9">
        <v>3136.6</v>
      </c>
      <c r="BL9">
        <v>-9.1E-4</v>
      </c>
      <c r="BM9">
        <v>1718.73</v>
      </c>
      <c r="BN9">
        <v>-1.65E-3</v>
      </c>
      <c r="BO9">
        <v>3122.29</v>
      </c>
      <c r="BP9">
        <v>-9.0200000000000002E-4</v>
      </c>
      <c r="BQ9">
        <v>1704.43</v>
      </c>
      <c r="BR9">
        <v>-351</v>
      </c>
      <c r="BS9">
        <v>-74</v>
      </c>
      <c r="BT9">
        <v>-383</v>
      </c>
      <c r="BU9">
        <v>-106</v>
      </c>
      <c r="BV9">
        <v>-277</v>
      </c>
      <c r="BW9">
        <v>0</v>
      </c>
      <c r="BX9">
        <v>-486.05</v>
      </c>
      <c r="BY9">
        <v>-209.01</v>
      </c>
      <c r="BZ9">
        <v>-571.12</v>
      </c>
      <c r="CA9">
        <v>-294.08999999999997</v>
      </c>
      <c r="CB9">
        <v>3</v>
      </c>
      <c r="CC9">
        <v>3.43</v>
      </c>
      <c r="CD9">
        <v>3.9009999999999998</v>
      </c>
      <c r="CE9">
        <v>1.1023932000000001</v>
      </c>
      <c r="CF9">
        <v>1.136655</v>
      </c>
      <c r="CG9">
        <v>1.49</v>
      </c>
      <c r="CH9">
        <v>1.4867983</v>
      </c>
      <c r="CI9">
        <v>13.416667</v>
      </c>
      <c r="CJ9">
        <v>14.766666000000001</v>
      </c>
      <c r="CK9" t="s">
        <v>138</v>
      </c>
      <c r="CL9">
        <v>-2.9865228469902099</v>
      </c>
      <c r="CM9">
        <v>53.389616711932902</v>
      </c>
      <c r="CN9" t="s">
        <v>122</v>
      </c>
      <c r="DA9" s="2">
        <v>3.399</v>
      </c>
      <c r="DB9" s="13">
        <f t="shared" si="0"/>
        <v>29</v>
      </c>
    </row>
    <row r="10" spans="1:106" x14ac:dyDescent="0.25">
      <c r="A10" t="s">
        <v>141</v>
      </c>
      <c r="B10" t="s">
        <v>103</v>
      </c>
      <c r="C10" t="s">
        <v>120</v>
      </c>
      <c r="D10" t="s">
        <v>104</v>
      </c>
      <c r="E10" t="s">
        <v>121</v>
      </c>
      <c r="F10" t="s">
        <v>90</v>
      </c>
      <c r="G10" t="s">
        <v>90</v>
      </c>
      <c r="H10" t="s">
        <v>91</v>
      </c>
      <c r="I10" t="s">
        <v>91</v>
      </c>
      <c r="J10" t="s">
        <v>156</v>
      </c>
      <c r="K10">
        <v>80</v>
      </c>
      <c r="L10">
        <v>8</v>
      </c>
      <c r="M10">
        <v>24</v>
      </c>
      <c r="N10">
        <v>5</v>
      </c>
      <c r="O10">
        <v>0</v>
      </c>
      <c r="P10">
        <v>0</v>
      </c>
      <c r="Q10">
        <v>0</v>
      </c>
      <c r="R10">
        <v>39</v>
      </c>
      <c r="S10">
        <v>4</v>
      </c>
      <c r="T10">
        <v>12.8</v>
      </c>
      <c r="U10">
        <v>4.78</v>
      </c>
      <c r="V10">
        <v>22.4</v>
      </c>
      <c r="W10">
        <v>-1.59</v>
      </c>
      <c r="X10">
        <v>4.67</v>
      </c>
      <c r="Y10">
        <v>-0.33300000000000002</v>
      </c>
      <c r="Z10">
        <v>14.4</v>
      </c>
      <c r="AA10">
        <v>6.4</v>
      </c>
      <c r="AB10">
        <v>21.8</v>
      </c>
      <c r="AC10">
        <v>-2.2400000000000002</v>
      </c>
      <c r="AD10">
        <v>4.7699999999999996</v>
      </c>
      <c r="AE10">
        <v>-0.22500000000000001</v>
      </c>
      <c r="AF10">
        <v>12</v>
      </c>
      <c r="AG10">
        <v>4</v>
      </c>
      <c r="AH10">
        <v>23</v>
      </c>
      <c r="AI10">
        <v>-1</v>
      </c>
      <c r="AJ10">
        <v>5</v>
      </c>
      <c r="AK10">
        <v>0</v>
      </c>
      <c r="AL10">
        <v>32.11</v>
      </c>
      <c r="AM10">
        <v>24.11</v>
      </c>
      <c r="AN10">
        <v>15.9</v>
      </c>
      <c r="AO10">
        <v>-8.08</v>
      </c>
      <c r="AP10">
        <v>3.33</v>
      </c>
      <c r="AQ10">
        <v>-1.67</v>
      </c>
      <c r="AR10">
        <v>38.020000000000003</v>
      </c>
      <c r="AS10">
        <v>30.02</v>
      </c>
      <c r="AT10">
        <v>14</v>
      </c>
      <c r="AU10">
        <v>-10</v>
      </c>
      <c r="AV10">
        <v>2.92</v>
      </c>
      <c r="AW10">
        <v>-2.08</v>
      </c>
      <c r="AX10">
        <v>-9.1100000000000003E-4</v>
      </c>
      <c r="AY10">
        <v>1720</v>
      </c>
      <c r="AZ10">
        <v>-2.9500000000000001E-4</v>
      </c>
      <c r="BA10">
        <v>557</v>
      </c>
      <c r="BB10">
        <v>-9.7099999999999997E-4</v>
      </c>
      <c r="BC10">
        <v>1833.92</v>
      </c>
      <c r="BD10">
        <v>-3.5500000000000001E-4</v>
      </c>
      <c r="BE10">
        <v>669.97</v>
      </c>
      <c r="BF10">
        <v>0</v>
      </c>
      <c r="BG10">
        <v>1580</v>
      </c>
      <c r="BH10">
        <v>0</v>
      </c>
      <c r="BI10">
        <v>416</v>
      </c>
      <c r="BJ10">
        <v>-2.0200000000000001E-3</v>
      </c>
      <c r="BK10">
        <v>3809.49</v>
      </c>
      <c r="BL10">
        <v>-1.4E-3</v>
      </c>
      <c r="BM10">
        <v>2645.54</v>
      </c>
      <c r="BN10">
        <v>-1.47E-3</v>
      </c>
      <c r="BO10">
        <v>2771.52</v>
      </c>
      <c r="BP10">
        <v>-8.5099999999999998E-4</v>
      </c>
      <c r="BQ10">
        <v>1607.57</v>
      </c>
      <c r="BR10">
        <v>-119</v>
      </c>
      <c r="BS10">
        <v>-41.9</v>
      </c>
      <c r="BT10">
        <v>-107</v>
      </c>
      <c r="BU10">
        <v>-30</v>
      </c>
      <c r="BV10">
        <v>-103</v>
      </c>
      <c r="BW10">
        <v>-25</v>
      </c>
      <c r="BX10">
        <v>-287.64</v>
      </c>
      <c r="BY10">
        <v>-210.37</v>
      </c>
      <c r="BZ10">
        <v>-339.44</v>
      </c>
      <c r="CA10">
        <v>-262.17</v>
      </c>
      <c r="CB10">
        <v>3</v>
      </c>
      <c r="CC10">
        <v>2.74</v>
      </c>
      <c r="CD10">
        <v>3.1819999999999999</v>
      </c>
      <c r="CE10">
        <v>1.049849</v>
      </c>
      <c r="CF10">
        <v>1.1604668</v>
      </c>
      <c r="CG10">
        <v>1.64</v>
      </c>
      <c r="CH10">
        <v>1.7284727</v>
      </c>
      <c r="CI10">
        <v>10.783334</v>
      </c>
      <c r="CJ10">
        <v>11.95</v>
      </c>
      <c r="CK10" t="s">
        <v>140</v>
      </c>
      <c r="CL10">
        <v>-2.9865228469902099</v>
      </c>
      <c r="CM10">
        <v>53.389530658183901</v>
      </c>
      <c r="CN10" t="s">
        <v>122</v>
      </c>
      <c r="DA10" s="2">
        <v>2.7080000000000002</v>
      </c>
      <c r="DB10" s="13">
        <f t="shared" si="0"/>
        <v>72</v>
      </c>
    </row>
    <row r="11" spans="1:106" x14ac:dyDescent="0.25">
      <c r="A11" t="s">
        <v>143</v>
      </c>
      <c r="B11" t="s">
        <v>106</v>
      </c>
      <c r="C11" t="s">
        <v>108</v>
      </c>
      <c r="D11" t="s">
        <v>107</v>
      </c>
      <c r="E11" t="s">
        <v>109</v>
      </c>
      <c r="F11" t="s">
        <v>90</v>
      </c>
      <c r="G11" t="s">
        <v>90</v>
      </c>
      <c r="H11" t="s">
        <v>91</v>
      </c>
      <c r="I11" t="s">
        <v>91</v>
      </c>
      <c r="J11" t="s">
        <v>151</v>
      </c>
      <c r="K11">
        <v>100</v>
      </c>
      <c r="L11">
        <v>9</v>
      </c>
      <c r="M11">
        <v>28</v>
      </c>
      <c r="N11">
        <v>27</v>
      </c>
      <c r="O11">
        <v>9</v>
      </c>
      <c r="P11">
        <v>1</v>
      </c>
      <c r="Q11">
        <v>1</v>
      </c>
      <c r="R11">
        <v>22</v>
      </c>
      <c r="S11">
        <v>3</v>
      </c>
      <c r="T11">
        <v>18.600000000000001</v>
      </c>
      <c r="U11">
        <v>9.57</v>
      </c>
      <c r="V11">
        <v>25.1</v>
      </c>
      <c r="W11">
        <v>-2.95</v>
      </c>
      <c r="X11">
        <v>24.2</v>
      </c>
      <c r="Y11">
        <v>-2.84</v>
      </c>
      <c r="Z11">
        <v>19.899999999999999</v>
      </c>
      <c r="AA11">
        <v>10.9</v>
      </c>
      <c r="AB11">
        <v>23</v>
      </c>
      <c r="AC11">
        <v>-5.0199999999999996</v>
      </c>
      <c r="AD11">
        <v>25</v>
      </c>
      <c r="AE11">
        <v>-1.99</v>
      </c>
      <c r="AF11">
        <v>21</v>
      </c>
      <c r="AG11">
        <v>12</v>
      </c>
      <c r="AH11">
        <v>25</v>
      </c>
      <c r="AI11">
        <v>-3</v>
      </c>
      <c r="AJ11">
        <v>23</v>
      </c>
      <c r="AK11">
        <v>-4</v>
      </c>
      <c r="AL11">
        <v>51.72</v>
      </c>
      <c r="AM11">
        <v>42.72</v>
      </c>
      <c r="AN11">
        <v>14.9</v>
      </c>
      <c r="AO11">
        <v>-13.1</v>
      </c>
      <c r="AP11">
        <v>14.3</v>
      </c>
      <c r="AQ11">
        <v>-12.7</v>
      </c>
      <c r="AR11">
        <v>54.14</v>
      </c>
      <c r="AS11">
        <v>45.14</v>
      </c>
      <c r="AT11">
        <v>14.1</v>
      </c>
      <c r="AU11">
        <v>-13.9</v>
      </c>
      <c r="AV11">
        <v>13.6</v>
      </c>
      <c r="AW11">
        <v>-13.4</v>
      </c>
      <c r="AX11">
        <v>-6.8900000000000005E-4</v>
      </c>
      <c r="AY11">
        <v>1300</v>
      </c>
      <c r="AZ11">
        <v>-3.97E-4</v>
      </c>
      <c r="BA11">
        <v>749</v>
      </c>
      <c r="BB11">
        <v>-3.5799999999999997E-4</v>
      </c>
      <c r="BC11">
        <v>676.98</v>
      </c>
      <c r="BD11" s="1">
        <v>-6.6400000000000001E-5</v>
      </c>
      <c r="BE11">
        <v>125.38</v>
      </c>
      <c r="BF11">
        <v>0</v>
      </c>
      <c r="BG11">
        <v>1738</v>
      </c>
      <c r="BH11">
        <v>0</v>
      </c>
      <c r="BI11">
        <v>1187</v>
      </c>
      <c r="BJ11">
        <v>-1.8400000000000001E-3</v>
      </c>
      <c r="BK11">
        <v>3483.26</v>
      </c>
      <c r="BL11">
        <v>-1.5499999999999999E-3</v>
      </c>
      <c r="BM11">
        <v>2931.66</v>
      </c>
      <c r="BN11">
        <v>1.55E-4</v>
      </c>
      <c r="BO11">
        <v>-292.45999999999998</v>
      </c>
      <c r="BP11">
        <v>4.4700000000000002E-4</v>
      </c>
      <c r="BQ11">
        <v>-844.06</v>
      </c>
      <c r="BR11">
        <v>-785</v>
      </c>
      <c r="BS11">
        <v>-380</v>
      </c>
      <c r="BT11">
        <v>-693</v>
      </c>
      <c r="BU11">
        <v>-288</v>
      </c>
      <c r="BV11">
        <v>-866</v>
      </c>
      <c r="BW11">
        <v>-460</v>
      </c>
      <c r="BX11">
        <v>-2101.34</v>
      </c>
      <c r="BY11">
        <v>-1695.98</v>
      </c>
      <c r="BZ11">
        <v>-2197.1</v>
      </c>
      <c r="CA11">
        <v>-1791.74</v>
      </c>
      <c r="CB11">
        <v>2</v>
      </c>
      <c r="CC11">
        <v>3.13</v>
      </c>
      <c r="CD11">
        <v>2.6309999999999998</v>
      </c>
      <c r="CE11">
        <v>1.5522773000000001</v>
      </c>
      <c r="CF11">
        <v>0.84084369999999997</v>
      </c>
      <c r="CG11">
        <v>0.38</v>
      </c>
      <c r="CH11">
        <v>0.64614212999999998</v>
      </c>
      <c r="CI11">
        <v>10.633333</v>
      </c>
      <c r="CJ11">
        <v>12.8</v>
      </c>
      <c r="CK11" t="s">
        <v>142</v>
      </c>
      <c r="CL11">
        <v>-2.8879104349735298</v>
      </c>
      <c r="CM11">
        <v>53.346754751718201</v>
      </c>
      <c r="CN11" t="s">
        <v>110</v>
      </c>
      <c r="DA11" s="2">
        <v>2.9220000000000002</v>
      </c>
      <c r="DB11" s="13">
        <f t="shared" si="0"/>
        <v>91</v>
      </c>
    </row>
    <row r="12" spans="1:106" x14ac:dyDescent="0.25">
      <c r="A12" t="s">
        <v>145</v>
      </c>
      <c r="B12" t="s">
        <v>128</v>
      </c>
      <c r="C12" t="s">
        <v>114</v>
      </c>
      <c r="D12" t="s">
        <v>129</v>
      </c>
      <c r="E12" t="s">
        <v>115</v>
      </c>
      <c r="F12" t="s">
        <v>90</v>
      </c>
      <c r="G12" t="s">
        <v>90</v>
      </c>
      <c r="H12" t="s">
        <v>91</v>
      </c>
      <c r="I12" t="s">
        <v>91</v>
      </c>
      <c r="J12" t="s">
        <v>157</v>
      </c>
      <c r="K12">
        <v>86</v>
      </c>
      <c r="L12">
        <v>8</v>
      </c>
      <c r="M12">
        <v>31</v>
      </c>
      <c r="N12">
        <v>26</v>
      </c>
      <c r="O12">
        <v>4</v>
      </c>
      <c r="P12">
        <v>0</v>
      </c>
      <c r="Q12">
        <v>0</v>
      </c>
      <c r="R12">
        <v>12</v>
      </c>
      <c r="S12">
        <v>5</v>
      </c>
      <c r="T12">
        <v>15.5</v>
      </c>
      <c r="U12">
        <v>7.48</v>
      </c>
      <c r="V12">
        <v>28</v>
      </c>
      <c r="W12">
        <v>-2.96</v>
      </c>
      <c r="X12">
        <v>23.5</v>
      </c>
      <c r="Y12">
        <v>-2.5099999999999998</v>
      </c>
      <c r="Z12">
        <v>16.100000000000001</v>
      </c>
      <c r="AA12">
        <v>8.14</v>
      </c>
      <c r="AB12">
        <v>28</v>
      </c>
      <c r="AC12">
        <v>-3.01</v>
      </c>
      <c r="AD12">
        <v>23.9</v>
      </c>
      <c r="AE12">
        <v>-2.08</v>
      </c>
      <c r="AF12">
        <v>20</v>
      </c>
      <c r="AG12">
        <v>12</v>
      </c>
      <c r="AH12">
        <v>26</v>
      </c>
      <c r="AI12">
        <v>-5</v>
      </c>
      <c r="AJ12">
        <v>22</v>
      </c>
      <c r="AK12">
        <v>-4</v>
      </c>
      <c r="AL12">
        <v>44.73</v>
      </c>
      <c r="AM12">
        <v>36.729999999999997</v>
      </c>
      <c r="AN12">
        <v>16.3</v>
      </c>
      <c r="AO12">
        <v>-14.7</v>
      </c>
      <c r="AP12">
        <v>13.8</v>
      </c>
      <c r="AQ12">
        <v>-12.2</v>
      </c>
      <c r="AR12">
        <v>45.51</v>
      </c>
      <c r="AS12">
        <v>37.51</v>
      </c>
      <c r="AT12">
        <v>16</v>
      </c>
      <c r="AU12">
        <v>-15</v>
      </c>
      <c r="AV12">
        <v>13.6</v>
      </c>
      <c r="AW12">
        <v>-12.4</v>
      </c>
      <c r="AX12">
        <v>-1.42E-3</v>
      </c>
      <c r="AY12">
        <v>2680</v>
      </c>
      <c r="AZ12">
        <v>-7.8299999999999995E-4</v>
      </c>
      <c r="BA12">
        <v>1480</v>
      </c>
      <c r="BB12">
        <v>-1.75E-3</v>
      </c>
      <c r="BC12">
        <v>3302.29</v>
      </c>
      <c r="BD12">
        <v>-1.1100000000000001E-3</v>
      </c>
      <c r="BE12">
        <v>2101.39</v>
      </c>
      <c r="BF12">
        <v>0</v>
      </c>
      <c r="BG12">
        <v>1781</v>
      </c>
      <c r="BH12">
        <v>0</v>
      </c>
      <c r="BI12">
        <v>580</v>
      </c>
      <c r="BJ12">
        <v>-4.3499999999999997E-3</v>
      </c>
      <c r="BK12">
        <v>8220.08</v>
      </c>
      <c r="BL12">
        <v>-3.7200000000000002E-3</v>
      </c>
      <c r="BM12">
        <v>7019.17</v>
      </c>
      <c r="BN12">
        <v>-2.6700000000000001E-3</v>
      </c>
      <c r="BO12">
        <v>5049.87</v>
      </c>
      <c r="BP12">
        <v>-2.0400000000000001E-3</v>
      </c>
      <c r="BQ12">
        <v>3848.96</v>
      </c>
      <c r="BR12">
        <v>-456</v>
      </c>
      <c r="BS12">
        <v>-195</v>
      </c>
      <c r="BT12">
        <v>-435</v>
      </c>
      <c r="BU12">
        <v>-174</v>
      </c>
      <c r="BV12">
        <v>-520</v>
      </c>
      <c r="BW12">
        <v>-259</v>
      </c>
      <c r="BX12">
        <v>-1200.7</v>
      </c>
      <c r="BY12">
        <v>-939.67</v>
      </c>
      <c r="BZ12">
        <v>-1221.1500000000001</v>
      </c>
      <c r="CA12">
        <v>-960.13</v>
      </c>
      <c r="CB12">
        <v>1</v>
      </c>
      <c r="CC12">
        <v>1.75</v>
      </c>
      <c r="CD12">
        <v>1.823</v>
      </c>
      <c r="CE12">
        <v>1.5583357</v>
      </c>
      <c r="CF12">
        <v>1.0393387000000001</v>
      </c>
      <c r="CG12">
        <v>0.46</v>
      </c>
      <c r="CH12">
        <v>0.54854636999999995</v>
      </c>
      <c r="CI12">
        <v>6.3333335000000002</v>
      </c>
      <c r="CJ12">
        <v>6.9499997999999996</v>
      </c>
      <c r="CK12" t="s">
        <v>144</v>
      </c>
      <c r="CL12">
        <v>-2.8365726021526201</v>
      </c>
      <c r="CM12">
        <v>53.344778566090802</v>
      </c>
      <c r="CN12" t="s">
        <v>116</v>
      </c>
      <c r="DA12" s="2">
        <v>1.754</v>
      </c>
      <c r="DB12" s="13">
        <f t="shared" si="0"/>
        <v>78</v>
      </c>
    </row>
    <row r="14" spans="1:106" x14ac:dyDescent="0.25">
      <c r="T14" t="s">
        <v>169</v>
      </c>
    </row>
    <row r="15" spans="1:106" x14ac:dyDescent="0.25">
      <c r="K15" t="s">
        <v>198</v>
      </c>
      <c r="L15" t="s">
        <v>197</v>
      </c>
      <c r="M15" t="s">
        <v>165</v>
      </c>
      <c r="T15" t="s">
        <v>168</v>
      </c>
      <c r="AL15" t="s">
        <v>172</v>
      </c>
      <c r="DA15" t="s">
        <v>173</v>
      </c>
      <c r="DB15" t="s">
        <v>167</v>
      </c>
    </row>
    <row r="16" spans="1:106" x14ac:dyDescent="0.25">
      <c r="K16" t="s">
        <v>164</v>
      </c>
      <c r="L16">
        <f>7.5-1</f>
        <v>6.5</v>
      </c>
      <c r="M16">
        <v>15</v>
      </c>
      <c r="T16" t="s">
        <v>164</v>
      </c>
      <c r="AL16">
        <v>6</v>
      </c>
      <c r="DA16">
        <v>0</v>
      </c>
      <c r="DB16">
        <v>0</v>
      </c>
    </row>
    <row r="17" spans="11:106" x14ac:dyDescent="0.25">
      <c r="K17" t="s">
        <v>166</v>
      </c>
      <c r="L17">
        <v>3</v>
      </c>
      <c r="M17">
        <v>4.8</v>
      </c>
      <c r="T17" t="s">
        <v>166</v>
      </c>
      <c r="AL17">
        <v>0</v>
      </c>
      <c r="DA17">
        <v>6</v>
      </c>
      <c r="DB17">
        <v>0</v>
      </c>
    </row>
    <row r="18" spans="11:106" x14ac:dyDescent="0.25">
      <c r="K18" t="s">
        <v>171</v>
      </c>
      <c r="L18">
        <v>2.5</v>
      </c>
      <c r="T18" t="s">
        <v>167</v>
      </c>
      <c r="AL18">
        <v>0</v>
      </c>
      <c r="DA18">
        <v>0</v>
      </c>
      <c r="DB18">
        <v>6</v>
      </c>
    </row>
    <row r="20" spans="11:106" x14ac:dyDescent="0.25">
      <c r="K20" s="26" t="s">
        <v>196</v>
      </c>
      <c r="L20" s="26"/>
      <c r="M20" s="26"/>
      <c r="N20" s="26"/>
      <c r="O20" s="26"/>
      <c r="P20" s="26"/>
      <c r="Q20" s="26"/>
      <c r="R20" s="26"/>
      <c r="S20" s="26"/>
      <c r="T20" s="26" t="s">
        <v>176</v>
      </c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DA20" s="26" t="s">
        <v>178</v>
      </c>
      <c r="DB20" s="26"/>
    </row>
    <row r="21" spans="11:106" ht="49.5" customHeight="1" x14ac:dyDescent="0.25">
      <c r="K21" s="8" t="s">
        <v>146</v>
      </c>
      <c r="L21" s="14">
        <v>1</v>
      </c>
      <c r="M21" s="14">
        <v>2</v>
      </c>
      <c r="N21" s="14">
        <v>3</v>
      </c>
      <c r="O21" s="14">
        <v>4</v>
      </c>
      <c r="P21" s="14">
        <v>5</v>
      </c>
      <c r="Q21" s="15">
        <v>6</v>
      </c>
      <c r="R21" s="9" t="s">
        <v>174</v>
      </c>
      <c r="S21" s="9" t="s">
        <v>175</v>
      </c>
      <c r="T21" s="9" t="s">
        <v>177</v>
      </c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 t="s">
        <v>179</v>
      </c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 t="s">
        <v>177</v>
      </c>
      <c r="DB21" s="9" t="s">
        <v>179</v>
      </c>
    </row>
    <row r="22" spans="11:106" x14ac:dyDescent="0.25">
      <c r="K22" t="s">
        <v>147</v>
      </c>
      <c r="L22" s="3">
        <f>L2*$AL$16*((DA2/$M$16)*$L$16)</f>
        <v>88.061999999999998</v>
      </c>
      <c r="M22">
        <f t="shared" ref="M22:M32" si="1">($L2*$AL$17*(DA2/$M$17)*$L$17)</f>
        <v>0</v>
      </c>
      <c r="N22">
        <f t="shared" ref="N22:N32" si="2">$M2*$DA$16*(DA2/$M$16)*$L$16</f>
        <v>0</v>
      </c>
      <c r="O22" s="3">
        <f t="shared" ref="O22:O32" si="3">$M2*$DA$17*(DA2/$M$17)*$L$17</f>
        <v>50.805000000000007</v>
      </c>
      <c r="P22">
        <f t="shared" ref="P22:P32" si="4">N2*$DB$16*(DA2/$M$16)*L16</f>
        <v>0</v>
      </c>
      <c r="Q22" s="3">
        <f t="shared" ref="Q22:Q32" si="5">N2*$DB$17*(DA2/$M$17)*$L$17</f>
        <v>0</v>
      </c>
      <c r="R22" s="3">
        <f>SUM(L22:Q22)</f>
        <v>138.86700000000002</v>
      </c>
      <c r="S22" s="6">
        <f>R22/K2</f>
        <v>3.7531621621621625</v>
      </c>
      <c r="T22" s="2">
        <f>(T2-L2)*$AL$16*(DA2/$M$16)*$L$16</f>
        <v>24.657360000000004</v>
      </c>
      <c r="AL22" s="6">
        <f>T22/T2</f>
        <v>1.9263562500000002</v>
      </c>
      <c r="DA22" s="2">
        <f t="shared" ref="DA22:DA32" si="6">(AL2-L2)*$AL$16*(DA2/$M$16)*$L$16</f>
        <v>68.512236000000001</v>
      </c>
      <c r="DB22" s="6">
        <f t="shared" ref="DB22:DB32" si="7">DA22/AL2</f>
        <v>3.8533316085489311</v>
      </c>
    </row>
    <row r="23" spans="11:106" x14ac:dyDescent="0.25">
      <c r="K23" t="s">
        <v>148</v>
      </c>
      <c r="L23" s="3">
        <f t="shared" ref="L23:L32" si="8">L3*$AL$16*((DA3/$M$16)*$L$16)</f>
        <v>54.678000000000004</v>
      </c>
      <c r="M23">
        <f t="shared" si="1"/>
        <v>0</v>
      </c>
      <c r="N23">
        <f t="shared" si="2"/>
        <v>0</v>
      </c>
      <c r="O23" s="3">
        <f t="shared" si="3"/>
        <v>70.976250000000007</v>
      </c>
      <c r="P23">
        <f t="shared" si="4"/>
        <v>0</v>
      </c>
      <c r="Q23" s="3">
        <f t="shared" si="5"/>
        <v>0</v>
      </c>
      <c r="R23" s="3">
        <f t="shared" ref="R23:R32" si="9">SUM(L23:Q23)</f>
        <v>125.65425000000002</v>
      </c>
      <c r="S23" s="6">
        <f t="shared" ref="S23:S32" si="10">R23/K3</f>
        <v>2.7923166666666672</v>
      </c>
      <c r="T23" s="2">
        <f t="shared" ref="T23:T32" si="11">(T3-L3)*$AL$16*(DA3/$M$16)*$L$16</f>
        <v>21.871200000000005</v>
      </c>
      <c r="AL23" s="6">
        <f t="shared" ref="AL23:AL32" si="12">T23/T3</f>
        <v>1.5622285714285717</v>
      </c>
      <c r="DA23" s="2">
        <f t="shared" si="6"/>
        <v>78.189540000000022</v>
      </c>
      <c r="DB23" s="6">
        <f t="shared" si="7"/>
        <v>3.2176765432098775</v>
      </c>
    </row>
    <row r="24" spans="11:106" x14ac:dyDescent="0.25">
      <c r="K24" t="s">
        <v>152</v>
      </c>
      <c r="L24" s="3">
        <f t="shared" si="8"/>
        <v>55.036799999999999</v>
      </c>
      <c r="M24">
        <f t="shared" si="1"/>
        <v>0</v>
      </c>
      <c r="N24">
        <f t="shared" si="2"/>
        <v>0</v>
      </c>
      <c r="O24" s="3">
        <f t="shared" si="3"/>
        <v>69.457499999999996</v>
      </c>
      <c r="P24">
        <f t="shared" si="4"/>
        <v>0</v>
      </c>
      <c r="Q24" s="3">
        <f t="shared" si="5"/>
        <v>0</v>
      </c>
      <c r="R24" s="3">
        <f t="shared" si="9"/>
        <v>124.4943</v>
      </c>
      <c r="S24" s="6">
        <f t="shared" si="10"/>
        <v>3.4581749999999998</v>
      </c>
      <c r="T24" s="2">
        <f t="shared" si="11"/>
        <v>19.950840000000003</v>
      </c>
      <c r="AL24" s="6">
        <f t="shared" si="12"/>
        <v>1.8303522935779819</v>
      </c>
      <c r="DA24" s="2">
        <f t="shared" si="6"/>
        <v>69.48396000000001</v>
      </c>
      <c r="DB24" s="6">
        <f t="shared" si="7"/>
        <v>3.8388928176795583</v>
      </c>
    </row>
    <row r="25" spans="11:106" x14ac:dyDescent="0.25">
      <c r="K25" t="s">
        <v>153</v>
      </c>
      <c r="L25" s="3">
        <f t="shared" si="8"/>
        <v>59.383999999999993</v>
      </c>
      <c r="M25">
        <f t="shared" si="1"/>
        <v>0</v>
      </c>
      <c r="N25">
        <f t="shared" si="2"/>
        <v>0</v>
      </c>
      <c r="O25" s="3">
        <f t="shared" si="3"/>
        <v>74.943750000000009</v>
      </c>
      <c r="P25">
        <f t="shared" si="4"/>
        <v>0</v>
      </c>
      <c r="Q25" s="3">
        <f t="shared" si="5"/>
        <v>0</v>
      </c>
      <c r="R25" s="3">
        <f t="shared" si="9"/>
        <v>134.32775000000001</v>
      </c>
      <c r="S25" s="6">
        <f>R25/K5</f>
        <v>3.7313263888888892</v>
      </c>
      <c r="T25" s="2">
        <f t="shared" si="11"/>
        <v>21.526700000000002</v>
      </c>
      <c r="AL25" s="6">
        <f t="shared" si="12"/>
        <v>1.9749266055045873</v>
      </c>
      <c r="DA25" s="2">
        <f t="shared" si="6"/>
        <v>74.749610000000004</v>
      </c>
      <c r="DB25" s="6">
        <f t="shared" si="7"/>
        <v>4.1366690647482018</v>
      </c>
    </row>
    <row r="26" spans="11:106" x14ac:dyDescent="0.25">
      <c r="K26" t="s">
        <v>150</v>
      </c>
      <c r="L26" s="3">
        <f t="shared" si="8"/>
        <v>36.129600000000003</v>
      </c>
      <c r="M26">
        <f t="shared" si="1"/>
        <v>0</v>
      </c>
      <c r="N26">
        <f t="shared" si="2"/>
        <v>0</v>
      </c>
      <c r="O26" s="3">
        <f t="shared" si="3"/>
        <v>69.480000000000018</v>
      </c>
      <c r="P26">
        <f t="shared" si="4"/>
        <v>0</v>
      </c>
      <c r="Q26" s="3">
        <f t="shared" si="5"/>
        <v>0</v>
      </c>
      <c r="R26" s="3">
        <f t="shared" si="9"/>
        <v>105.60960000000003</v>
      </c>
      <c r="S26" s="6">
        <f t="shared" si="10"/>
        <v>2.2958608695652178</v>
      </c>
      <c r="T26" s="2">
        <f t="shared" si="11"/>
        <v>16.057600000000001</v>
      </c>
      <c r="AL26" s="6">
        <f t="shared" si="12"/>
        <v>1.2352000000000001</v>
      </c>
      <c r="DA26" s="2">
        <f t="shared" si="6"/>
        <v>63.788816000000004</v>
      </c>
      <c r="DB26" s="6">
        <f t="shared" si="7"/>
        <v>2.5628290879871436</v>
      </c>
    </row>
    <row r="27" spans="11:106" x14ac:dyDescent="0.25">
      <c r="K27" t="s">
        <v>154</v>
      </c>
      <c r="L27" s="3">
        <f t="shared" si="8"/>
        <v>84.198399999999992</v>
      </c>
      <c r="M27">
        <f t="shared" si="1"/>
        <v>0</v>
      </c>
      <c r="N27">
        <f t="shared" si="2"/>
        <v>0</v>
      </c>
      <c r="O27" s="3">
        <f t="shared" si="3"/>
        <v>91.080000000000013</v>
      </c>
      <c r="P27">
        <f t="shared" si="4"/>
        <v>0</v>
      </c>
      <c r="Q27" s="3">
        <f t="shared" si="5"/>
        <v>0</v>
      </c>
      <c r="R27" s="3">
        <f t="shared" si="9"/>
        <v>175.2784</v>
      </c>
      <c r="S27" s="6">
        <f>R27/K7</f>
        <v>4.2750829268292687</v>
      </c>
      <c r="T27" s="2">
        <f t="shared" si="11"/>
        <v>29.469440000000006</v>
      </c>
      <c r="AL27" s="6">
        <f t="shared" si="12"/>
        <v>2.7286518518518523</v>
      </c>
      <c r="DA27" s="2">
        <f t="shared" si="6"/>
        <v>96.407167999999999</v>
      </c>
      <c r="DB27" s="6">
        <f t="shared" si="7"/>
        <v>5.6181333333333336</v>
      </c>
    </row>
    <row r="28" spans="11:106" x14ac:dyDescent="0.25">
      <c r="K28" t="s">
        <v>155</v>
      </c>
      <c r="L28" s="3">
        <f t="shared" si="8"/>
        <v>111.21760000000002</v>
      </c>
      <c r="M28">
        <f t="shared" si="1"/>
        <v>0</v>
      </c>
      <c r="N28">
        <f t="shared" si="2"/>
        <v>0</v>
      </c>
      <c r="O28" s="3">
        <f t="shared" si="3"/>
        <v>0</v>
      </c>
      <c r="P28">
        <f t="shared" si="4"/>
        <v>0</v>
      </c>
      <c r="Q28" s="3">
        <f t="shared" si="5"/>
        <v>0</v>
      </c>
      <c r="R28" s="3">
        <f t="shared" si="9"/>
        <v>111.21760000000002</v>
      </c>
      <c r="S28" s="6">
        <f t="shared" si="10"/>
        <v>1.9860285714285717</v>
      </c>
      <c r="T28" s="2">
        <f t="shared" si="11"/>
        <v>34.755500000000005</v>
      </c>
      <c r="AL28" s="6">
        <f t="shared" si="12"/>
        <v>3.3100476190476193</v>
      </c>
      <c r="DA28" s="2">
        <f t="shared" si="6"/>
        <v>118.16870000000003</v>
      </c>
      <c r="DB28" s="6">
        <f t="shared" si="7"/>
        <v>7.1617393939393956</v>
      </c>
    </row>
    <row r="29" spans="11:106" x14ac:dyDescent="0.25">
      <c r="K29" t="s">
        <v>149</v>
      </c>
      <c r="L29" s="3">
        <f t="shared" si="8"/>
        <v>88.373999999999995</v>
      </c>
      <c r="M29">
        <f t="shared" si="1"/>
        <v>0</v>
      </c>
      <c r="N29">
        <f t="shared" si="2"/>
        <v>0</v>
      </c>
      <c r="O29" s="3">
        <f t="shared" si="3"/>
        <v>25.4925</v>
      </c>
      <c r="P29">
        <f t="shared" si="4"/>
        <v>0</v>
      </c>
      <c r="Q29" s="3">
        <f t="shared" si="5"/>
        <v>0</v>
      </c>
      <c r="R29" s="3">
        <f t="shared" si="9"/>
        <v>113.8665</v>
      </c>
      <c r="S29" s="6">
        <f t="shared" si="10"/>
        <v>2.9196538461538464</v>
      </c>
      <c r="T29" s="2">
        <f t="shared" si="11"/>
        <v>21.209760000000003</v>
      </c>
      <c r="AL29" s="6">
        <f t="shared" si="12"/>
        <v>1.7104645161290324</v>
      </c>
      <c r="DA29" s="2">
        <f t="shared" si="6"/>
        <v>60.712938000000008</v>
      </c>
      <c r="DB29" s="6">
        <f t="shared" si="7"/>
        <v>3.5988700652045051</v>
      </c>
    </row>
    <row r="30" spans="11:106" x14ac:dyDescent="0.25">
      <c r="K30" t="s">
        <v>156</v>
      </c>
      <c r="L30" s="3">
        <f t="shared" si="8"/>
        <v>56.326400000000007</v>
      </c>
      <c r="M30">
        <f t="shared" si="1"/>
        <v>0</v>
      </c>
      <c r="N30">
        <f t="shared" si="2"/>
        <v>0</v>
      </c>
      <c r="O30" s="3">
        <f t="shared" si="3"/>
        <v>243.72000000000003</v>
      </c>
      <c r="P30">
        <f t="shared" si="4"/>
        <v>0</v>
      </c>
      <c r="Q30" s="3">
        <f t="shared" si="5"/>
        <v>0</v>
      </c>
      <c r="R30" s="3">
        <f t="shared" si="9"/>
        <v>300.04640000000006</v>
      </c>
      <c r="S30" s="6">
        <f t="shared" si="10"/>
        <v>3.7505800000000007</v>
      </c>
      <c r="T30" s="2">
        <f t="shared" si="11"/>
        <v>33.795840000000005</v>
      </c>
      <c r="AL30" s="6">
        <f t="shared" si="12"/>
        <v>2.6403000000000003</v>
      </c>
      <c r="DA30" s="2">
        <f t="shared" si="6"/>
        <v>169.75368800000001</v>
      </c>
      <c r="DB30" s="6">
        <f t="shared" si="7"/>
        <v>5.2866299595141708</v>
      </c>
    </row>
    <row r="31" spans="11:106" x14ac:dyDescent="0.25">
      <c r="K31" t="s">
        <v>151</v>
      </c>
      <c r="L31" s="3">
        <f t="shared" si="8"/>
        <v>68.374799999999993</v>
      </c>
      <c r="M31">
        <f t="shared" si="1"/>
        <v>0</v>
      </c>
      <c r="N31">
        <f t="shared" si="2"/>
        <v>0</v>
      </c>
      <c r="O31" s="3">
        <f t="shared" si="3"/>
        <v>306.81</v>
      </c>
      <c r="P31">
        <f t="shared" si="4"/>
        <v>0</v>
      </c>
      <c r="Q31" s="3">
        <f t="shared" si="5"/>
        <v>0</v>
      </c>
      <c r="R31" s="3">
        <f t="shared" si="9"/>
        <v>375.1848</v>
      </c>
      <c r="S31" s="6">
        <f t="shared" si="10"/>
        <v>3.7518479999999998</v>
      </c>
      <c r="T31" s="2">
        <f t="shared" si="11"/>
        <v>72.933120000000017</v>
      </c>
      <c r="AL31" s="6">
        <f t="shared" si="12"/>
        <v>3.9211354838709682</v>
      </c>
      <c r="DA31" s="2">
        <f t="shared" si="6"/>
        <v>324.55238400000002</v>
      </c>
      <c r="DB31" s="6">
        <f t="shared" si="7"/>
        <v>6.2751814385150819</v>
      </c>
    </row>
    <row r="32" spans="11:106" x14ac:dyDescent="0.25">
      <c r="K32" t="s">
        <v>157</v>
      </c>
      <c r="L32" s="3">
        <f t="shared" si="8"/>
        <v>36.483199999999997</v>
      </c>
      <c r="M32">
        <f t="shared" si="1"/>
        <v>0</v>
      </c>
      <c r="N32">
        <f t="shared" si="2"/>
        <v>0</v>
      </c>
      <c r="O32" s="3">
        <f t="shared" si="3"/>
        <v>203.9025</v>
      </c>
      <c r="P32">
        <f t="shared" si="4"/>
        <v>0</v>
      </c>
      <c r="Q32" s="3">
        <f t="shared" si="5"/>
        <v>0</v>
      </c>
      <c r="R32" s="3">
        <f t="shared" si="9"/>
        <v>240.38569999999999</v>
      </c>
      <c r="S32" s="6">
        <f t="shared" si="10"/>
        <v>2.7951825581395346</v>
      </c>
      <c r="T32" s="2">
        <f t="shared" si="11"/>
        <v>34.203000000000003</v>
      </c>
      <c r="AL32" s="6">
        <f t="shared" si="12"/>
        <v>2.2066451612903228</v>
      </c>
      <c r="DA32" s="2">
        <f t="shared" si="6"/>
        <v>167.50349199999999</v>
      </c>
      <c r="DB32" s="6">
        <f t="shared" si="7"/>
        <v>3.7447684328191371</v>
      </c>
    </row>
  </sheetData>
  <autoFilter ref="A1:CN1" xr:uid="{00000000-0009-0000-0000-000000000000}">
    <sortState ref="A2:CN10">
      <sortCondition ref="J1"/>
    </sortState>
  </autoFilter>
  <mergeCells count="3">
    <mergeCell ref="T20:AL20"/>
    <mergeCell ref="DA20:DB20"/>
    <mergeCell ref="K20:S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80B73-8F43-4AE9-B47D-0B82460AF5C7}">
  <dimension ref="A1:F13"/>
  <sheetViews>
    <sheetView workbookViewId="0">
      <selection activeCell="C14" sqref="C14"/>
    </sheetView>
  </sheetViews>
  <sheetFormatPr defaultRowHeight="15" x14ac:dyDescent="0.25"/>
  <cols>
    <col min="2" max="2" width="18.140625" customWidth="1"/>
    <col min="3" max="3" width="22.7109375" bestFit="1" customWidth="1"/>
    <col min="4" max="4" width="14.42578125" bestFit="1" customWidth="1"/>
    <col min="5" max="5" width="24.5703125" bestFit="1" customWidth="1"/>
    <col min="6" max="6" width="17.28515625" customWidth="1"/>
  </cols>
  <sheetData>
    <row r="1" spans="1:6" x14ac:dyDescent="0.25">
      <c r="A1" s="27" t="s">
        <v>146</v>
      </c>
      <c r="B1" s="28" t="s">
        <v>196</v>
      </c>
      <c r="C1" s="26" t="s">
        <v>162</v>
      </c>
      <c r="D1" s="26"/>
      <c r="E1" s="26" t="s">
        <v>163</v>
      </c>
      <c r="F1" s="26"/>
    </row>
    <row r="2" spans="1:6" ht="45" x14ac:dyDescent="0.25">
      <c r="A2" s="27"/>
      <c r="B2" s="28"/>
      <c r="C2" s="7" t="s">
        <v>189</v>
      </c>
      <c r="D2" s="7" t="s">
        <v>195</v>
      </c>
      <c r="E2" s="7" t="s">
        <v>189</v>
      </c>
      <c r="F2" s="7" t="s">
        <v>195</v>
      </c>
    </row>
    <row r="3" spans="1:6" x14ac:dyDescent="0.25">
      <c r="A3" t="s">
        <v>147</v>
      </c>
      <c r="B3" s="2">
        <v>3.7531621621621625</v>
      </c>
      <c r="C3" s="6">
        <v>0.52401873873873894</v>
      </c>
      <c r="D3" s="10">
        <v>0.13962059620596209</v>
      </c>
      <c r="E3" s="6">
        <v>1.4560234954954958</v>
      </c>
      <c r="F3" s="10">
        <v>0.38794579945799462</v>
      </c>
    </row>
    <row r="4" spans="1:6" x14ac:dyDescent="0.25">
      <c r="A4" t="s">
        <v>148</v>
      </c>
      <c r="B4" s="2">
        <v>2.7923166666666672</v>
      </c>
      <c r="C4" s="6">
        <v>0.30576952380952394</v>
      </c>
      <c r="D4" s="10">
        <v>0.10950388523610283</v>
      </c>
      <c r="E4" s="6">
        <v>1.0931260476190481</v>
      </c>
      <c r="F4" s="10">
        <v>0.39147638971906762</v>
      </c>
    </row>
    <row r="5" spans="1:6" x14ac:dyDescent="0.25">
      <c r="A5" t="s">
        <v>152</v>
      </c>
      <c r="B5" s="2">
        <v>3.4581749999999998</v>
      </c>
      <c r="C5" s="6">
        <v>0.35436187500000016</v>
      </c>
      <c r="D5" s="10">
        <v>0.10247077577045702</v>
      </c>
      <c r="E5" s="6">
        <v>1.2341568750000003</v>
      </c>
      <c r="F5" s="10">
        <v>0.35688097768331573</v>
      </c>
    </row>
    <row r="6" spans="1:6" x14ac:dyDescent="0.25">
      <c r="A6" t="s">
        <v>153</v>
      </c>
      <c r="B6" s="2">
        <v>3.7313263888888892</v>
      </c>
      <c r="C6" s="6">
        <v>0.38235190972222238</v>
      </c>
      <c r="D6" s="10">
        <v>0.10247077577045699</v>
      </c>
      <c r="E6" s="6">
        <v>1.3276840451388887</v>
      </c>
      <c r="F6" s="10">
        <v>0.3558209351753453</v>
      </c>
    </row>
    <row r="7" spans="1:6" x14ac:dyDescent="0.25">
      <c r="A7" t="s">
        <v>150</v>
      </c>
      <c r="B7" s="2">
        <v>2.2958608695652178</v>
      </c>
      <c r="C7" s="6">
        <v>0.18578801410105744</v>
      </c>
      <c r="D7" s="10">
        <v>8.0923028291449262E-2</v>
      </c>
      <c r="E7" s="6">
        <v>0.73804288601645107</v>
      </c>
      <c r="F7" s="10">
        <v>0.32146672988778241</v>
      </c>
    </row>
    <row r="8" spans="1:6" x14ac:dyDescent="0.25">
      <c r="A8" t="s">
        <v>154</v>
      </c>
      <c r="B8" s="2">
        <v>4.2750829268292687</v>
      </c>
      <c r="C8" s="6">
        <v>0.53027902439024388</v>
      </c>
      <c r="D8" s="10">
        <v>0.12403947092168799</v>
      </c>
      <c r="E8" s="6">
        <v>1.7347699512195118</v>
      </c>
      <c r="F8" s="10">
        <v>0.40578626915809352</v>
      </c>
    </row>
    <row r="9" spans="1:6" x14ac:dyDescent="0.25">
      <c r="A9" t="s">
        <v>155</v>
      </c>
      <c r="B9" s="2">
        <v>1.9860285714285717</v>
      </c>
      <c r="C9" s="6">
        <v>0.62063392857142863</v>
      </c>
      <c r="D9" s="10">
        <v>0.3125</v>
      </c>
      <c r="E9" s="6">
        <v>2.1101553571428573</v>
      </c>
      <c r="F9" s="10">
        <v>1.0625</v>
      </c>
    </row>
    <row r="10" spans="1:6" x14ac:dyDescent="0.25">
      <c r="A10" t="s">
        <v>149</v>
      </c>
      <c r="B10" s="2">
        <v>2.9196538461538464</v>
      </c>
      <c r="C10" s="6">
        <v>0.48974450928381968</v>
      </c>
      <c r="D10" s="10">
        <v>0.16774060730828616</v>
      </c>
      <c r="E10" s="6">
        <v>1.4018936578249337</v>
      </c>
      <c r="F10" s="10">
        <v>0.48015748841996908</v>
      </c>
    </row>
    <row r="11" spans="1:6" x14ac:dyDescent="0.25">
      <c r="A11" t="s">
        <v>156</v>
      </c>
      <c r="B11" s="2">
        <v>3.7505800000000007</v>
      </c>
      <c r="C11" s="6">
        <v>0.2193480000000004</v>
      </c>
      <c r="D11" s="10">
        <v>5.8483754512635475E-2</v>
      </c>
      <c r="E11" s="6">
        <v>1.1017667250000001</v>
      </c>
      <c r="F11" s="10">
        <v>0.29375902527075809</v>
      </c>
    </row>
    <row r="12" spans="1:6" x14ac:dyDescent="0.25">
      <c r="A12" t="s">
        <v>151</v>
      </c>
      <c r="B12" s="2">
        <v>3.7518479999999998</v>
      </c>
      <c r="C12" s="6">
        <v>0.40566350769230825</v>
      </c>
      <c r="D12" s="10">
        <v>0.10812365204888584</v>
      </c>
      <c r="E12" s="6">
        <v>1.8052026092307694</v>
      </c>
      <c r="F12" s="10">
        <v>0.48115025161754138</v>
      </c>
    </row>
    <row r="13" spans="1:6" x14ac:dyDescent="0.25">
      <c r="A13" t="s">
        <v>157</v>
      </c>
      <c r="B13" s="2">
        <v>2.7951825581395346</v>
      </c>
      <c r="C13" s="6">
        <v>0.16973244633273707</v>
      </c>
      <c r="D13" s="10">
        <v>6.0723206016894474E-2</v>
      </c>
      <c r="E13" s="6">
        <v>0.831236367173524</v>
      </c>
      <c r="F13" s="10">
        <v>0.29738178093340439</v>
      </c>
    </row>
  </sheetData>
  <mergeCells count="4">
    <mergeCell ref="C1:D1"/>
    <mergeCell ref="E1:F1"/>
    <mergeCell ref="A1:A2"/>
    <mergeCell ref="B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7029-D1B3-4B6F-96FB-F898DE5E0576}">
  <dimension ref="A1:DC18"/>
  <sheetViews>
    <sheetView topLeftCell="J1" workbookViewId="0">
      <selection activeCell="R28" sqref="R28"/>
    </sheetView>
  </sheetViews>
  <sheetFormatPr defaultRowHeight="15" x14ac:dyDescent="0.25"/>
  <cols>
    <col min="1" max="9" width="0" hidden="1" customWidth="1"/>
    <col min="13" max="13" width="13.7109375" bestFit="1" customWidth="1"/>
    <col min="14" max="14" width="15.42578125" customWidth="1"/>
    <col min="20" max="20" width="23.7109375" customWidth="1"/>
    <col min="21" max="21" width="14.140625" customWidth="1"/>
    <col min="22" max="38" width="0" hidden="1" customWidth="1"/>
    <col min="39" max="39" width="11.28515625" customWidth="1"/>
    <col min="40" max="105" width="0" hidden="1" customWidth="1"/>
    <col min="106" max="106" width="15.28515625" customWidth="1"/>
    <col min="107" max="107" width="12.7109375" customWidth="1"/>
  </cols>
  <sheetData>
    <row r="1" spans="1:10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146</v>
      </c>
      <c r="K1" s="5" t="s">
        <v>180</v>
      </c>
      <c r="L1" t="s">
        <v>9</v>
      </c>
      <c r="M1" t="s">
        <v>181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36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158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DB1" t="s">
        <v>194</v>
      </c>
    </row>
    <row r="2" spans="1:107" x14ac:dyDescent="0.25">
      <c r="A2" t="s">
        <v>126</v>
      </c>
      <c r="B2" t="s">
        <v>88</v>
      </c>
      <c r="C2" t="s">
        <v>100</v>
      </c>
      <c r="D2" t="s">
        <v>89</v>
      </c>
      <c r="E2" t="s">
        <v>101</v>
      </c>
      <c r="F2" t="s">
        <v>90</v>
      </c>
      <c r="G2" t="s">
        <v>90</v>
      </c>
      <c r="H2" t="s">
        <v>91</v>
      </c>
      <c r="I2" t="s">
        <v>91</v>
      </c>
      <c r="J2" t="s">
        <v>147</v>
      </c>
      <c r="K2" s="11">
        <f>(Baseline!DB2-DB2)/Baseline!DB2</f>
        <v>0.10370370370370373</v>
      </c>
      <c r="L2">
        <v>37</v>
      </c>
      <c r="M2" s="3">
        <v>12.8</v>
      </c>
      <c r="N2" s="3">
        <f>Baseline!M2-(Baseline!M2*Gov!K2)</f>
        <v>3.585185185185185</v>
      </c>
      <c r="O2" s="3">
        <f>Baseline!N2-(Baseline!N2*Gov!$K$2)</f>
        <v>8.9629629629629619</v>
      </c>
      <c r="P2" s="3">
        <f>Baseline!O2-(Baseline!O2*Gov!$K$2)</f>
        <v>0.89629629629629626</v>
      </c>
      <c r="Q2" s="3">
        <f>Baseline!P2-(Baseline!P2*Gov!$K$2)</f>
        <v>0</v>
      </c>
      <c r="R2" s="3">
        <f>Baseline!Q2-(Baseline!Q2*Gov!$K$2)</f>
        <v>0</v>
      </c>
      <c r="S2" s="3">
        <f>Baseline!R2-(Baseline!R2*Gov!$K$2)</f>
        <v>10.755555555555555</v>
      </c>
      <c r="T2" s="3">
        <f>Baseline!S2-(Baseline!S2*Gov!$K$2)</f>
        <v>0</v>
      </c>
      <c r="U2">
        <v>17.78</v>
      </c>
      <c r="V2">
        <v>2.76</v>
      </c>
      <c r="W2">
        <v>3.59</v>
      </c>
      <c r="X2">
        <v>-0.40899999999999997</v>
      </c>
      <c r="Y2">
        <v>8.98</v>
      </c>
      <c r="Z2">
        <v>-1.02</v>
      </c>
      <c r="AA2">
        <v>13.2</v>
      </c>
      <c r="AB2">
        <v>3.22</v>
      </c>
      <c r="AC2">
        <v>3.63</v>
      </c>
      <c r="AD2">
        <v>-0.36699999999999999</v>
      </c>
      <c r="AE2">
        <v>8.84</v>
      </c>
      <c r="AF2">
        <v>-1.1599999999999999</v>
      </c>
      <c r="AG2">
        <v>14</v>
      </c>
      <c r="AH2">
        <v>4</v>
      </c>
      <c r="AI2">
        <v>3</v>
      </c>
      <c r="AJ2">
        <v>-1</v>
      </c>
      <c r="AK2">
        <v>9</v>
      </c>
      <c r="AL2">
        <v>-1</v>
      </c>
      <c r="AM2" s="2">
        <v>3.431</v>
      </c>
      <c r="AN2">
        <v>7.78</v>
      </c>
      <c r="AO2">
        <v>2.85</v>
      </c>
      <c r="AP2">
        <v>-1.1499999999999999</v>
      </c>
      <c r="AQ2">
        <v>7.12</v>
      </c>
      <c r="AR2">
        <v>-2.88</v>
      </c>
      <c r="AS2">
        <v>19.73</v>
      </c>
      <c r="AT2">
        <v>9.73</v>
      </c>
      <c r="AU2">
        <v>2.56</v>
      </c>
      <c r="AV2">
        <v>-1.44</v>
      </c>
      <c r="AW2">
        <v>6.4</v>
      </c>
      <c r="AX2">
        <v>-3.6</v>
      </c>
      <c r="AY2">
        <v>-4.6000000000000001E-4</v>
      </c>
      <c r="AZ2">
        <v>868</v>
      </c>
      <c r="BA2">
        <v>-3.1300000000000002E-4</v>
      </c>
      <c r="BB2">
        <v>591</v>
      </c>
      <c r="BC2">
        <v>-5.7499999999999999E-4</v>
      </c>
      <c r="BD2">
        <v>1086.31</v>
      </c>
      <c r="BE2">
        <v>-4.28E-4</v>
      </c>
      <c r="BF2">
        <v>808.92</v>
      </c>
      <c r="BG2">
        <v>0</v>
      </c>
      <c r="BH2">
        <v>772</v>
      </c>
      <c r="BI2">
        <v>0</v>
      </c>
      <c r="BJ2">
        <v>494</v>
      </c>
      <c r="BK2">
        <v>-9.9700000000000006E-4</v>
      </c>
      <c r="BL2">
        <v>1882.55</v>
      </c>
      <c r="BM2">
        <v>-8.4999999999999995E-4</v>
      </c>
      <c r="BN2">
        <v>1605.17</v>
      </c>
      <c r="BO2">
        <v>-8.5499999999999997E-4</v>
      </c>
      <c r="BP2">
        <v>1614.26</v>
      </c>
      <c r="BQ2">
        <v>-7.0799999999999997E-4</v>
      </c>
      <c r="BR2">
        <v>1336.88</v>
      </c>
      <c r="BS2">
        <v>-789</v>
      </c>
      <c r="BT2">
        <v>-162</v>
      </c>
      <c r="BU2">
        <v>-826</v>
      </c>
      <c r="BV2">
        <v>-200</v>
      </c>
      <c r="BW2">
        <v>-830</v>
      </c>
      <c r="BX2">
        <v>-204</v>
      </c>
      <c r="BY2">
        <v>-1083.4100000000001</v>
      </c>
      <c r="BZ2">
        <v>-456.91</v>
      </c>
      <c r="CA2">
        <v>-1198.18</v>
      </c>
      <c r="CB2">
        <v>-571.67999999999995</v>
      </c>
      <c r="CC2">
        <v>3</v>
      </c>
      <c r="CD2">
        <v>3.43</v>
      </c>
      <c r="CE2">
        <v>3.4279999999999999</v>
      </c>
      <c r="CF2">
        <v>1.2815129000000001</v>
      </c>
      <c r="CG2">
        <v>1</v>
      </c>
      <c r="CH2">
        <v>1.02</v>
      </c>
      <c r="CI2">
        <v>1.0210035</v>
      </c>
      <c r="CJ2">
        <v>13.05</v>
      </c>
      <c r="CK2">
        <v>13.05</v>
      </c>
      <c r="CL2" t="s">
        <v>123</v>
      </c>
      <c r="CM2">
        <v>-2.9351877616386801</v>
      </c>
      <c r="CN2">
        <v>53.401988454376998</v>
      </c>
      <c r="CO2" t="s">
        <v>102</v>
      </c>
      <c r="DB2" s="3">
        <f>L2-M2</f>
        <v>24.2</v>
      </c>
    </row>
    <row r="3" spans="1:107" x14ac:dyDescent="0.25">
      <c r="A3" t="s">
        <v>127</v>
      </c>
      <c r="B3" t="s">
        <v>88</v>
      </c>
      <c r="C3" t="s">
        <v>103</v>
      </c>
      <c r="D3" t="s">
        <v>89</v>
      </c>
      <c r="E3" t="s">
        <v>104</v>
      </c>
      <c r="F3" t="s">
        <v>90</v>
      </c>
      <c r="G3" t="s">
        <v>90</v>
      </c>
      <c r="H3" t="s">
        <v>91</v>
      </c>
      <c r="I3" t="s">
        <v>91</v>
      </c>
      <c r="J3" t="s">
        <v>148</v>
      </c>
      <c r="K3" s="11">
        <f>(Baseline!DB3-DB3)/Baseline!DB3</f>
        <v>0.11428571428571428</v>
      </c>
      <c r="L3">
        <v>45</v>
      </c>
      <c r="M3" s="3">
        <v>14</v>
      </c>
      <c r="N3" s="3">
        <f>Baseline!M3-(Baseline!M3*Gov!K3)</f>
        <v>7.9714285714285715</v>
      </c>
      <c r="O3" s="3">
        <f>Baseline!N3-(Baseline!N3*Gov!$K$2)</f>
        <v>4.481481481481481</v>
      </c>
      <c r="P3" s="3">
        <f>Baseline!O3-(Baseline!O3*Gov!$K$2)</f>
        <v>1.7925925925925925</v>
      </c>
      <c r="Q3" s="3">
        <f>Baseline!P3-(Baseline!P3*Gov!$K$2)</f>
        <v>0</v>
      </c>
      <c r="R3" s="3">
        <f>Baseline!Q3-(Baseline!Q3*Gov!$K$2)</f>
        <v>0.89629629629629626</v>
      </c>
      <c r="S3" s="3">
        <f>Baseline!R3-(Baseline!R3*Gov!$K$2)</f>
        <v>15.237037037037037</v>
      </c>
      <c r="T3" s="3">
        <f>Baseline!S3-(Baseline!S3*Gov!$K$2)</f>
        <v>0.89629629629629626</v>
      </c>
      <c r="U3">
        <v>24.3</v>
      </c>
      <c r="V3">
        <v>4.0199999999999996</v>
      </c>
      <c r="W3">
        <v>7.96</v>
      </c>
      <c r="X3">
        <v>-1.04</v>
      </c>
      <c r="Y3">
        <v>4.42</v>
      </c>
      <c r="Z3">
        <v>-0.57799999999999996</v>
      </c>
      <c r="AA3">
        <v>16.399999999999999</v>
      </c>
      <c r="AB3">
        <v>6.35</v>
      </c>
      <c r="AC3">
        <v>6.84</v>
      </c>
      <c r="AD3">
        <v>-2.16</v>
      </c>
      <c r="AE3">
        <v>4.57</v>
      </c>
      <c r="AF3">
        <v>-0.433</v>
      </c>
      <c r="AG3">
        <v>11</v>
      </c>
      <c r="AH3">
        <v>1</v>
      </c>
      <c r="AI3">
        <v>9</v>
      </c>
      <c r="AJ3">
        <v>0</v>
      </c>
      <c r="AK3">
        <v>5</v>
      </c>
      <c r="AL3">
        <v>0</v>
      </c>
      <c r="AM3" s="2">
        <v>1.544</v>
      </c>
      <c r="AN3">
        <v>14.3</v>
      </c>
      <c r="AO3">
        <v>5.35</v>
      </c>
      <c r="AP3">
        <v>-3.65</v>
      </c>
      <c r="AQ3">
        <v>2.97</v>
      </c>
      <c r="AR3">
        <v>-2.0299999999999998</v>
      </c>
      <c r="AS3">
        <v>24.93</v>
      </c>
      <c r="AT3">
        <v>14.93</v>
      </c>
      <c r="AU3">
        <v>5.19</v>
      </c>
      <c r="AV3">
        <v>-3.81</v>
      </c>
      <c r="AW3">
        <v>2.88</v>
      </c>
      <c r="AX3">
        <v>-2.12</v>
      </c>
      <c r="AY3">
        <v>-4.0099999999999999E-4</v>
      </c>
      <c r="AZ3">
        <v>758</v>
      </c>
      <c r="BA3">
        <v>-3.0299999999999999E-4</v>
      </c>
      <c r="BB3">
        <v>572</v>
      </c>
      <c r="BC3">
        <v>-1.46E-4</v>
      </c>
      <c r="BD3">
        <v>276.44</v>
      </c>
      <c r="BE3" s="1">
        <v>-4.7800000000000003E-5</v>
      </c>
      <c r="BF3">
        <v>90.33</v>
      </c>
      <c r="BG3">
        <v>0</v>
      </c>
      <c r="BH3">
        <v>198</v>
      </c>
      <c r="BI3">
        <v>0</v>
      </c>
      <c r="BJ3">
        <v>12</v>
      </c>
      <c r="BK3">
        <v>-1.1000000000000001E-3</v>
      </c>
      <c r="BL3">
        <v>2079.71</v>
      </c>
      <c r="BM3">
        <v>-1E-3</v>
      </c>
      <c r="BN3">
        <v>1893.6</v>
      </c>
      <c r="BO3">
        <v>-5.8600000000000004E-4</v>
      </c>
      <c r="BP3">
        <v>1107.03</v>
      </c>
      <c r="BQ3">
        <v>-4.8799999999999999E-4</v>
      </c>
      <c r="BR3">
        <v>920.91</v>
      </c>
      <c r="BS3">
        <v>-209</v>
      </c>
      <c r="BT3">
        <v>-58.1</v>
      </c>
      <c r="BU3">
        <v>-196</v>
      </c>
      <c r="BV3">
        <v>-45</v>
      </c>
      <c r="BW3">
        <v>-157</v>
      </c>
      <c r="BX3">
        <v>-6</v>
      </c>
      <c r="BY3">
        <v>-354.23</v>
      </c>
      <c r="BZ3">
        <v>-203.73</v>
      </c>
      <c r="CA3">
        <v>-363.31</v>
      </c>
      <c r="CB3">
        <v>-212.81</v>
      </c>
      <c r="CC3">
        <v>2</v>
      </c>
      <c r="CD3">
        <v>2.0699999999999998</v>
      </c>
      <c r="CE3">
        <v>2.2919999999999998</v>
      </c>
      <c r="CF3">
        <v>1.1706270000000001</v>
      </c>
      <c r="CG3">
        <v>1.1051108999999999</v>
      </c>
      <c r="CH3">
        <v>0.48</v>
      </c>
      <c r="CI3">
        <v>0.61082022999999996</v>
      </c>
      <c r="CJ3">
        <v>9.1999998000000005</v>
      </c>
      <c r="CK3">
        <v>9.3500004000000008</v>
      </c>
      <c r="CL3" t="s">
        <v>123</v>
      </c>
      <c r="CM3">
        <v>-2.9542128224940001</v>
      </c>
      <c r="CN3">
        <v>53.401988454376998</v>
      </c>
      <c r="CO3" t="s">
        <v>105</v>
      </c>
      <c r="DB3" s="3">
        <f t="shared" ref="DB3:DB12" si="0">L3-M3</f>
        <v>31</v>
      </c>
    </row>
    <row r="4" spans="1:107" x14ac:dyDescent="0.25">
      <c r="A4" t="s">
        <v>131</v>
      </c>
      <c r="B4" t="s">
        <v>92</v>
      </c>
      <c r="C4" t="s">
        <v>94</v>
      </c>
      <c r="D4" t="s">
        <v>93</v>
      </c>
      <c r="E4" t="s">
        <v>95</v>
      </c>
      <c r="F4" t="s">
        <v>90</v>
      </c>
      <c r="G4" t="s">
        <v>90</v>
      </c>
      <c r="H4" t="s">
        <v>91</v>
      </c>
      <c r="I4" t="s">
        <v>91</v>
      </c>
      <c r="J4" t="s">
        <v>152</v>
      </c>
      <c r="K4" s="11">
        <f>(Baseline!DB4-DB4)/Baseline!DB4</f>
        <v>0.10357142857142852</v>
      </c>
      <c r="L4">
        <v>36</v>
      </c>
      <c r="M4" s="3">
        <v>10.9</v>
      </c>
      <c r="N4" s="3">
        <f>Baseline!M4-(Baseline!M4*Gov!K4)</f>
        <v>6.2750000000000004</v>
      </c>
      <c r="O4" s="3">
        <f>Baseline!N4-(Baseline!N4*Gov!$K$2)</f>
        <v>8.9629629629629619</v>
      </c>
      <c r="P4" s="3">
        <f>Baseline!O4-(Baseline!O4*Gov!$K$2)</f>
        <v>2.6888888888888887</v>
      </c>
      <c r="Q4" s="3">
        <f>Baseline!P4-(Baseline!P4*Gov!$K$2)</f>
        <v>0</v>
      </c>
      <c r="R4" s="3">
        <f>Baseline!Q4-(Baseline!Q4*Gov!$K$2)</f>
        <v>0</v>
      </c>
      <c r="S4" s="3">
        <f>Baseline!R4-(Baseline!R4*Gov!$K$2)</f>
        <v>7.1703703703703701</v>
      </c>
      <c r="T4" s="3">
        <f>Baseline!S4-(Baseline!S4*Gov!$K$2)</f>
        <v>0</v>
      </c>
      <c r="U4">
        <v>18.100000000000001</v>
      </c>
      <c r="V4">
        <v>2.91</v>
      </c>
      <c r="W4">
        <v>6.27</v>
      </c>
      <c r="X4">
        <v>-0.72699999999999998</v>
      </c>
      <c r="Y4">
        <v>8.9600000000000009</v>
      </c>
      <c r="Z4">
        <v>-1.04</v>
      </c>
      <c r="AA4">
        <v>10.8</v>
      </c>
      <c r="AB4">
        <v>2.84</v>
      </c>
      <c r="AC4">
        <v>6.49</v>
      </c>
      <c r="AD4">
        <v>-0.505</v>
      </c>
      <c r="AE4">
        <v>9.36</v>
      </c>
      <c r="AF4">
        <v>-0.64300000000000002</v>
      </c>
      <c r="AG4">
        <v>8</v>
      </c>
      <c r="AH4">
        <v>0</v>
      </c>
      <c r="AI4">
        <v>7</v>
      </c>
      <c r="AJ4">
        <v>0</v>
      </c>
      <c r="AK4">
        <v>10</v>
      </c>
      <c r="AL4">
        <v>0</v>
      </c>
      <c r="AM4" s="4">
        <v>3.129</v>
      </c>
      <c r="AN4">
        <v>10.1</v>
      </c>
      <c r="AO4">
        <v>4.4800000000000004</v>
      </c>
      <c r="AP4">
        <v>-2.52</v>
      </c>
      <c r="AQ4">
        <v>6.39</v>
      </c>
      <c r="AR4">
        <v>-3.61</v>
      </c>
      <c r="AS4">
        <v>19.399999999999999</v>
      </c>
      <c r="AT4">
        <v>11.4</v>
      </c>
      <c r="AU4">
        <v>4.1500000000000004</v>
      </c>
      <c r="AV4">
        <v>-2.85</v>
      </c>
      <c r="AW4">
        <v>5.93</v>
      </c>
      <c r="AX4">
        <v>-4.07</v>
      </c>
      <c r="AY4">
        <v>-4.3899999999999999E-4</v>
      </c>
      <c r="AZ4">
        <v>830</v>
      </c>
      <c r="BA4">
        <v>-1.5799999999999999E-4</v>
      </c>
      <c r="BB4">
        <v>299</v>
      </c>
      <c r="BC4">
        <v>-4.9899999999999999E-4</v>
      </c>
      <c r="BD4">
        <v>942.05</v>
      </c>
      <c r="BE4">
        <v>-2.1800000000000001E-4</v>
      </c>
      <c r="BF4">
        <v>410.92</v>
      </c>
      <c r="BG4">
        <v>0</v>
      </c>
      <c r="BH4">
        <v>572</v>
      </c>
      <c r="BI4">
        <v>0</v>
      </c>
      <c r="BJ4">
        <v>40</v>
      </c>
      <c r="BK4">
        <v>-7.8799999999999996E-4</v>
      </c>
      <c r="BL4">
        <v>1489.22</v>
      </c>
      <c r="BM4">
        <v>-5.0699999999999996E-4</v>
      </c>
      <c r="BN4">
        <v>958.09</v>
      </c>
      <c r="BO4">
        <v>-4.1899999999999999E-4</v>
      </c>
      <c r="BP4">
        <v>790.7</v>
      </c>
      <c r="BQ4">
        <v>-1.37E-4</v>
      </c>
      <c r="BR4">
        <v>259.57</v>
      </c>
      <c r="BS4">
        <v>-462</v>
      </c>
      <c r="BT4">
        <v>-122</v>
      </c>
      <c r="BU4">
        <v>-419</v>
      </c>
      <c r="BV4">
        <v>-79.5</v>
      </c>
      <c r="BW4">
        <v>-360</v>
      </c>
      <c r="BX4">
        <v>-20</v>
      </c>
      <c r="BY4">
        <v>-763.47</v>
      </c>
      <c r="BZ4">
        <v>-423.86</v>
      </c>
      <c r="CA4">
        <v>-818.44</v>
      </c>
      <c r="CB4">
        <v>-478.83</v>
      </c>
      <c r="CC4">
        <v>2</v>
      </c>
      <c r="CD4">
        <v>2.62</v>
      </c>
      <c r="CE4">
        <v>2.948</v>
      </c>
      <c r="CF4">
        <v>1.2176814</v>
      </c>
      <c r="CG4">
        <v>1.1230476</v>
      </c>
      <c r="CH4">
        <v>0.84</v>
      </c>
      <c r="CI4">
        <v>1.6960652000000001</v>
      </c>
      <c r="CJ4">
        <v>10.266666000000001</v>
      </c>
      <c r="CK4">
        <v>10.233333999999999</v>
      </c>
      <c r="CL4" t="s">
        <v>130</v>
      </c>
      <c r="CM4">
        <v>-2.95070668109808</v>
      </c>
      <c r="CN4">
        <v>53.398627549444399</v>
      </c>
      <c r="CO4" t="s">
        <v>96</v>
      </c>
      <c r="DB4" s="3">
        <f t="shared" si="0"/>
        <v>25.1</v>
      </c>
    </row>
    <row r="5" spans="1:107" x14ac:dyDescent="0.25">
      <c r="A5" t="s">
        <v>132</v>
      </c>
      <c r="B5" t="s">
        <v>92</v>
      </c>
      <c r="C5" t="s">
        <v>97</v>
      </c>
      <c r="D5" t="s">
        <v>93</v>
      </c>
      <c r="E5" t="s">
        <v>98</v>
      </c>
      <c r="F5" t="s">
        <v>90</v>
      </c>
      <c r="G5" t="s">
        <v>90</v>
      </c>
      <c r="H5" t="s">
        <v>91</v>
      </c>
      <c r="I5" t="s">
        <v>91</v>
      </c>
      <c r="J5" t="s">
        <v>153</v>
      </c>
      <c r="K5" s="11">
        <f>(Baseline!DB5-DB5)/Baseline!DB5</f>
        <v>0.10357142857142852</v>
      </c>
      <c r="L5">
        <v>36</v>
      </c>
      <c r="M5" s="3">
        <v>10.9</v>
      </c>
      <c r="N5" s="3">
        <f>Baseline!M5-(Baseline!M5*Gov!K5)</f>
        <v>6.2750000000000004</v>
      </c>
      <c r="O5" s="3">
        <f>Baseline!N5-(Baseline!N5*Gov!$K$2)</f>
        <v>5.3777777777777773</v>
      </c>
      <c r="P5" s="3">
        <f>Baseline!O5-(Baseline!O5*Gov!$K$2)</f>
        <v>3.585185185185185</v>
      </c>
      <c r="Q5" s="3">
        <f>Baseline!P5-(Baseline!P5*Gov!$K$2)</f>
        <v>0.89629629629629626</v>
      </c>
      <c r="R5" s="3">
        <f>Baseline!Q5-(Baseline!Q5*Gov!$K$2)</f>
        <v>0.89629629629629626</v>
      </c>
      <c r="S5" s="3">
        <f>Baseline!R5-(Baseline!R5*Gov!$K$2)</f>
        <v>8.0666666666666664</v>
      </c>
      <c r="T5" s="3">
        <f>Baseline!S5-(Baseline!S5*Gov!$K$2)</f>
        <v>0</v>
      </c>
      <c r="U5">
        <v>18.07</v>
      </c>
      <c r="V5">
        <v>2.94</v>
      </c>
      <c r="W5">
        <v>6.26</v>
      </c>
      <c r="X5">
        <v>-0.73599999999999999</v>
      </c>
      <c r="Y5">
        <v>5.37</v>
      </c>
      <c r="Z5">
        <v>-0.63100000000000001</v>
      </c>
      <c r="AA5">
        <v>11.3</v>
      </c>
      <c r="AB5">
        <v>3.26</v>
      </c>
      <c r="AC5">
        <v>5.64</v>
      </c>
      <c r="AD5">
        <v>-1.36</v>
      </c>
      <c r="AE5">
        <v>5.63</v>
      </c>
      <c r="AF5">
        <v>-0.374</v>
      </c>
      <c r="AG5">
        <v>11</v>
      </c>
      <c r="AH5">
        <v>3</v>
      </c>
      <c r="AI5">
        <v>7</v>
      </c>
      <c r="AJ5">
        <v>0</v>
      </c>
      <c r="AK5">
        <v>5</v>
      </c>
      <c r="AL5">
        <v>-1</v>
      </c>
      <c r="AM5" s="2">
        <v>2.6459999999999999</v>
      </c>
      <c r="AN5">
        <v>10.06</v>
      </c>
      <c r="AO5">
        <v>4.4800000000000004</v>
      </c>
      <c r="AP5">
        <v>-2.52</v>
      </c>
      <c r="AQ5">
        <v>3.84</v>
      </c>
      <c r="AR5">
        <v>-2.16</v>
      </c>
      <c r="AS5">
        <v>19.43</v>
      </c>
      <c r="AT5">
        <v>11.43</v>
      </c>
      <c r="AU5">
        <v>4.1399999999999997</v>
      </c>
      <c r="AV5">
        <v>-2.86</v>
      </c>
      <c r="AW5">
        <v>3.55</v>
      </c>
      <c r="AX5">
        <v>-2.4500000000000002</v>
      </c>
      <c r="AY5">
        <v>-9.8900000000000008E-4</v>
      </c>
      <c r="AZ5">
        <v>1870</v>
      </c>
      <c r="BA5">
        <v>-1.9799999999999999E-4</v>
      </c>
      <c r="BB5">
        <v>375</v>
      </c>
      <c r="BC5">
        <v>-1.0200000000000001E-3</v>
      </c>
      <c r="BD5">
        <v>1933.52</v>
      </c>
      <c r="BE5">
        <v>-2.33E-4</v>
      </c>
      <c r="BF5">
        <v>440.22</v>
      </c>
      <c r="BG5">
        <v>0</v>
      </c>
      <c r="BH5">
        <v>1711</v>
      </c>
      <c r="BI5">
        <v>0</v>
      </c>
      <c r="BJ5">
        <v>217</v>
      </c>
      <c r="BK5">
        <v>-1.4400000000000001E-3</v>
      </c>
      <c r="BL5">
        <v>2710.44</v>
      </c>
      <c r="BM5">
        <v>-6.4400000000000004E-4</v>
      </c>
      <c r="BN5">
        <v>1217.1500000000001</v>
      </c>
      <c r="BO5">
        <v>-1.17E-3</v>
      </c>
      <c r="BP5">
        <v>2214.86</v>
      </c>
      <c r="BQ5">
        <v>-3.8200000000000002E-4</v>
      </c>
      <c r="BR5">
        <v>721.56</v>
      </c>
      <c r="BS5">
        <v>-313</v>
      </c>
      <c r="BT5">
        <v>-77.7</v>
      </c>
      <c r="BU5">
        <v>-286</v>
      </c>
      <c r="BV5">
        <v>-50.7</v>
      </c>
      <c r="BW5">
        <v>-324</v>
      </c>
      <c r="BX5">
        <v>-89</v>
      </c>
      <c r="BY5">
        <v>-500.91</v>
      </c>
      <c r="BZ5">
        <v>-265.57</v>
      </c>
      <c r="CA5">
        <v>-536.89</v>
      </c>
      <c r="CB5">
        <v>-301.55</v>
      </c>
      <c r="CC5">
        <v>2</v>
      </c>
      <c r="CD5">
        <v>2.83</v>
      </c>
      <c r="CE5">
        <v>3.2090000000000001</v>
      </c>
      <c r="CF5">
        <v>1.2026996999999999</v>
      </c>
      <c r="CG5">
        <v>1.1323217999999999</v>
      </c>
      <c r="CH5">
        <v>0.81</v>
      </c>
      <c r="CI5">
        <v>1.5892801000000001</v>
      </c>
      <c r="CJ5">
        <v>10.883333</v>
      </c>
      <c r="CK5">
        <v>11.033334</v>
      </c>
      <c r="CL5" t="s">
        <v>130</v>
      </c>
      <c r="CM5">
        <v>-2.94669087898599</v>
      </c>
      <c r="CN5">
        <v>53.398627549444399</v>
      </c>
      <c r="CO5" t="s">
        <v>99</v>
      </c>
      <c r="DB5" s="3">
        <f t="shared" si="0"/>
        <v>25.1</v>
      </c>
    </row>
    <row r="6" spans="1:107" x14ac:dyDescent="0.25">
      <c r="A6" t="s">
        <v>133</v>
      </c>
      <c r="B6" t="s">
        <v>92</v>
      </c>
      <c r="C6" t="s">
        <v>103</v>
      </c>
      <c r="D6" t="s">
        <v>93</v>
      </c>
      <c r="E6" t="s">
        <v>104</v>
      </c>
      <c r="F6" t="s">
        <v>90</v>
      </c>
      <c r="G6" t="s">
        <v>90</v>
      </c>
      <c r="H6" t="s">
        <v>91</v>
      </c>
      <c r="I6" t="s">
        <v>91</v>
      </c>
      <c r="J6" t="s">
        <v>150</v>
      </c>
      <c r="K6" s="11">
        <f>(Baseline!DB6-DB6)/Baseline!DB6</f>
        <v>0.10810810810810811</v>
      </c>
      <c r="L6">
        <v>46</v>
      </c>
      <c r="M6" s="3">
        <v>13</v>
      </c>
      <c r="N6" s="3">
        <f>Baseline!M6-(Baseline!M6*Gov!K6)</f>
        <v>10.702702702702702</v>
      </c>
      <c r="O6" s="3">
        <f>Baseline!N6-(Baseline!N6*Gov!$K$2)</f>
        <v>6.2740740740740737</v>
      </c>
      <c r="P6" s="3">
        <f>Baseline!O6-(Baseline!O6*Gov!$K$2)</f>
        <v>1.7925925925925925</v>
      </c>
      <c r="Q6" s="3">
        <f>Baseline!P6-(Baseline!P6*Gov!$K$2)</f>
        <v>0</v>
      </c>
      <c r="R6" s="3">
        <f>Baseline!Q6-(Baseline!Q6*Gov!$K$2)</f>
        <v>0.89629629629629626</v>
      </c>
      <c r="S6" s="3">
        <f>Baseline!R6-(Baseline!R6*Gov!$K$2)</f>
        <v>13.444444444444445</v>
      </c>
      <c r="T6" s="3">
        <f>Baseline!S6-(Baseline!S6*Gov!$K$2)</f>
        <v>0</v>
      </c>
      <c r="U6">
        <v>24.89</v>
      </c>
      <c r="V6">
        <v>4.0199999999999996</v>
      </c>
      <c r="W6">
        <v>10.7</v>
      </c>
      <c r="X6">
        <v>-1.32</v>
      </c>
      <c r="Y6">
        <v>6.22</v>
      </c>
      <c r="Z6">
        <v>-0.78300000000000003</v>
      </c>
      <c r="AA6">
        <v>12.8</v>
      </c>
      <c r="AB6">
        <v>3.82</v>
      </c>
      <c r="AC6">
        <v>10.4</v>
      </c>
      <c r="AD6">
        <v>-1.62</v>
      </c>
      <c r="AE6">
        <v>6.3</v>
      </c>
      <c r="AF6">
        <v>-0.70199999999999996</v>
      </c>
      <c r="AG6">
        <v>15</v>
      </c>
      <c r="AH6">
        <v>6</v>
      </c>
      <c r="AI6">
        <v>10</v>
      </c>
      <c r="AJ6">
        <v>-2</v>
      </c>
      <c r="AK6">
        <v>6</v>
      </c>
      <c r="AL6">
        <v>-1</v>
      </c>
      <c r="AM6" s="2">
        <v>2.855</v>
      </c>
      <c r="AN6">
        <v>15.89</v>
      </c>
      <c r="AO6">
        <v>6.91</v>
      </c>
      <c r="AP6">
        <v>-5.09</v>
      </c>
      <c r="AQ6">
        <v>4.09</v>
      </c>
      <c r="AR6">
        <v>-2.91</v>
      </c>
      <c r="AS6">
        <v>24.9</v>
      </c>
      <c r="AT6">
        <v>15.9</v>
      </c>
      <c r="AU6">
        <v>6.91</v>
      </c>
      <c r="AV6">
        <v>-5.09</v>
      </c>
      <c r="AW6">
        <v>4.09</v>
      </c>
      <c r="AX6">
        <v>-2.91</v>
      </c>
      <c r="AY6">
        <v>-4.15E-4</v>
      </c>
      <c r="AZ6">
        <v>785</v>
      </c>
      <c r="BA6">
        <v>-1.5200000000000001E-4</v>
      </c>
      <c r="BB6">
        <v>287</v>
      </c>
      <c r="BC6">
        <v>-4.2000000000000002E-4</v>
      </c>
      <c r="BD6">
        <v>793.52</v>
      </c>
      <c r="BE6">
        <v>-1.5699999999999999E-4</v>
      </c>
      <c r="BF6">
        <v>296.37</v>
      </c>
      <c r="BG6">
        <v>0</v>
      </c>
      <c r="BH6">
        <v>449</v>
      </c>
      <c r="BI6">
        <v>0</v>
      </c>
      <c r="BJ6">
        <v>-48</v>
      </c>
      <c r="BK6">
        <v>-8.0900000000000004E-4</v>
      </c>
      <c r="BL6">
        <v>1527.35</v>
      </c>
      <c r="BM6">
        <v>-5.4500000000000002E-4</v>
      </c>
      <c r="BN6">
        <v>1030.2</v>
      </c>
      <c r="BO6">
        <v>-5.2400000000000005E-4</v>
      </c>
      <c r="BP6">
        <v>990.44</v>
      </c>
      <c r="BQ6">
        <v>-2.61E-4</v>
      </c>
      <c r="BR6">
        <v>493.29</v>
      </c>
      <c r="BS6">
        <v>-196</v>
      </c>
      <c r="BT6">
        <v>-55.2</v>
      </c>
      <c r="BU6">
        <v>-192</v>
      </c>
      <c r="BV6">
        <v>-51.3</v>
      </c>
      <c r="BW6">
        <v>-195</v>
      </c>
      <c r="BX6">
        <v>-55</v>
      </c>
      <c r="BY6">
        <v>-345.39</v>
      </c>
      <c r="BZ6">
        <v>-204.77</v>
      </c>
      <c r="CA6">
        <v>-345.57</v>
      </c>
      <c r="CB6">
        <v>-204.96</v>
      </c>
      <c r="CC6">
        <v>1</v>
      </c>
      <c r="CD6">
        <v>1.51</v>
      </c>
      <c r="CE6">
        <v>1.853</v>
      </c>
      <c r="CF6">
        <v>1.0481001000000001</v>
      </c>
      <c r="CG6">
        <v>1.2239101999999999</v>
      </c>
      <c r="CH6">
        <v>0.33</v>
      </c>
      <c r="CI6">
        <v>0.48569888</v>
      </c>
      <c r="CJ6">
        <v>6.4499997999999996</v>
      </c>
      <c r="CK6">
        <v>7.2333331000000003</v>
      </c>
      <c r="CL6" t="s">
        <v>130</v>
      </c>
      <c r="CM6">
        <v>-2.9542128224940001</v>
      </c>
      <c r="CN6">
        <v>53.398627549444399</v>
      </c>
      <c r="CO6" t="s">
        <v>105</v>
      </c>
      <c r="DB6" s="3">
        <f t="shared" si="0"/>
        <v>33</v>
      </c>
    </row>
    <row r="7" spans="1:107" x14ac:dyDescent="0.25">
      <c r="A7" t="s">
        <v>135</v>
      </c>
      <c r="B7" t="s">
        <v>94</v>
      </c>
      <c r="C7" t="s">
        <v>111</v>
      </c>
      <c r="D7" t="s">
        <v>95</v>
      </c>
      <c r="E7" t="s">
        <v>112</v>
      </c>
      <c r="F7" t="s">
        <v>90</v>
      </c>
      <c r="G7" t="s">
        <v>90</v>
      </c>
      <c r="H7" t="s">
        <v>91</v>
      </c>
      <c r="I7" t="s">
        <v>91</v>
      </c>
      <c r="J7" t="s">
        <v>154</v>
      </c>
      <c r="K7" s="11">
        <f>(Baseline!DB7-DB7)/Baseline!DB7</f>
        <v>8.4848484848484867E-2</v>
      </c>
      <c r="L7">
        <v>41</v>
      </c>
      <c r="M7" s="3">
        <v>10.8</v>
      </c>
      <c r="N7" s="3">
        <f>Baseline!M7-(Baseline!M7*Gov!K7)</f>
        <v>5.4909090909090903</v>
      </c>
      <c r="O7" s="3">
        <f>Baseline!N7-(Baseline!N7*Gov!$K$2)</f>
        <v>19.718518518518518</v>
      </c>
      <c r="P7" s="3">
        <f>Baseline!O7-(Baseline!O7*Gov!$K$2)</f>
        <v>0</v>
      </c>
      <c r="Q7" s="3">
        <f>Baseline!P7-(Baseline!P7*Gov!$K$2)</f>
        <v>0</v>
      </c>
      <c r="R7" s="3">
        <f>Baseline!Q7-(Baseline!Q7*Gov!$K$2)</f>
        <v>0</v>
      </c>
      <c r="S7" s="3">
        <f>Baseline!R7-(Baseline!R7*Gov!$K$2)</f>
        <v>4.481481481481481</v>
      </c>
      <c r="T7" s="3">
        <f>Baseline!S7-(Baseline!S7*Gov!$K$2)</f>
        <v>0</v>
      </c>
      <c r="U7">
        <v>17.16</v>
      </c>
      <c r="V7">
        <v>2.78</v>
      </c>
      <c r="W7">
        <v>5.49</v>
      </c>
      <c r="X7">
        <v>-0.50800000000000001</v>
      </c>
      <c r="Y7">
        <v>20.2</v>
      </c>
      <c r="Z7">
        <v>-1.85</v>
      </c>
      <c r="AA7">
        <v>10.3</v>
      </c>
      <c r="AB7">
        <v>2.2599999999999998</v>
      </c>
      <c r="AC7">
        <v>5.33</v>
      </c>
      <c r="AD7">
        <v>-0.67</v>
      </c>
      <c r="AE7">
        <v>21</v>
      </c>
      <c r="AF7">
        <v>-0.98599999999999999</v>
      </c>
      <c r="AG7">
        <v>8</v>
      </c>
      <c r="AH7">
        <v>0</v>
      </c>
      <c r="AI7">
        <v>6</v>
      </c>
      <c r="AJ7">
        <v>0</v>
      </c>
      <c r="AK7">
        <v>22</v>
      </c>
      <c r="AL7">
        <v>0</v>
      </c>
      <c r="AM7" s="2">
        <v>4.415</v>
      </c>
      <c r="AN7">
        <v>9.16</v>
      </c>
      <c r="AO7">
        <v>4.3600000000000003</v>
      </c>
      <c r="AP7">
        <v>-1.64</v>
      </c>
      <c r="AQ7">
        <v>15.9</v>
      </c>
      <c r="AR7">
        <v>-6.15</v>
      </c>
      <c r="AS7">
        <v>20.03</v>
      </c>
      <c r="AT7">
        <v>12.03</v>
      </c>
      <c r="AU7">
        <v>3.83</v>
      </c>
      <c r="AV7">
        <v>-2.17</v>
      </c>
      <c r="AW7">
        <v>13.9</v>
      </c>
      <c r="AX7">
        <v>-8.0500000000000007</v>
      </c>
      <c r="AY7">
        <v>-5.7399999999999997E-4</v>
      </c>
      <c r="AZ7">
        <v>1080</v>
      </c>
      <c r="BA7">
        <v>-1.75E-4</v>
      </c>
      <c r="BB7">
        <v>330</v>
      </c>
      <c r="BC7">
        <v>-5.53E-4</v>
      </c>
      <c r="BD7">
        <v>1044.3499999999999</v>
      </c>
      <c r="BE7">
        <v>-1.54E-4</v>
      </c>
      <c r="BF7">
        <v>290.95999999999998</v>
      </c>
      <c r="BG7">
        <v>0</v>
      </c>
      <c r="BH7">
        <v>753</v>
      </c>
      <c r="BI7">
        <v>0</v>
      </c>
      <c r="BJ7">
        <v>0</v>
      </c>
      <c r="BK7">
        <v>-1.0399999999999999E-3</v>
      </c>
      <c r="BL7">
        <v>1961.99</v>
      </c>
      <c r="BM7">
        <v>-6.4000000000000005E-4</v>
      </c>
      <c r="BN7">
        <v>1208.5999999999999</v>
      </c>
      <c r="BO7" s="1">
        <v>-8.9999999999999998E-4</v>
      </c>
      <c r="BP7">
        <v>1699.59</v>
      </c>
      <c r="BQ7">
        <v>-5.0100000000000003E-4</v>
      </c>
      <c r="BR7">
        <v>946.19</v>
      </c>
      <c r="BS7">
        <v>-1370</v>
      </c>
      <c r="BT7">
        <v>-353</v>
      </c>
      <c r="BU7">
        <v>-1220</v>
      </c>
      <c r="BV7">
        <v>-205</v>
      </c>
      <c r="BW7">
        <v>-1018</v>
      </c>
      <c r="BX7">
        <v>0</v>
      </c>
      <c r="BY7">
        <v>-2197.4</v>
      </c>
      <c r="BZ7">
        <v>-1179.73</v>
      </c>
      <c r="CA7">
        <v>-2562.56</v>
      </c>
      <c r="CB7">
        <v>-1544.9</v>
      </c>
      <c r="CC7">
        <v>3</v>
      </c>
      <c r="CD7">
        <v>4.41</v>
      </c>
      <c r="CE7">
        <v>4.1340000000000003</v>
      </c>
      <c r="CF7">
        <v>1.3619819</v>
      </c>
      <c r="CG7">
        <v>0.93784029999999996</v>
      </c>
      <c r="CH7">
        <v>1.1100000000000001</v>
      </c>
      <c r="CI7">
        <v>1.0401548</v>
      </c>
      <c r="CJ7">
        <v>17.183332</v>
      </c>
      <c r="CK7">
        <v>18.416665999999999</v>
      </c>
      <c r="CL7" t="s">
        <v>134</v>
      </c>
      <c r="CM7">
        <v>-2.9673029760118301</v>
      </c>
      <c r="CN7">
        <v>53.382933666370597</v>
      </c>
      <c r="CO7" t="s">
        <v>113</v>
      </c>
      <c r="DB7" s="3">
        <f t="shared" si="0"/>
        <v>30.2</v>
      </c>
    </row>
    <row r="8" spans="1:107" x14ac:dyDescent="0.25">
      <c r="A8" t="s">
        <v>137</v>
      </c>
      <c r="B8" t="s">
        <v>97</v>
      </c>
      <c r="C8" t="s">
        <v>117</v>
      </c>
      <c r="D8" t="s">
        <v>98</v>
      </c>
      <c r="E8" t="s">
        <v>118</v>
      </c>
      <c r="F8" t="s">
        <v>90</v>
      </c>
      <c r="G8" t="s">
        <v>90</v>
      </c>
      <c r="H8" t="s">
        <v>91</v>
      </c>
      <c r="I8" t="s">
        <v>91</v>
      </c>
      <c r="J8" t="s">
        <v>155</v>
      </c>
      <c r="K8" s="11">
        <f>(Baseline!DB8-DB8)/Baseline!DB8</f>
        <v>5.2083333333333336E-2</v>
      </c>
      <c r="L8">
        <v>56</v>
      </c>
      <c r="M8" s="3">
        <v>10.5</v>
      </c>
      <c r="N8" s="3">
        <f>Baseline!M8-(Baseline!M8*Gov!K8)</f>
        <v>0</v>
      </c>
      <c r="O8" s="3">
        <f>Baseline!N8-(Baseline!N8*Gov!$K$2)</f>
        <v>10.755555555555555</v>
      </c>
      <c r="P8" s="3">
        <f>Baseline!O8-(Baseline!O8*Gov!$K$2)</f>
        <v>3.585185185185185</v>
      </c>
      <c r="Q8" s="3">
        <f>Baseline!P8-(Baseline!P8*Gov!$K$2)</f>
        <v>0</v>
      </c>
      <c r="R8" s="3">
        <f>Baseline!Q8-(Baseline!Q8*Gov!$K$2)</f>
        <v>17.029629629629628</v>
      </c>
      <c r="S8" s="3">
        <f>Baseline!R8-(Baseline!R8*Gov!$K$2)</f>
        <v>10.755555555555555</v>
      </c>
      <c r="T8" s="3">
        <f>Baseline!S8-(Baseline!S8*Gov!$K$2)</f>
        <v>0.89629629629629626</v>
      </c>
      <c r="U8">
        <v>16.5</v>
      </c>
      <c r="V8">
        <v>2.5299999999999998</v>
      </c>
      <c r="W8">
        <v>0</v>
      </c>
      <c r="X8">
        <v>0</v>
      </c>
      <c r="Y8">
        <v>11.4</v>
      </c>
      <c r="Z8">
        <v>-0.63200000000000001</v>
      </c>
      <c r="AA8">
        <v>10.8</v>
      </c>
      <c r="AB8">
        <v>2.76</v>
      </c>
      <c r="AC8">
        <v>0</v>
      </c>
      <c r="AD8">
        <v>0</v>
      </c>
      <c r="AE8">
        <v>11.5</v>
      </c>
      <c r="AF8">
        <v>-0.54700000000000004</v>
      </c>
      <c r="AG8">
        <v>14</v>
      </c>
      <c r="AH8">
        <v>6</v>
      </c>
      <c r="AI8">
        <v>0</v>
      </c>
      <c r="AJ8">
        <v>0</v>
      </c>
      <c r="AK8">
        <v>10</v>
      </c>
      <c r="AL8">
        <v>-2</v>
      </c>
      <c r="AM8" s="2">
        <v>5.4349999999999996</v>
      </c>
      <c r="AN8">
        <v>8.5</v>
      </c>
      <c r="AO8">
        <v>0</v>
      </c>
      <c r="AP8">
        <v>0</v>
      </c>
      <c r="AQ8">
        <v>9.8699999999999992</v>
      </c>
      <c r="AR8">
        <v>-2.13</v>
      </c>
      <c r="AS8">
        <v>22.38</v>
      </c>
      <c r="AT8">
        <v>14.38</v>
      </c>
      <c r="AU8">
        <v>0</v>
      </c>
      <c r="AV8">
        <v>0</v>
      </c>
      <c r="AW8">
        <v>8.4</v>
      </c>
      <c r="AX8">
        <v>-3.6</v>
      </c>
      <c r="AY8">
        <v>-1.8500000000000001E-3</v>
      </c>
      <c r="AZ8">
        <v>3490</v>
      </c>
      <c r="BA8">
        <v>-5.31E-4</v>
      </c>
      <c r="BB8">
        <v>1000</v>
      </c>
      <c r="BC8">
        <v>-2.0500000000000002E-3</v>
      </c>
      <c r="BD8">
        <v>3879.09</v>
      </c>
      <c r="BE8">
        <v>-7.3800000000000005E-4</v>
      </c>
      <c r="BF8">
        <v>1394.29</v>
      </c>
      <c r="BG8">
        <v>0</v>
      </c>
      <c r="BH8">
        <v>4625</v>
      </c>
      <c r="BI8">
        <v>0</v>
      </c>
      <c r="BJ8">
        <v>2140</v>
      </c>
      <c r="BK8">
        <v>-3.0000000000000001E-3</v>
      </c>
      <c r="BL8">
        <v>5661.13</v>
      </c>
      <c r="BM8">
        <v>-1.6800000000000001E-3</v>
      </c>
      <c r="BN8">
        <v>3176.33</v>
      </c>
      <c r="BO8">
        <v>-3.1099999999999999E-3</v>
      </c>
      <c r="BP8">
        <v>5870.14</v>
      </c>
      <c r="BQ8">
        <v>-1.7899999999999999E-3</v>
      </c>
      <c r="BR8">
        <v>3385.33</v>
      </c>
      <c r="BS8">
        <v>-728</v>
      </c>
      <c r="BT8">
        <v>-157</v>
      </c>
      <c r="BU8">
        <v>-721</v>
      </c>
      <c r="BV8">
        <v>-150</v>
      </c>
      <c r="BW8">
        <v>-971</v>
      </c>
      <c r="BX8">
        <v>-400</v>
      </c>
      <c r="BY8">
        <v>-1098.75</v>
      </c>
      <c r="BZ8">
        <v>-527.63</v>
      </c>
      <c r="CA8">
        <v>-1463.76</v>
      </c>
      <c r="CB8">
        <v>-892.65</v>
      </c>
      <c r="CC8">
        <v>4</v>
      </c>
      <c r="CD8">
        <v>5.51</v>
      </c>
      <c r="CE8">
        <v>5.4420000000000002</v>
      </c>
      <c r="CF8">
        <v>1.2939516</v>
      </c>
      <c r="CG8">
        <v>0.98855590000000004</v>
      </c>
      <c r="CH8">
        <v>1.83</v>
      </c>
      <c r="CI8">
        <v>1.9294378000000001</v>
      </c>
      <c r="CJ8">
        <v>22.75</v>
      </c>
      <c r="CK8">
        <v>29.683332</v>
      </c>
      <c r="CL8" t="s">
        <v>136</v>
      </c>
      <c r="CM8">
        <v>-2.9943547380636599</v>
      </c>
      <c r="CN8">
        <v>53.382525622227803</v>
      </c>
      <c r="CO8" t="s">
        <v>119</v>
      </c>
      <c r="DB8" s="3">
        <f t="shared" si="0"/>
        <v>45.5</v>
      </c>
    </row>
    <row r="9" spans="1:107" x14ac:dyDescent="0.25">
      <c r="A9" t="s">
        <v>139</v>
      </c>
      <c r="B9" t="s">
        <v>124</v>
      </c>
      <c r="C9" t="s">
        <v>120</v>
      </c>
      <c r="D9" t="s">
        <v>125</v>
      </c>
      <c r="E9" t="s">
        <v>121</v>
      </c>
      <c r="F9" t="s">
        <v>90</v>
      </c>
      <c r="G9" t="s">
        <v>90</v>
      </c>
      <c r="H9" t="s">
        <v>91</v>
      </c>
      <c r="I9" t="s">
        <v>91</v>
      </c>
      <c r="J9" t="s">
        <v>149</v>
      </c>
      <c r="K9" s="11">
        <f>(Baseline!DB9-DB9)/Baseline!DB9</f>
        <v>8.275862068965513E-2</v>
      </c>
      <c r="L9">
        <v>39</v>
      </c>
      <c r="M9" s="3">
        <v>12.4</v>
      </c>
      <c r="N9" s="3">
        <f>Baseline!M9-(Baseline!M9*Gov!K9)</f>
        <v>1.8344827586206898</v>
      </c>
      <c r="O9" s="3">
        <f>Baseline!N9-(Baseline!N9*Gov!$K$2)</f>
        <v>4.481481481481481</v>
      </c>
      <c r="P9" s="3">
        <f>Baseline!O9-(Baseline!O9*Gov!$K$2)</f>
        <v>0.89629629629629626</v>
      </c>
      <c r="Q9" s="3">
        <f>Baseline!P9-(Baseline!P9*Gov!$K$2)</f>
        <v>0.89629629629629626</v>
      </c>
      <c r="R9" s="3">
        <f>Baseline!Q9-(Baseline!Q9*Gov!$K$2)</f>
        <v>0</v>
      </c>
      <c r="S9" s="3">
        <f>Baseline!R9-(Baseline!R9*Gov!$K$2)</f>
        <v>17.925925925925924</v>
      </c>
      <c r="T9" s="3">
        <f>Baseline!S9-(Baseline!S9*Gov!$K$2)</f>
        <v>0</v>
      </c>
      <c r="U9">
        <v>16.87</v>
      </c>
      <c r="V9">
        <v>2.4300000000000002</v>
      </c>
      <c r="W9">
        <v>1.83</v>
      </c>
      <c r="X9">
        <v>-0.16800000000000001</v>
      </c>
      <c r="Y9">
        <v>4.58</v>
      </c>
      <c r="Z9">
        <v>-0.41899999999999998</v>
      </c>
      <c r="AA9">
        <v>13.3</v>
      </c>
      <c r="AB9">
        <v>3.26</v>
      </c>
      <c r="AC9">
        <v>1.61</v>
      </c>
      <c r="AD9">
        <v>-0.38700000000000001</v>
      </c>
      <c r="AE9">
        <v>4.4000000000000004</v>
      </c>
      <c r="AF9">
        <v>-0.6</v>
      </c>
      <c r="AG9">
        <v>10</v>
      </c>
      <c r="AH9">
        <v>0</v>
      </c>
      <c r="AI9">
        <v>2</v>
      </c>
      <c r="AJ9">
        <v>0</v>
      </c>
      <c r="AK9">
        <v>5</v>
      </c>
      <c r="AL9">
        <v>0</v>
      </c>
      <c r="AM9" s="2">
        <v>2.7429999999999999</v>
      </c>
      <c r="AN9">
        <v>6.87</v>
      </c>
      <c r="AO9">
        <v>1.53</v>
      </c>
      <c r="AP9">
        <v>-0.47399999999999998</v>
      </c>
      <c r="AQ9">
        <v>3.82</v>
      </c>
      <c r="AR9">
        <v>-1.18</v>
      </c>
      <c r="AS9">
        <v>19.66</v>
      </c>
      <c r="AT9">
        <v>9.66</v>
      </c>
      <c r="AU9">
        <v>1.33</v>
      </c>
      <c r="AV9">
        <v>-0.66600000000000004</v>
      </c>
      <c r="AW9">
        <v>3.33</v>
      </c>
      <c r="AX9">
        <v>-1.67</v>
      </c>
      <c r="AY9">
        <v>-1.08E-3</v>
      </c>
      <c r="AZ9">
        <v>2050</v>
      </c>
      <c r="BA9">
        <v>-3.3300000000000002E-4</v>
      </c>
      <c r="BB9">
        <v>628</v>
      </c>
      <c r="BC9">
        <v>-1.3600000000000001E-3</v>
      </c>
      <c r="BD9">
        <v>2568.0500000000002</v>
      </c>
      <c r="BE9">
        <v>-6.0899999999999995E-4</v>
      </c>
      <c r="BF9">
        <v>1150.19</v>
      </c>
      <c r="BG9">
        <v>0</v>
      </c>
      <c r="BH9">
        <v>1418</v>
      </c>
      <c r="BI9">
        <v>0</v>
      </c>
      <c r="BJ9">
        <v>0</v>
      </c>
      <c r="BK9">
        <v>-1.66E-3</v>
      </c>
      <c r="BL9">
        <v>3136.6</v>
      </c>
      <c r="BM9">
        <v>-9.1E-4</v>
      </c>
      <c r="BN9">
        <v>1718.73</v>
      </c>
      <c r="BO9">
        <v>-1.65E-3</v>
      </c>
      <c r="BP9">
        <v>3122.29</v>
      </c>
      <c r="BQ9">
        <v>-9.0200000000000002E-4</v>
      </c>
      <c r="BR9">
        <v>1704.43</v>
      </c>
      <c r="BS9">
        <v>-351</v>
      </c>
      <c r="BT9">
        <v>-74</v>
      </c>
      <c r="BU9">
        <v>-383</v>
      </c>
      <c r="BV9">
        <v>-106</v>
      </c>
      <c r="BW9">
        <v>-277</v>
      </c>
      <c r="BX9">
        <v>0</v>
      </c>
      <c r="BY9">
        <v>-486.05</v>
      </c>
      <c r="BZ9">
        <v>-209.01</v>
      </c>
      <c r="CA9">
        <v>-571.12</v>
      </c>
      <c r="CB9">
        <v>-294.08999999999997</v>
      </c>
      <c r="CC9">
        <v>3</v>
      </c>
      <c r="CD9">
        <v>3.43</v>
      </c>
      <c r="CE9">
        <v>3.9009999999999998</v>
      </c>
      <c r="CF9">
        <v>1.1023932000000001</v>
      </c>
      <c r="CG9">
        <v>1.136655</v>
      </c>
      <c r="CH9">
        <v>1.49</v>
      </c>
      <c r="CI9">
        <v>1.4867983</v>
      </c>
      <c r="CJ9">
        <v>13.416667</v>
      </c>
      <c r="CK9">
        <v>14.766666000000001</v>
      </c>
      <c r="CL9" t="s">
        <v>138</v>
      </c>
      <c r="CM9">
        <v>-2.9865228469902099</v>
      </c>
      <c r="CN9">
        <v>53.389616711932902</v>
      </c>
      <c r="CO9" t="s">
        <v>122</v>
      </c>
      <c r="DB9" s="3">
        <f t="shared" si="0"/>
        <v>26.6</v>
      </c>
    </row>
    <row r="10" spans="1:107" x14ac:dyDescent="0.25">
      <c r="A10" t="s">
        <v>141</v>
      </c>
      <c r="B10" t="s">
        <v>103</v>
      </c>
      <c r="C10" t="s">
        <v>120</v>
      </c>
      <c r="D10" t="s">
        <v>104</v>
      </c>
      <c r="E10" t="s">
        <v>121</v>
      </c>
      <c r="F10" t="s">
        <v>90</v>
      </c>
      <c r="G10" t="s">
        <v>90</v>
      </c>
      <c r="H10" t="s">
        <v>91</v>
      </c>
      <c r="I10" t="s">
        <v>91</v>
      </c>
      <c r="J10" t="s">
        <v>156</v>
      </c>
      <c r="K10" s="11">
        <f>(Baseline!DB10-DB10)/Baseline!DB10</f>
        <v>6.6666666666666624E-2</v>
      </c>
      <c r="L10">
        <v>80</v>
      </c>
      <c r="M10" s="3">
        <v>12.8</v>
      </c>
      <c r="N10" s="3">
        <f>Baseline!M10-(Baseline!M10*Gov!K10)</f>
        <v>22.400000000000002</v>
      </c>
      <c r="O10" s="3">
        <f>Baseline!N10-(Baseline!N10*Gov!$K$2)</f>
        <v>4.481481481481481</v>
      </c>
      <c r="P10" s="3">
        <f>Baseline!O10-(Baseline!O10*Gov!$K$2)</f>
        <v>0</v>
      </c>
      <c r="Q10" s="3">
        <f>Baseline!P10-(Baseline!P10*Gov!$K$2)</f>
        <v>0</v>
      </c>
      <c r="R10" s="3">
        <f>Baseline!Q10-(Baseline!Q10*Gov!$K$2)</f>
        <v>0</v>
      </c>
      <c r="S10" s="3">
        <f>Baseline!R10-(Baseline!R10*Gov!$K$2)</f>
        <v>34.955555555555556</v>
      </c>
      <c r="T10" s="3">
        <f>Baseline!S10-(Baseline!S10*Gov!$K$2)</f>
        <v>3.585185185185185</v>
      </c>
      <c r="U10">
        <v>32.11</v>
      </c>
      <c r="V10">
        <v>4.78</v>
      </c>
      <c r="W10">
        <v>22.4</v>
      </c>
      <c r="X10">
        <v>-1.59</v>
      </c>
      <c r="Y10">
        <v>4.67</v>
      </c>
      <c r="Z10">
        <v>-0.33300000000000002</v>
      </c>
      <c r="AA10">
        <v>14.4</v>
      </c>
      <c r="AB10">
        <v>6.4</v>
      </c>
      <c r="AC10">
        <v>21.8</v>
      </c>
      <c r="AD10">
        <v>-2.2400000000000002</v>
      </c>
      <c r="AE10">
        <v>4.7699999999999996</v>
      </c>
      <c r="AF10">
        <v>-0.22500000000000001</v>
      </c>
      <c r="AG10">
        <v>12</v>
      </c>
      <c r="AH10">
        <v>4</v>
      </c>
      <c r="AI10">
        <v>23</v>
      </c>
      <c r="AJ10">
        <v>-1</v>
      </c>
      <c r="AK10">
        <v>5</v>
      </c>
      <c r="AL10">
        <v>0</v>
      </c>
      <c r="AM10" s="2">
        <v>1.754</v>
      </c>
      <c r="AN10">
        <v>24.11</v>
      </c>
      <c r="AO10">
        <v>15.9</v>
      </c>
      <c r="AP10">
        <v>-8.08</v>
      </c>
      <c r="AQ10">
        <v>3.33</v>
      </c>
      <c r="AR10">
        <v>-1.67</v>
      </c>
      <c r="AS10">
        <v>38.020000000000003</v>
      </c>
      <c r="AT10">
        <v>30.02</v>
      </c>
      <c r="AU10">
        <v>14</v>
      </c>
      <c r="AV10">
        <v>-10</v>
      </c>
      <c r="AW10">
        <v>2.92</v>
      </c>
      <c r="AX10">
        <v>-2.08</v>
      </c>
      <c r="AY10">
        <v>-9.1100000000000003E-4</v>
      </c>
      <c r="AZ10">
        <v>1720</v>
      </c>
      <c r="BA10">
        <v>-2.9500000000000001E-4</v>
      </c>
      <c r="BB10">
        <v>557</v>
      </c>
      <c r="BC10">
        <v>-9.7099999999999997E-4</v>
      </c>
      <c r="BD10">
        <v>1833.92</v>
      </c>
      <c r="BE10">
        <v>-3.5500000000000001E-4</v>
      </c>
      <c r="BF10">
        <v>669.97</v>
      </c>
      <c r="BG10">
        <v>0</v>
      </c>
      <c r="BH10">
        <v>1580</v>
      </c>
      <c r="BI10">
        <v>0</v>
      </c>
      <c r="BJ10">
        <v>416</v>
      </c>
      <c r="BK10">
        <v>-2.0200000000000001E-3</v>
      </c>
      <c r="BL10">
        <v>3809.49</v>
      </c>
      <c r="BM10">
        <v>-1.4E-3</v>
      </c>
      <c r="BN10">
        <v>2645.54</v>
      </c>
      <c r="BO10">
        <v>-1.47E-3</v>
      </c>
      <c r="BP10">
        <v>2771.52</v>
      </c>
      <c r="BQ10">
        <v>-8.5099999999999998E-4</v>
      </c>
      <c r="BR10">
        <v>1607.57</v>
      </c>
      <c r="BS10">
        <v>-119</v>
      </c>
      <c r="BT10">
        <v>-41.9</v>
      </c>
      <c r="BU10">
        <v>-107</v>
      </c>
      <c r="BV10">
        <v>-30</v>
      </c>
      <c r="BW10">
        <v>-103</v>
      </c>
      <c r="BX10">
        <v>-25</v>
      </c>
      <c r="BY10">
        <v>-287.64</v>
      </c>
      <c r="BZ10">
        <v>-210.37</v>
      </c>
      <c r="CA10">
        <v>-339.44</v>
      </c>
      <c r="CB10">
        <v>-262.17</v>
      </c>
      <c r="CC10">
        <v>3</v>
      </c>
      <c r="CD10">
        <v>2.74</v>
      </c>
      <c r="CE10">
        <v>3.1819999999999999</v>
      </c>
      <c r="CF10">
        <v>1.049849</v>
      </c>
      <c r="CG10">
        <v>1.1604668</v>
      </c>
      <c r="CH10">
        <v>1.64</v>
      </c>
      <c r="CI10">
        <v>1.7284727</v>
      </c>
      <c r="CJ10">
        <v>10.783334</v>
      </c>
      <c r="CK10">
        <v>11.95</v>
      </c>
      <c r="CL10" t="s">
        <v>140</v>
      </c>
      <c r="CM10">
        <v>-2.9865228469902099</v>
      </c>
      <c r="CN10">
        <v>53.389530658183901</v>
      </c>
      <c r="CO10" t="s">
        <v>122</v>
      </c>
      <c r="DB10" s="3">
        <f t="shared" si="0"/>
        <v>67.2</v>
      </c>
    </row>
    <row r="11" spans="1:107" x14ac:dyDescent="0.25">
      <c r="A11" t="s">
        <v>143</v>
      </c>
      <c r="B11" t="s">
        <v>106</v>
      </c>
      <c r="C11" t="s">
        <v>108</v>
      </c>
      <c r="D11" t="s">
        <v>107</v>
      </c>
      <c r="E11" t="s">
        <v>109</v>
      </c>
      <c r="F11" t="s">
        <v>90</v>
      </c>
      <c r="G11" t="s">
        <v>90</v>
      </c>
      <c r="H11" t="s">
        <v>91</v>
      </c>
      <c r="I11" t="s">
        <v>91</v>
      </c>
      <c r="J11" t="s">
        <v>151</v>
      </c>
      <c r="K11" s="11">
        <f>(Baseline!DB11-DB11)/Baseline!DB11</f>
        <v>0.10549450549450544</v>
      </c>
      <c r="L11">
        <v>100</v>
      </c>
      <c r="M11" s="3">
        <v>18.600000000000001</v>
      </c>
      <c r="N11" s="3">
        <f>Baseline!M11-(Baseline!M11*Gov!K11)</f>
        <v>25.04615384615385</v>
      </c>
      <c r="O11" s="3">
        <f>Baseline!N11-(Baseline!N11*Gov!$K$2)</f>
        <v>24.2</v>
      </c>
      <c r="P11" s="3">
        <f>Baseline!O11-(Baseline!O11*Gov!$K$2)</f>
        <v>8.0666666666666664</v>
      </c>
      <c r="Q11" s="3">
        <f>Baseline!P11-(Baseline!P11*Gov!$K$2)</f>
        <v>0.89629629629629626</v>
      </c>
      <c r="R11" s="3">
        <f>Baseline!Q11-(Baseline!Q11*Gov!$K$2)</f>
        <v>0.89629629629629626</v>
      </c>
      <c r="S11" s="3">
        <f>Baseline!R11-(Baseline!R11*Gov!$K$2)</f>
        <v>19.718518518518518</v>
      </c>
      <c r="T11" s="3">
        <f>Baseline!S11-(Baseline!S11*Gov!$K$2)</f>
        <v>2.6888888888888887</v>
      </c>
      <c r="U11">
        <v>51.72</v>
      </c>
      <c r="V11">
        <v>9.57</v>
      </c>
      <c r="W11">
        <v>25.1</v>
      </c>
      <c r="X11">
        <v>-2.95</v>
      </c>
      <c r="Y11">
        <v>24.2</v>
      </c>
      <c r="Z11">
        <v>-2.84</v>
      </c>
      <c r="AA11">
        <v>19.899999999999999</v>
      </c>
      <c r="AB11">
        <v>10.9</v>
      </c>
      <c r="AC11">
        <v>23</v>
      </c>
      <c r="AD11">
        <v>-5.0199999999999996</v>
      </c>
      <c r="AE11">
        <v>25</v>
      </c>
      <c r="AF11">
        <v>-1.99</v>
      </c>
      <c r="AG11">
        <v>21</v>
      </c>
      <c r="AH11">
        <v>12</v>
      </c>
      <c r="AI11">
        <v>25</v>
      </c>
      <c r="AJ11">
        <v>-3</v>
      </c>
      <c r="AK11">
        <v>23</v>
      </c>
      <c r="AL11">
        <v>-4</v>
      </c>
      <c r="AM11" s="2">
        <v>2.1030000000000002</v>
      </c>
      <c r="AN11">
        <v>42.72</v>
      </c>
      <c r="AO11">
        <v>14.9</v>
      </c>
      <c r="AP11">
        <v>-13.1</v>
      </c>
      <c r="AQ11">
        <v>14.3</v>
      </c>
      <c r="AR11">
        <v>-12.7</v>
      </c>
      <c r="AS11">
        <v>54.14</v>
      </c>
      <c r="AT11">
        <v>45.14</v>
      </c>
      <c r="AU11">
        <v>14.1</v>
      </c>
      <c r="AV11">
        <v>-13.9</v>
      </c>
      <c r="AW11">
        <v>13.6</v>
      </c>
      <c r="AX11">
        <v>-13.4</v>
      </c>
      <c r="AY11">
        <v>-6.8900000000000005E-4</v>
      </c>
      <c r="AZ11">
        <v>1300</v>
      </c>
      <c r="BA11">
        <v>-3.97E-4</v>
      </c>
      <c r="BB11">
        <v>749</v>
      </c>
      <c r="BC11">
        <v>-3.5799999999999997E-4</v>
      </c>
      <c r="BD11">
        <v>676.98</v>
      </c>
      <c r="BE11" s="1">
        <v>-6.6400000000000001E-5</v>
      </c>
      <c r="BF11">
        <v>125.38</v>
      </c>
      <c r="BG11">
        <v>0</v>
      </c>
      <c r="BH11">
        <v>1738</v>
      </c>
      <c r="BI11">
        <v>0</v>
      </c>
      <c r="BJ11">
        <v>1187</v>
      </c>
      <c r="BK11">
        <v>-1.8400000000000001E-3</v>
      </c>
      <c r="BL11">
        <v>3483.26</v>
      </c>
      <c r="BM11">
        <v>-1.5499999999999999E-3</v>
      </c>
      <c r="BN11">
        <v>2931.66</v>
      </c>
      <c r="BO11">
        <v>1.55E-4</v>
      </c>
      <c r="BP11">
        <v>-292.45999999999998</v>
      </c>
      <c r="BQ11">
        <v>4.4700000000000002E-4</v>
      </c>
      <c r="BR11">
        <v>-844.06</v>
      </c>
      <c r="BS11">
        <v>-785</v>
      </c>
      <c r="BT11">
        <v>-380</v>
      </c>
      <c r="BU11">
        <v>-693</v>
      </c>
      <c r="BV11">
        <v>-288</v>
      </c>
      <c r="BW11">
        <v>-866</v>
      </c>
      <c r="BX11">
        <v>-460</v>
      </c>
      <c r="BY11">
        <v>-2101.34</v>
      </c>
      <c r="BZ11">
        <v>-1695.98</v>
      </c>
      <c r="CA11">
        <v>-2197.1</v>
      </c>
      <c r="CB11">
        <v>-1791.74</v>
      </c>
      <c r="CC11">
        <v>2</v>
      </c>
      <c r="CD11">
        <v>3.13</v>
      </c>
      <c r="CE11">
        <v>2.6309999999999998</v>
      </c>
      <c r="CF11">
        <v>1.5522773000000001</v>
      </c>
      <c r="CG11">
        <v>0.84084369999999997</v>
      </c>
      <c r="CH11">
        <v>0.38</v>
      </c>
      <c r="CI11">
        <v>0.64614212999999998</v>
      </c>
      <c r="CJ11">
        <v>10.633333</v>
      </c>
      <c r="CK11">
        <v>12.8</v>
      </c>
      <c r="CL11" t="s">
        <v>142</v>
      </c>
      <c r="CM11">
        <v>-2.8879104349735298</v>
      </c>
      <c r="CN11">
        <v>53.346754751718201</v>
      </c>
      <c r="CO11" t="s">
        <v>110</v>
      </c>
      <c r="DB11" s="3">
        <f t="shared" si="0"/>
        <v>81.400000000000006</v>
      </c>
    </row>
    <row r="12" spans="1:107" x14ac:dyDescent="0.25">
      <c r="A12" t="s">
        <v>145</v>
      </c>
      <c r="B12" t="s">
        <v>128</v>
      </c>
      <c r="C12" t="s">
        <v>114</v>
      </c>
      <c r="D12" t="s">
        <v>129</v>
      </c>
      <c r="E12" t="s">
        <v>115</v>
      </c>
      <c r="F12" t="s">
        <v>90</v>
      </c>
      <c r="G12" t="s">
        <v>90</v>
      </c>
      <c r="H12" t="s">
        <v>91</v>
      </c>
      <c r="I12" t="s">
        <v>91</v>
      </c>
      <c r="J12" t="s">
        <v>157</v>
      </c>
      <c r="K12" s="11">
        <f>(Baseline!DB12-DB12)/Baseline!DB12</f>
        <v>9.6153846153846159E-2</v>
      </c>
      <c r="L12">
        <v>86</v>
      </c>
      <c r="M12" s="3">
        <v>15.5</v>
      </c>
      <c r="N12" s="3">
        <f>Baseline!M12-(Baseline!M12*Gov!K12)</f>
        <v>28.01923076923077</v>
      </c>
      <c r="O12" s="3">
        <f>Baseline!N12-(Baseline!N12*Gov!$K$2)</f>
        <v>23.303703703703704</v>
      </c>
      <c r="P12" s="3">
        <f>Baseline!O12-(Baseline!O12*Gov!$K$2)</f>
        <v>3.585185185185185</v>
      </c>
      <c r="Q12" s="3">
        <f>Baseline!P12-(Baseline!P12*Gov!$K$2)</f>
        <v>0</v>
      </c>
      <c r="R12" s="3">
        <f>Baseline!Q12-(Baseline!Q12*Gov!$K$2)</f>
        <v>0</v>
      </c>
      <c r="S12" s="3">
        <f>Baseline!R12-(Baseline!R12*Gov!$K$2)</f>
        <v>10.755555555555555</v>
      </c>
      <c r="T12" s="3">
        <f>Baseline!S12-(Baseline!S12*Gov!$K$2)</f>
        <v>4.481481481481481</v>
      </c>
      <c r="U12">
        <v>44.73</v>
      </c>
      <c r="V12">
        <v>7.48</v>
      </c>
      <c r="W12">
        <v>28</v>
      </c>
      <c r="X12">
        <v>-2.96</v>
      </c>
      <c r="Y12">
        <v>23.5</v>
      </c>
      <c r="Z12">
        <v>-2.5099999999999998</v>
      </c>
      <c r="AA12">
        <v>16.100000000000001</v>
      </c>
      <c r="AB12">
        <v>8.14</v>
      </c>
      <c r="AC12">
        <v>28</v>
      </c>
      <c r="AD12">
        <v>-3.01</v>
      </c>
      <c r="AE12">
        <v>23.9</v>
      </c>
      <c r="AF12">
        <v>-2.08</v>
      </c>
      <c r="AG12">
        <v>20</v>
      </c>
      <c r="AH12">
        <v>12</v>
      </c>
      <c r="AI12">
        <v>26</v>
      </c>
      <c r="AJ12">
        <v>-5</v>
      </c>
      <c r="AK12">
        <v>22</v>
      </c>
      <c r="AL12">
        <v>-4</v>
      </c>
      <c r="AM12" s="2">
        <v>3.4340000000000002</v>
      </c>
      <c r="AN12">
        <v>36.729999999999997</v>
      </c>
      <c r="AO12">
        <v>16.3</v>
      </c>
      <c r="AP12">
        <v>-14.7</v>
      </c>
      <c r="AQ12">
        <v>13.8</v>
      </c>
      <c r="AR12">
        <v>-12.2</v>
      </c>
      <c r="AS12">
        <v>45.51</v>
      </c>
      <c r="AT12">
        <v>37.51</v>
      </c>
      <c r="AU12">
        <v>16</v>
      </c>
      <c r="AV12">
        <v>-15</v>
      </c>
      <c r="AW12">
        <v>13.6</v>
      </c>
      <c r="AX12">
        <v>-12.4</v>
      </c>
      <c r="AY12">
        <v>-1.42E-3</v>
      </c>
      <c r="AZ12">
        <v>2680</v>
      </c>
      <c r="BA12">
        <v>-7.8299999999999995E-4</v>
      </c>
      <c r="BB12">
        <v>1480</v>
      </c>
      <c r="BC12">
        <v>-1.75E-3</v>
      </c>
      <c r="BD12">
        <v>3302.29</v>
      </c>
      <c r="BE12">
        <v>-1.1100000000000001E-3</v>
      </c>
      <c r="BF12">
        <v>2101.39</v>
      </c>
      <c r="BG12">
        <v>0</v>
      </c>
      <c r="BH12">
        <v>1781</v>
      </c>
      <c r="BI12">
        <v>0</v>
      </c>
      <c r="BJ12">
        <v>580</v>
      </c>
      <c r="BK12">
        <v>-4.3499999999999997E-3</v>
      </c>
      <c r="BL12">
        <v>8220.08</v>
      </c>
      <c r="BM12">
        <v>-3.7200000000000002E-3</v>
      </c>
      <c r="BN12">
        <v>7019.17</v>
      </c>
      <c r="BO12">
        <v>-2.6700000000000001E-3</v>
      </c>
      <c r="BP12">
        <v>5049.87</v>
      </c>
      <c r="BQ12">
        <v>-2.0400000000000001E-3</v>
      </c>
      <c r="BR12">
        <v>3848.96</v>
      </c>
      <c r="BS12">
        <v>-456</v>
      </c>
      <c r="BT12">
        <v>-195</v>
      </c>
      <c r="BU12">
        <v>-435</v>
      </c>
      <c r="BV12">
        <v>-174</v>
      </c>
      <c r="BW12">
        <v>-520</v>
      </c>
      <c r="BX12">
        <v>-259</v>
      </c>
      <c r="BY12">
        <v>-1200.7</v>
      </c>
      <c r="BZ12">
        <v>-939.67</v>
      </c>
      <c r="CA12">
        <v>-1221.1500000000001</v>
      </c>
      <c r="CB12">
        <v>-960.13</v>
      </c>
      <c r="CC12">
        <v>1</v>
      </c>
      <c r="CD12">
        <v>1.75</v>
      </c>
      <c r="CE12">
        <v>1.823</v>
      </c>
      <c r="CF12">
        <v>1.5583357</v>
      </c>
      <c r="CG12">
        <v>1.0393387000000001</v>
      </c>
      <c r="CH12">
        <v>0.46</v>
      </c>
      <c r="CI12">
        <v>0.54854636999999995</v>
      </c>
      <c r="CJ12">
        <v>6.3333335000000002</v>
      </c>
      <c r="CK12">
        <v>6.9499997999999996</v>
      </c>
      <c r="CL12" t="s">
        <v>144</v>
      </c>
      <c r="CM12">
        <v>-2.8365726021526201</v>
      </c>
      <c r="CN12">
        <v>53.344778566090802</v>
      </c>
      <c r="CO12" t="s">
        <v>116</v>
      </c>
      <c r="DB12" s="3">
        <f t="shared" si="0"/>
        <v>70.5</v>
      </c>
    </row>
    <row r="14" spans="1:107" x14ac:dyDescent="0.25">
      <c r="U14" t="s">
        <v>169</v>
      </c>
    </row>
    <row r="15" spans="1:107" x14ac:dyDescent="0.25">
      <c r="M15" t="s">
        <v>170</v>
      </c>
      <c r="N15" t="s">
        <v>165</v>
      </c>
      <c r="U15" t="s">
        <v>168</v>
      </c>
      <c r="AM15" t="s">
        <v>172</v>
      </c>
      <c r="DB15" t="s">
        <v>173</v>
      </c>
      <c r="DC15" t="s">
        <v>167</v>
      </c>
    </row>
    <row r="16" spans="1:107" x14ac:dyDescent="0.25">
      <c r="L16" t="s">
        <v>164</v>
      </c>
      <c r="M16">
        <f>7.5-1</f>
        <v>6.5</v>
      </c>
      <c r="N16">
        <v>15</v>
      </c>
      <c r="U16" t="s">
        <v>164</v>
      </c>
      <c r="AM16">
        <v>6</v>
      </c>
      <c r="DB16">
        <v>0</v>
      </c>
      <c r="DC16">
        <v>0</v>
      </c>
    </row>
    <row r="17" spans="12:107" x14ac:dyDescent="0.25">
      <c r="L17" t="s">
        <v>166</v>
      </c>
      <c r="M17">
        <v>3</v>
      </c>
      <c r="N17">
        <v>4.8</v>
      </c>
      <c r="U17" t="s">
        <v>166</v>
      </c>
      <c r="AM17">
        <v>0</v>
      </c>
      <c r="DB17">
        <v>6</v>
      </c>
      <c r="DC17">
        <v>0</v>
      </c>
    </row>
    <row r="18" spans="12:107" x14ac:dyDescent="0.25">
      <c r="L18" t="s">
        <v>171</v>
      </c>
      <c r="M18">
        <v>2.5</v>
      </c>
      <c r="U18" t="s">
        <v>167</v>
      </c>
      <c r="AM18">
        <v>0</v>
      </c>
      <c r="DB18">
        <v>0</v>
      </c>
      <c r="DC18">
        <v>6</v>
      </c>
    </row>
  </sheetData>
  <autoFilter ref="A1:CO1" xr:uid="{00000000-0009-0000-0000-000000000000}">
    <sortState ref="A2:CO10">
      <sortCondition ref="J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951C-ACBA-477F-9C6A-0F70CBFC6E25}">
  <dimension ref="A1:DC18"/>
  <sheetViews>
    <sheetView topLeftCell="J1" workbookViewId="0">
      <selection activeCell="O39" sqref="O39"/>
    </sheetView>
  </sheetViews>
  <sheetFormatPr defaultRowHeight="15" x14ac:dyDescent="0.25"/>
  <cols>
    <col min="1" max="9" width="0" hidden="1" customWidth="1"/>
    <col min="13" max="13" width="13.7109375" bestFit="1" customWidth="1"/>
    <col min="14" max="14" width="15.42578125" customWidth="1"/>
    <col min="20" max="20" width="23.7109375" customWidth="1"/>
    <col min="21" max="21" width="14.140625" customWidth="1"/>
    <col min="22" max="38" width="0" hidden="1" customWidth="1"/>
    <col min="39" max="39" width="11.28515625" customWidth="1"/>
    <col min="40" max="105" width="0" hidden="1" customWidth="1"/>
    <col min="106" max="106" width="15.28515625" customWidth="1"/>
    <col min="107" max="107" width="12.7109375" customWidth="1"/>
  </cols>
  <sheetData>
    <row r="1" spans="1:10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146</v>
      </c>
      <c r="K1" s="5" t="s">
        <v>192</v>
      </c>
      <c r="L1" t="s">
        <v>9</v>
      </c>
      <c r="M1" t="s">
        <v>181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36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158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DB1" t="s">
        <v>194</v>
      </c>
    </row>
    <row r="2" spans="1:107" x14ac:dyDescent="0.25">
      <c r="A2" t="s">
        <v>126</v>
      </c>
      <c r="B2" t="s">
        <v>88</v>
      </c>
      <c r="C2" t="s">
        <v>100</v>
      </c>
      <c r="D2" t="s">
        <v>89</v>
      </c>
      <c r="E2" t="s">
        <v>101</v>
      </c>
      <c r="F2" t="s">
        <v>90</v>
      </c>
      <c r="G2" t="s">
        <v>90</v>
      </c>
      <c r="H2" t="s">
        <v>91</v>
      </c>
      <c r="I2" t="s">
        <v>91</v>
      </c>
      <c r="J2" t="s">
        <v>147</v>
      </c>
      <c r="K2" s="11">
        <f>(Baseline!DB2-DB2)/Baseline!DB2</f>
        <v>0.28814814814814821</v>
      </c>
      <c r="L2">
        <v>37</v>
      </c>
      <c r="M2" s="3">
        <f>U2</f>
        <v>17.78</v>
      </c>
      <c r="N2" s="3">
        <f>Baseline!M2-(Baseline!M2*Dutch!K2)</f>
        <v>2.8474074074074069</v>
      </c>
      <c r="O2" s="3">
        <f>Baseline!N2-(Baseline!N2*Dutch!$K$2)</f>
        <v>7.1185185185185178</v>
      </c>
      <c r="P2" s="3">
        <f>Baseline!O2-(Baseline!O2*Dutch!$K$2)</f>
        <v>0.71185185185185174</v>
      </c>
      <c r="Q2" s="3">
        <f>Baseline!P2-(Baseline!P2*Dutch!$K$2)</f>
        <v>0</v>
      </c>
      <c r="R2" s="3">
        <f>Baseline!Q2-(Baseline!Q2*Dutch!$K$2)</f>
        <v>0</v>
      </c>
      <c r="S2" s="3">
        <f>Baseline!R2-(Baseline!R2*Dutch!$K$2)</f>
        <v>8.5422222222222217</v>
      </c>
      <c r="T2" s="3">
        <f>Baseline!S2-(Baseline!S2*Dutch!$K$2)</f>
        <v>0</v>
      </c>
      <c r="U2">
        <v>17.78</v>
      </c>
      <c r="V2">
        <v>2.76</v>
      </c>
      <c r="W2">
        <v>3.59</v>
      </c>
      <c r="X2">
        <v>-0.40899999999999997</v>
      </c>
      <c r="Y2">
        <v>8.98</v>
      </c>
      <c r="Z2">
        <v>-1.02</v>
      </c>
      <c r="AA2">
        <v>13.2</v>
      </c>
      <c r="AB2">
        <v>3.22</v>
      </c>
      <c r="AC2">
        <v>3.63</v>
      </c>
      <c r="AD2">
        <v>-0.36699999999999999</v>
      </c>
      <c r="AE2">
        <v>8.84</v>
      </c>
      <c r="AF2">
        <v>-1.1599999999999999</v>
      </c>
      <c r="AG2">
        <v>14</v>
      </c>
      <c r="AH2">
        <v>4</v>
      </c>
      <c r="AI2">
        <v>3</v>
      </c>
      <c r="AJ2">
        <v>-1</v>
      </c>
      <c r="AK2">
        <v>9</v>
      </c>
      <c r="AL2">
        <v>-1</v>
      </c>
      <c r="AM2" s="2">
        <v>3.431</v>
      </c>
      <c r="AN2">
        <v>7.78</v>
      </c>
      <c r="AO2">
        <v>2.85</v>
      </c>
      <c r="AP2">
        <v>-1.1499999999999999</v>
      </c>
      <c r="AQ2">
        <v>7.12</v>
      </c>
      <c r="AR2">
        <v>-2.88</v>
      </c>
      <c r="AS2">
        <v>19.73</v>
      </c>
      <c r="AT2">
        <v>9.73</v>
      </c>
      <c r="AU2">
        <v>2.56</v>
      </c>
      <c r="AV2">
        <v>-1.44</v>
      </c>
      <c r="AW2">
        <v>6.4</v>
      </c>
      <c r="AX2">
        <v>-3.6</v>
      </c>
      <c r="AY2">
        <v>-4.6000000000000001E-4</v>
      </c>
      <c r="AZ2">
        <v>868</v>
      </c>
      <c r="BA2">
        <v>-3.1300000000000002E-4</v>
      </c>
      <c r="BB2">
        <v>591</v>
      </c>
      <c r="BC2">
        <v>-5.7499999999999999E-4</v>
      </c>
      <c r="BD2">
        <v>1086.31</v>
      </c>
      <c r="BE2">
        <v>-4.28E-4</v>
      </c>
      <c r="BF2">
        <v>808.92</v>
      </c>
      <c r="BG2">
        <v>0</v>
      </c>
      <c r="BH2">
        <v>772</v>
      </c>
      <c r="BI2">
        <v>0</v>
      </c>
      <c r="BJ2">
        <v>494</v>
      </c>
      <c r="BK2">
        <v>-9.9700000000000006E-4</v>
      </c>
      <c r="BL2">
        <v>1882.55</v>
      </c>
      <c r="BM2">
        <v>-8.4999999999999995E-4</v>
      </c>
      <c r="BN2">
        <v>1605.17</v>
      </c>
      <c r="BO2">
        <v>-8.5499999999999997E-4</v>
      </c>
      <c r="BP2">
        <v>1614.26</v>
      </c>
      <c r="BQ2">
        <v>-7.0799999999999997E-4</v>
      </c>
      <c r="BR2">
        <v>1336.88</v>
      </c>
      <c r="BS2">
        <v>-789</v>
      </c>
      <c r="BT2">
        <v>-162</v>
      </c>
      <c r="BU2">
        <v>-826</v>
      </c>
      <c r="BV2">
        <v>-200</v>
      </c>
      <c r="BW2">
        <v>-830</v>
      </c>
      <c r="BX2">
        <v>-204</v>
      </c>
      <c r="BY2">
        <v>-1083.4100000000001</v>
      </c>
      <c r="BZ2">
        <v>-456.91</v>
      </c>
      <c r="CA2">
        <v>-1198.18</v>
      </c>
      <c r="CB2">
        <v>-571.67999999999995</v>
      </c>
      <c r="CC2">
        <v>3</v>
      </c>
      <c r="CD2">
        <v>3.43</v>
      </c>
      <c r="CE2">
        <v>3.4279999999999999</v>
      </c>
      <c r="CF2">
        <v>1.2815129000000001</v>
      </c>
      <c r="CG2">
        <v>1</v>
      </c>
      <c r="CH2">
        <v>1.02</v>
      </c>
      <c r="CI2">
        <v>1.0210035</v>
      </c>
      <c r="CJ2">
        <v>13.05</v>
      </c>
      <c r="CK2">
        <v>13.05</v>
      </c>
      <c r="CL2" t="s">
        <v>123</v>
      </c>
      <c r="CM2">
        <v>-2.9351877616386801</v>
      </c>
      <c r="CN2">
        <v>53.401988454376998</v>
      </c>
      <c r="CO2" t="s">
        <v>102</v>
      </c>
      <c r="DB2" s="3">
        <f>L2-M2</f>
        <v>19.22</v>
      </c>
    </row>
    <row r="3" spans="1:107" x14ac:dyDescent="0.25">
      <c r="A3" t="s">
        <v>127</v>
      </c>
      <c r="B3" t="s">
        <v>88</v>
      </c>
      <c r="C3" t="s">
        <v>103</v>
      </c>
      <c r="D3" t="s">
        <v>89</v>
      </c>
      <c r="E3" t="s">
        <v>104</v>
      </c>
      <c r="F3" t="s">
        <v>90</v>
      </c>
      <c r="G3" t="s">
        <v>90</v>
      </c>
      <c r="H3" t="s">
        <v>91</v>
      </c>
      <c r="I3" t="s">
        <v>91</v>
      </c>
      <c r="J3" t="s">
        <v>148</v>
      </c>
      <c r="K3" s="11">
        <f>(Baseline!DB3-DB3)/Baseline!DB3</f>
        <v>0.40857142857142859</v>
      </c>
      <c r="L3">
        <v>45</v>
      </c>
      <c r="M3" s="3">
        <f t="shared" ref="M3:M12" si="0">U3</f>
        <v>24.3</v>
      </c>
      <c r="N3" s="3">
        <f>Baseline!M3-(Baseline!M3*Dutch!K3)</f>
        <v>5.322857142857143</v>
      </c>
      <c r="O3" s="3">
        <f>Baseline!N3-(Baseline!N3*Dutch!$K$2)</f>
        <v>3.5592592592592589</v>
      </c>
      <c r="P3" s="3">
        <f>Baseline!O3-(Baseline!O3*Dutch!$K$2)</f>
        <v>1.4237037037037035</v>
      </c>
      <c r="Q3" s="3">
        <f>Baseline!P3-(Baseline!P3*Dutch!$K$2)</f>
        <v>0</v>
      </c>
      <c r="R3" s="3">
        <f>Baseline!Q3-(Baseline!Q3*Dutch!$K$2)</f>
        <v>0.71185185185185174</v>
      </c>
      <c r="S3" s="3">
        <f>Baseline!R3-(Baseline!R3*Dutch!$K$2)</f>
        <v>12.10148148148148</v>
      </c>
      <c r="T3" s="3">
        <f>Baseline!S3-(Baseline!S3*Dutch!$K$2)</f>
        <v>0.71185185185185174</v>
      </c>
      <c r="U3">
        <v>24.3</v>
      </c>
      <c r="V3">
        <v>4.0199999999999996</v>
      </c>
      <c r="W3">
        <v>7.96</v>
      </c>
      <c r="X3">
        <v>-1.04</v>
      </c>
      <c r="Y3">
        <v>4.42</v>
      </c>
      <c r="Z3">
        <v>-0.57799999999999996</v>
      </c>
      <c r="AA3">
        <v>16.399999999999999</v>
      </c>
      <c r="AB3">
        <v>6.35</v>
      </c>
      <c r="AC3">
        <v>6.84</v>
      </c>
      <c r="AD3">
        <v>-2.16</v>
      </c>
      <c r="AE3">
        <v>4.57</v>
      </c>
      <c r="AF3">
        <v>-0.433</v>
      </c>
      <c r="AG3">
        <v>11</v>
      </c>
      <c r="AH3">
        <v>1</v>
      </c>
      <c r="AI3">
        <v>9</v>
      </c>
      <c r="AJ3">
        <v>0</v>
      </c>
      <c r="AK3">
        <v>5</v>
      </c>
      <c r="AL3">
        <v>0</v>
      </c>
      <c r="AM3" s="2">
        <v>1.544</v>
      </c>
      <c r="AN3">
        <v>14.3</v>
      </c>
      <c r="AO3">
        <v>5.35</v>
      </c>
      <c r="AP3">
        <v>-3.65</v>
      </c>
      <c r="AQ3">
        <v>2.97</v>
      </c>
      <c r="AR3">
        <v>-2.0299999999999998</v>
      </c>
      <c r="AS3">
        <v>24.93</v>
      </c>
      <c r="AT3">
        <v>14.93</v>
      </c>
      <c r="AU3">
        <v>5.19</v>
      </c>
      <c r="AV3">
        <v>-3.81</v>
      </c>
      <c r="AW3">
        <v>2.88</v>
      </c>
      <c r="AX3">
        <v>-2.12</v>
      </c>
      <c r="AY3">
        <v>-4.0099999999999999E-4</v>
      </c>
      <c r="AZ3">
        <v>758</v>
      </c>
      <c r="BA3">
        <v>-3.0299999999999999E-4</v>
      </c>
      <c r="BB3">
        <v>572</v>
      </c>
      <c r="BC3">
        <v>-1.46E-4</v>
      </c>
      <c r="BD3">
        <v>276.44</v>
      </c>
      <c r="BE3" s="1">
        <v>-4.7800000000000003E-5</v>
      </c>
      <c r="BF3">
        <v>90.33</v>
      </c>
      <c r="BG3">
        <v>0</v>
      </c>
      <c r="BH3">
        <v>198</v>
      </c>
      <c r="BI3">
        <v>0</v>
      </c>
      <c r="BJ3">
        <v>12</v>
      </c>
      <c r="BK3">
        <v>-1.1000000000000001E-3</v>
      </c>
      <c r="BL3">
        <v>2079.71</v>
      </c>
      <c r="BM3">
        <v>-1E-3</v>
      </c>
      <c r="BN3">
        <v>1893.6</v>
      </c>
      <c r="BO3">
        <v>-5.8600000000000004E-4</v>
      </c>
      <c r="BP3">
        <v>1107.03</v>
      </c>
      <c r="BQ3">
        <v>-4.8799999999999999E-4</v>
      </c>
      <c r="BR3">
        <v>920.91</v>
      </c>
      <c r="BS3">
        <v>-209</v>
      </c>
      <c r="BT3">
        <v>-58.1</v>
      </c>
      <c r="BU3">
        <v>-196</v>
      </c>
      <c r="BV3">
        <v>-45</v>
      </c>
      <c r="BW3">
        <v>-157</v>
      </c>
      <c r="BX3">
        <v>-6</v>
      </c>
      <c r="BY3">
        <v>-354.23</v>
      </c>
      <c r="BZ3">
        <v>-203.73</v>
      </c>
      <c r="CA3">
        <v>-363.31</v>
      </c>
      <c r="CB3">
        <v>-212.81</v>
      </c>
      <c r="CC3">
        <v>2</v>
      </c>
      <c r="CD3">
        <v>2.0699999999999998</v>
      </c>
      <c r="CE3">
        <v>2.2919999999999998</v>
      </c>
      <c r="CF3">
        <v>1.1706270000000001</v>
      </c>
      <c r="CG3">
        <v>1.1051108999999999</v>
      </c>
      <c r="CH3">
        <v>0.48</v>
      </c>
      <c r="CI3">
        <v>0.61082022999999996</v>
      </c>
      <c r="CJ3">
        <v>9.1999998000000005</v>
      </c>
      <c r="CK3">
        <v>9.3500004000000008</v>
      </c>
      <c r="CL3" t="s">
        <v>123</v>
      </c>
      <c r="CM3">
        <v>-2.9542128224940001</v>
      </c>
      <c r="CN3">
        <v>53.401988454376998</v>
      </c>
      <c r="CO3" t="s">
        <v>105</v>
      </c>
      <c r="DB3" s="3">
        <f t="shared" ref="DB3:DB12" si="1">L3-M3</f>
        <v>20.7</v>
      </c>
    </row>
    <row r="4" spans="1:107" x14ac:dyDescent="0.25">
      <c r="A4" t="s">
        <v>131</v>
      </c>
      <c r="B4" t="s">
        <v>92</v>
      </c>
      <c r="C4" t="s">
        <v>94</v>
      </c>
      <c r="D4" t="s">
        <v>93</v>
      </c>
      <c r="E4" t="s">
        <v>95</v>
      </c>
      <c r="F4" t="s">
        <v>90</v>
      </c>
      <c r="G4" t="s">
        <v>90</v>
      </c>
      <c r="H4" t="s">
        <v>91</v>
      </c>
      <c r="I4" t="s">
        <v>91</v>
      </c>
      <c r="J4" t="s">
        <v>152</v>
      </c>
      <c r="K4" s="11">
        <f>(Baseline!DB4-DB4)/Baseline!DB4</f>
        <v>0.36071428571428577</v>
      </c>
      <c r="L4">
        <v>36</v>
      </c>
      <c r="M4" s="3">
        <f t="shared" si="0"/>
        <v>18.100000000000001</v>
      </c>
      <c r="N4" s="3">
        <f>Baseline!M4-(Baseline!M4*Dutch!K4)</f>
        <v>4.4749999999999996</v>
      </c>
      <c r="O4" s="3">
        <f>Baseline!N4-(Baseline!N4*Dutch!$K$2)</f>
        <v>7.1185185185185178</v>
      </c>
      <c r="P4" s="3">
        <f>Baseline!O4-(Baseline!O4*Dutch!$K$2)</f>
        <v>2.1355555555555554</v>
      </c>
      <c r="Q4" s="3">
        <f>Baseline!P4-(Baseline!P4*Dutch!$K$2)</f>
        <v>0</v>
      </c>
      <c r="R4" s="3">
        <f>Baseline!Q4-(Baseline!Q4*Dutch!$K$2)</f>
        <v>0</v>
      </c>
      <c r="S4" s="3">
        <f>Baseline!R4-(Baseline!R4*Dutch!$K$2)</f>
        <v>5.6948148148148139</v>
      </c>
      <c r="T4" s="3">
        <f>Baseline!S4-(Baseline!S4*Dutch!$K$2)</f>
        <v>0</v>
      </c>
      <c r="U4">
        <v>18.100000000000001</v>
      </c>
      <c r="V4">
        <v>2.91</v>
      </c>
      <c r="W4">
        <v>6.27</v>
      </c>
      <c r="X4">
        <v>-0.72699999999999998</v>
      </c>
      <c r="Y4">
        <v>8.9600000000000009</v>
      </c>
      <c r="Z4">
        <v>-1.04</v>
      </c>
      <c r="AA4">
        <v>10.8</v>
      </c>
      <c r="AB4">
        <v>2.84</v>
      </c>
      <c r="AC4">
        <v>6.49</v>
      </c>
      <c r="AD4">
        <v>-0.505</v>
      </c>
      <c r="AE4">
        <v>9.36</v>
      </c>
      <c r="AF4">
        <v>-0.64300000000000002</v>
      </c>
      <c r="AG4">
        <v>8</v>
      </c>
      <c r="AH4">
        <v>0</v>
      </c>
      <c r="AI4">
        <v>7</v>
      </c>
      <c r="AJ4">
        <v>0</v>
      </c>
      <c r="AK4">
        <v>10</v>
      </c>
      <c r="AL4">
        <v>0</v>
      </c>
      <c r="AM4" s="6">
        <v>3.129</v>
      </c>
      <c r="AN4">
        <v>10.1</v>
      </c>
      <c r="AO4">
        <v>4.4800000000000004</v>
      </c>
      <c r="AP4">
        <v>-2.52</v>
      </c>
      <c r="AQ4">
        <v>6.39</v>
      </c>
      <c r="AR4">
        <v>-3.61</v>
      </c>
      <c r="AS4">
        <v>19.399999999999999</v>
      </c>
      <c r="AT4">
        <v>11.4</v>
      </c>
      <c r="AU4">
        <v>4.1500000000000004</v>
      </c>
      <c r="AV4">
        <v>-2.85</v>
      </c>
      <c r="AW4">
        <v>5.93</v>
      </c>
      <c r="AX4">
        <v>-4.07</v>
      </c>
      <c r="AY4">
        <v>-4.3899999999999999E-4</v>
      </c>
      <c r="AZ4">
        <v>830</v>
      </c>
      <c r="BA4">
        <v>-1.5799999999999999E-4</v>
      </c>
      <c r="BB4">
        <v>299</v>
      </c>
      <c r="BC4">
        <v>-4.9899999999999999E-4</v>
      </c>
      <c r="BD4">
        <v>942.05</v>
      </c>
      <c r="BE4">
        <v>-2.1800000000000001E-4</v>
      </c>
      <c r="BF4">
        <v>410.92</v>
      </c>
      <c r="BG4">
        <v>0</v>
      </c>
      <c r="BH4">
        <v>572</v>
      </c>
      <c r="BI4">
        <v>0</v>
      </c>
      <c r="BJ4">
        <v>40</v>
      </c>
      <c r="BK4">
        <v>-7.8799999999999996E-4</v>
      </c>
      <c r="BL4">
        <v>1489.22</v>
      </c>
      <c r="BM4">
        <v>-5.0699999999999996E-4</v>
      </c>
      <c r="BN4">
        <v>958.09</v>
      </c>
      <c r="BO4">
        <v>-4.1899999999999999E-4</v>
      </c>
      <c r="BP4">
        <v>790.7</v>
      </c>
      <c r="BQ4">
        <v>-1.37E-4</v>
      </c>
      <c r="BR4">
        <v>259.57</v>
      </c>
      <c r="BS4">
        <v>-462</v>
      </c>
      <c r="BT4">
        <v>-122</v>
      </c>
      <c r="BU4">
        <v>-419</v>
      </c>
      <c r="BV4">
        <v>-79.5</v>
      </c>
      <c r="BW4">
        <v>-360</v>
      </c>
      <c r="BX4">
        <v>-20</v>
      </c>
      <c r="BY4">
        <v>-763.47</v>
      </c>
      <c r="BZ4">
        <v>-423.86</v>
      </c>
      <c r="CA4">
        <v>-818.44</v>
      </c>
      <c r="CB4">
        <v>-478.83</v>
      </c>
      <c r="CC4">
        <v>2</v>
      </c>
      <c r="CD4">
        <v>2.62</v>
      </c>
      <c r="CE4">
        <v>2.948</v>
      </c>
      <c r="CF4">
        <v>1.2176814</v>
      </c>
      <c r="CG4">
        <v>1.1230476</v>
      </c>
      <c r="CH4">
        <v>0.84</v>
      </c>
      <c r="CI4">
        <v>1.6960652000000001</v>
      </c>
      <c r="CJ4">
        <v>10.266666000000001</v>
      </c>
      <c r="CK4">
        <v>10.233333999999999</v>
      </c>
      <c r="CL4" t="s">
        <v>130</v>
      </c>
      <c r="CM4">
        <v>-2.95070668109808</v>
      </c>
      <c r="CN4">
        <v>53.398627549444399</v>
      </c>
      <c r="CO4" t="s">
        <v>96</v>
      </c>
      <c r="DB4" s="3">
        <f t="shared" si="1"/>
        <v>17.899999999999999</v>
      </c>
    </row>
    <row r="5" spans="1:107" x14ac:dyDescent="0.25">
      <c r="A5" t="s">
        <v>132</v>
      </c>
      <c r="B5" t="s">
        <v>92</v>
      </c>
      <c r="C5" t="s">
        <v>97</v>
      </c>
      <c r="D5" t="s">
        <v>93</v>
      </c>
      <c r="E5" t="s">
        <v>98</v>
      </c>
      <c r="F5" t="s">
        <v>90</v>
      </c>
      <c r="G5" t="s">
        <v>90</v>
      </c>
      <c r="H5" t="s">
        <v>91</v>
      </c>
      <c r="I5" t="s">
        <v>91</v>
      </c>
      <c r="J5" t="s">
        <v>153</v>
      </c>
      <c r="K5" s="11">
        <f>(Baseline!DB5-DB5)/Baseline!DB5</f>
        <v>0.35964285714285715</v>
      </c>
      <c r="L5">
        <v>36</v>
      </c>
      <c r="M5" s="3">
        <f t="shared" si="0"/>
        <v>18.07</v>
      </c>
      <c r="N5" s="3">
        <f>Baseline!M5-(Baseline!M5*Dutch!K5)</f>
        <v>4.4824999999999999</v>
      </c>
      <c r="O5" s="3">
        <f>Baseline!N5-(Baseline!N5*Dutch!$K$2)</f>
        <v>4.2711111111111109</v>
      </c>
      <c r="P5" s="3">
        <f>Baseline!O5-(Baseline!O5*Dutch!$K$2)</f>
        <v>2.8474074074074069</v>
      </c>
      <c r="Q5" s="3">
        <f>Baseline!P5-(Baseline!P5*Dutch!$K$2)</f>
        <v>0.71185185185185174</v>
      </c>
      <c r="R5" s="3">
        <f>Baseline!Q5-(Baseline!Q5*Dutch!$K$2)</f>
        <v>0.71185185185185174</v>
      </c>
      <c r="S5" s="3">
        <f>Baseline!R5-(Baseline!R5*Dutch!$K$2)</f>
        <v>6.4066666666666663</v>
      </c>
      <c r="T5" s="3">
        <f>Baseline!S5-(Baseline!S5*Dutch!$K$2)</f>
        <v>0</v>
      </c>
      <c r="U5">
        <v>18.07</v>
      </c>
      <c r="V5">
        <v>2.94</v>
      </c>
      <c r="W5">
        <v>6.26</v>
      </c>
      <c r="X5">
        <v>-0.73599999999999999</v>
      </c>
      <c r="Y5">
        <v>5.37</v>
      </c>
      <c r="Z5">
        <v>-0.63100000000000001</v>
      </c>
      <c r="AA5">
        <v>11.3</v>
      </c>
      <c r="AB5">
        <v>3.26</v>
      </c>
      <c r="AC5">
        <v>5.64</v>
      </c>
      <c r="AD5">
        <v>-1.36</v>
      </c>
      <c r="AE5">
        <v>5.63</v>
      </c>
      <c r="AF5">
        <v>-0.374</v>
      </c>
      <c r="AG5">
        <v>11</v>
      </c>
      <c r="AH5">
        <v>3</v>
      </c>
      <c r="AI5">
        <v>7</v>
      </c>
      <c r="AJ5">
        <v>0</v>
      </c>
      <c r="AK5">
        <v>5</v>
      </c>
      <c r="AL5">
        <v>-1</v>
      </c>
      <c r="AM5" s="2">
        <v>2.6459999999999999</v>
      </c>
      <c r="AN5">
        <v>10.06</v>
      </c>
      <c r="AO5">
        <v>4.4800000000000004</v>
      </c>
      <c r="AP5">
        <v>-2.52</v>
      </c>
      <c r="AQ5">
        <v>3.84</v>
      </c>
      <c r="AR5">
        <v>-2.16</v>
      </c>
      <c r="AS5">
        <v>19.43</v>
      </c>
      <c r="AT5">
        <v>11.43</v>
      </c>
      <c r="AU5">
        <v>4.1399999999999997</v>
      </c>
      <c r="AV5">
        <v>-2.86</v>
      </c>
      <c r="AW5">
        <v>3.55</v>
      </c>
      <c r="AX5">
        <v>-2.4500000000000002</v>
      </c>
      <c r="AY5">
        <v>-9.8900000000000008E-4</v>
      </c>
      <c r="AZ5">
        <v>1870</v>
      </c>
      <c r="BA5">
        <v>-1.9799999999999999E-4</v>
      </c>
      <c r="BB5">
        <v>375</v>
      </c>
      <c r="BC5">
        <v>-1.0200000000000001E-3</v>
      </c>
      <c r="BD5">
        <v>1933.52</v>
      </c>
      <c r="BE5">
        <v>-2.33E-4</v>
      </c>
      <c r="BF5">
        <v>440.22</v>
      </c>
      <c r="BG5">
        <v>0</v>
      </c>
      <c r="BH5">
        <v>1711</v>
      </c>
      <c r="BI5">
        <v>0</v>
      </c>
      <c r="BJ5">
        <v>217</v>
      </c>
      <c r="BK5">
        <v>-1.4400000000000001E-3</v>
      </c>
      <c r="BL5">
        <v>2710.44</v>
      </c>
      <c r="BM5">
        <v>-6.4400000000000004E-4</v>
      </c>
      <c r="BN5">
        <v>1217.1500000000001</v>
      </c>
      <c r="BO5">
        <v>-1.17E-3</v>
      </c>
      <c r="BP5">
        <v>2214.86</v>
      </c>
      <c r="BQ5">
        <v>-3.8200000000000002E-4</v>
      </c>
      <c r="BR5">
        <v>721.56</v>
      </c>
      <c r="BS5">
        <v>-313</v>
      </c>
      <c r="BT5">
        <v>-77.7</v>
      </c>
      <c r="BU5">
        <v>-286</v>
      </c>
      <c r="BV5">
        <v>-50.7</v>
      </c>
      <c r="BW5">
        <v>-324</v>
      </c>
      <c r="BX5">
        <v>-89</v>
      </c>
      <c r="BY5">
        <v>-500.91</v>
      </c>
      <c r="BZ5">
        <v>-265.57</v>
      </c>
      <c r="CA5">
        <v>-536.89</v>
      </c>
      <c r="CB5">
        <v>-301.55</v>
      </c>
      <c r="CC5">
        <v>2</v>
      </c>
      <c r="CD5">
        <v>2.83</v>
      </c>
      <c r="CE5">
        <v>3.2090000000000001</v>
      </c>
      <c r="CF5">
        <v>1.2026996999999999</v>
      </c>
      <c r="CG5">
        <v>1.1323217999999999</v>
      </c>
      <c r="CH5">
        <v>0.81</v>
      </c>
      <c r="CI5">
        <v>1.5892801000000001</v>
      </c>
      <c r="CJ5">
        <v>10.883333</v>
      </c>
      <c r="CK5">
        <v>11.033334</v>
      </c>
      <c r="CL5" t="s">
        <v>130</v>
      </c>
      <c r="CM5">
        <v>-2.94669087898599</v>
      </c>
      <c r="CN5">
        <v>53.398627549444399</v>
      </c>
      <c r="CO5" t="s">
        <v>99</v>
      </c>
      <c r="DB5" s="3">
        <f t="shared" si="1"/>
        <v>17.93</v>
      </c>
    </row>
    <row r="6" spans="1:107" x14ac:dyDescent="0.25">
      <c r="A6" t="s">
        <v>133</v>
      </c>
      <c r="B6" t="s">
        <v>92</v>
      </c>
      <c r="C6" t="s">
        <v>103</v>
      </c>
      <c r="D6" t="s">
        <v>93</v>
      </c>
      <c r="E6" t="s">
        <v>104</v>
      </c>
      <c r="F6" t="s">
        <v>90</v>
      </c>
      <c r="G6" t="s">
        <v>90</v>
      </c>
      <c r="H6" t="s">
        <v>91</v>
      </c>
      <c r="I6" t="s">
        <v>91</v>
      </c>
      <c r="J6" t="s">
        <v>150</v>
      </c>
      <c r="K6" s="11">
        <f>(Baseline!DB6-DB6)/Baseline!DB6</f>
        <v>0.42945945945945946</v>
      </c>
      <c r="L6">
        <v>46</v>
      </c>
      <c r="M6" s="3">
        <f t="shared" si="0"/>
        <v>24.89</v>
      </c>
      <c r="N6" s="3">
        <f>Baseline!M6-(Baseline!M6*Dutch!K6)</f>
        <v>6.8464864864864863</v>
      </c>
      <c r="O6" s="3">
        <f>Baseline!N6-(Baseline!N6*Dutch!$K$2)</f>
        <v>4.9829629629629624</v>
      </c>
      <c r="P6" s="3">
        <f>Baseline!O6-(Baseline!O6*Dutch!$K$2)</f>
        <v>1.4237037037037035</v>
      </c>
      <c r="Q6" s="3">
        <f>Baseline!P6-(Baseline!P6*Dutch!$K$2)</f>
        <v>0</v>
      </c>
      <c r="R6" s="3">
        <f>Baseline!Q6-(Baseline!Q6*Dutch!$K$2)</f>
        <v>0.71185185185185174</v>
      </c>
      <c r="S6" s="3">
        <f>Baseline!R6-(Baseline!R6*Dutch!$K$2)</f>
        <v>10.677777777777777</v>
      </c>
      <c r="T6" s="3">
        <f>Baseline!S6-(Baseline!S6*Dutch!$K$2)</f>
        <v>0</v>
      </c>
      <c r="U6">
        <v>24.89</v>
      </c>
      <c r="V6">
        <v>4.0199999999999996</v>
      </c>
      <c r="W6">
        <v>10.7</v>
      </c>
      <c r="X6">
        <v>-1.32</v>
      </c>
      <c r="Y6">
        <v>6.22</v>
      </c>
      <c r="Z6">
        <v>-0.78300000000000003</v>
      </c>
      <c r="AA6">
        <v>12.8</v>
      </c>
      <c r="AB6">
        <v>3.82</v>
      </c>
      <c r="AC6">
        <v>10.4</v>
      </c>
      <c r="AD6">
        <v>-1.62</v>
      </c>
      <c r="AE6">
        <v>6.3</v>
      </c>
      <c r="AF6">
        <v>-0.70199999999999996</v>
      </c>
      <c r="AG6">
        <v>15</v>
      </c>
      <c r="AH6">
        <v>6</v>
      </c>
      <c r="AI6">
        <v>10</v>
      </c>
      <c r="AJ6">
        <v>-2</v>
      </c>
      <c r="AK6">
        <v>6</v>
      </c>
      <c r="AL6">
        <v>-1</v>
      </c>
      <c r="AM6" s="2">
        <v>2.855</v>
      </c>
      <c r="AN6">
        <v>15.89</v>
      </c>
      <c r="AO6">
        <v>6.91</v>
      </c>
      <c r="AP6">
        <v>-5.09</v>
      </c>
      <c r="AQ6">
        <v>4.09</v>
      </c>
      <c r="AR6">
        <v>-2.91</v>
      </c>
      <c r="AS6">
        <v>24.9</v>
      </c>
      <c r="AT6">
        <v>15.9</v>
      </c>
      <c r="AU6">
        <v>6.91</v>
      </c>
      <c r="AV6">
        <v>-5.09</v>
      </c>
      <c r="AW6">
        <v>4.09</v>
      </c>
      <c r="AX6">
        <v>-2.91</v>
      </c>
      <c r="AY6">
        <v>-4.15E-4</v>
      </c>
      <c r="AZ6">
        <v>785</v>
      </c>
      <c r="BA6">
        <v>-1.5200000000000001E-4</v>
      </c>
      <c r="BB6">
        <v>287</v>
      </c>
      <c r="BC6">
        <v>-4.2000000000000002E-4</v>
      </c>
      <c r="BD6">
        <v>793.52</v>
      </c>
      <c r="BE6">
        <v>-1.5699999999999999E-4</v>
      </c>
      <c r="BF6">
        <v>296.37</v>
      </c>
      <c r="BG6">
        <v>0</v>
      </c>
      <c r="BH6">
        <v>449</v>
      </c>
      <c r="BI6">
        <v>0</v>
      </c>
      <c r="BJ6">
        <v>-48</v>
      </c>
      <c r="BK6">
        <v>-8.0900000000000004E-4</v>
      </c>
      <c r="BL6">
        <v>1527.35</v>
      </c>
      <c r="BM6">
        <v>-5.4500000000000002E-4</v>
      </c>
      <c r="BN6">
        <v>1030.2</v>
      </c>
      <c r="BO6">
        <v>-5.2400000000000005E-4</v>
      </c>
      <c r="BP6">
        <v>990.44</v>
      </c>
      <c r="BQ6">
        <v>-2.61E-4</v>
      </c>
      <c r="BR6">
        <v>493.29</v>
      </c>
      <c r="BS6">
        <v>-196</v>
      </c>
      <c r="BT6">
        <v>-55.2</v>
      </c>
      <c r="BU6">
        <v>-192</v>
      </c>
      <c r="BV6">
        <v>-51.3</v>
      </c>
      <c r="BW6">
        <v>-195</v>
      </c>
      <c r="BX6">
        <v>-55</v>
      </c>
      <c r="BY6">
        <v>-345.39</v>
      </c>
      <c r="BZ6">
        <v>-204.77</v>
      </c>
      <c r="CA6">
        <v>-345.57</v>
      </c>
      <c r="CB6">
        <v>-204.96</v>
      </c>
      <c r="CC6">
        <v>1</v>
      </c>
      <c r="CD6">
        <v>1.51</v>
      </c>
      <c r="CE6">
        <v>1.853</v>
      </c>
      <c r="CF6">
        <v>1.0481001000000001</v>
      </c>
      <c r="CG6">
        <v>1.2239101999999999</v>
      </c>
      <c r="CH6">
        <v>0.33</v>
      </c>
      <c r="CI6">
        <v>0.48569888</v>
      </c>
      <c r="CJ6">
        <v>6.4499997999999996</v>
      </c>
      <c r="CK6">
        <v>7.2333331000000003</v>
      </c>
      <c r="CL6" t="s">
        <v>130</v>
      </c>
      <c r="CM6">
        <v>-2.9542128224940001</v>
      </c>
      <c r="CN6">
        <v>53.398627549444399</v>
      </c>
      <c r="CO6" t="s">
        <v>105</v>
      </c>
      <c r="DB6" s="3">
        <f t="shared" si="1"/>
        <v>21.11</v>
      </c>
    </row>
    <row r="7" spans="1:107" x14ac:dyDescent="0.25">
      <c r="A7" t="s">
        <v>135</v>
      </c>
      <c r="B7" t="s">
        <v>94</v>
      </c>
      <c r="C7" t="s">
        <v>111</v>
      </c>
      <c r="D7" t="s">
        <v>95</v>
      </c>
      <c r="E7" t="s">
        <v>112</v>
      </c>
      <c r="F7" t="s">
        <v>90</v>
      </c>
      <c r="G7" t="s">
        <v>90</v>
      </c>
      <c r="H7" t="s">
        <v>91</v>
      </c>
      <c r="I7" t="s">
        <v>91</v>
      </c>
      <c r="J7" t="s">
        <v>154</v>
      </c>
      <c r="K7" s="11">
        <f>(Baseline!DB7-DB7)/Baseline!DB7</f>
        <v>0.27757575757575759</v>
      </c>
      <c r="L7">
        <v>41</v>
      </c>
      <c r="M7" s="3">
        <f t="shared" si="0"/>
        <v>17.16</v>
      </c>
      <c r="N7" s="3">
        <f>Baseline!M7-(Baseline!M7*Dutch!K7)</f>
        <v>4.334545454545454</v>
      </c>
      <c r="O7" s="3">
        <f>Baseline!N7-(Baseline!N7*Dutch!$K$2)</f>
        <v>15.660740740740739</v>
      </c>
      <c r="P7" s="3">
        <f>Baseline!O7-(Baseline!O7*Dutch!$K$2)</f>
        <v>0</v>
      </c>
      <c r="Q7" s="3">
        <f>Baseline!P7-(Baseline!P7*Dutch!$K$2)</f>
        <v>0</v>
      </c>
      <c r="R7" s="3">
        <f>Baseline!Q7-(Baseline!Q7*Dutch!$K$2)</f>
        <v>0</v>
      </c>
      <c r="S7" s="3">
        <f>Baseline!R7-(Baseline!R7*Dutch!$K$2)</f>
        <v>3.5592592592592589</v>
      </c>
      <c r="T7" s="3">
        <f>Baseline!S7-(Baseline!S7*Dutch!$K$2)</f>
        <v>0</v>
      </c>
      <c r="U7">
        <v>17.16</v>
      </c>
      <c r="V7">
        <v>2.78</v>
      </c>
      <c r="W7">
        <v>5.49</v>
      </c>
      <c r="X7">
        <v>-0.50800000000000001</v>
      </c>
      <c r="Y7">
        <v>20.2</v>
      </c>
      <c r="Z7">
        <v>-1.85</v>
      </c>
      <c r="AA7">
        <v>10.3</v>
      </c>
      <c r="AB7">
        <v>2.2599999999999998</v>
      </c>
      <c r="AC7">
        <v>5.33</v>
      </c>
      <c r="AD7">
        <v>-0.67</v>
      </c>
      <c r="AE7">
        <v>21</v>
      </c>
      <c r="AF7">
        <v>-0.98599999999999999</v>
      </c>
      <c r="AG7">
        <v>8</v>
      </c>
      <c r="AH7">
        <v>0</v>
      </c>
      <c r="AI7">
        <v>6</v>
      </c>
      <c r="AJ7">
        <v>0</v>
      </c>
      <c r="AK7">
        <v>22</v>
      </c>
      <c r="AL7">
        <v>0</v>
      </c>
      <c r="AM7" s="2">
        <v>4.415</v>
      </c>
      <c r="AN7">
        <v>9.16</v>
      </c>
      <c r="AO7">
        <v>4.3600000000000003</v>
      </c>
      <c r="AP7">
        <v>-1.64</v>
      </c>
      <c r="AQ7">
        <v>15.9</v>
      </c>
      <c r="AR7">
        <v>-6.15</v>
      </c>
      <c r="AS7">
        <v>20.03</v>
      </c>
      <c r="AT7">
        <v>12.03</v>
      </c>
      <c r="AU7">
        <v>3.83</v>
      </c>
      <c r="AV7">
        <v>-2.17</v>
      </c>
      <c r="AW7">
        <v>13.9</v>
      </c>
      <c r="AX7">
        <v>-8.0500000000000007</v>
      </c>
      <c r="AY7">
        <v>-5.7399999999999997E-4</v>
      </c>
      <c r="AZ7">
        <v>1080</v>
      </c>
      <c r="BA7">
        <v>-1.75E-4</v>
      </c>
      <c r="BB7">
        <v>330</v>
      </c>
      <c r="BC7">
        <v>-5.53E-4</v>
      </c>
      <c r="BD7">
        <v>1044.3499999999999</v>
      </c>
      <c r="BE7">
        <v>-1.54E-4</v>
      </c>
      <c r="BF7">
        <v>290.95999999999998</v>
      </c>
      <c r="BG7">
        <v>0</v>
      </c>
      <c r="BH7">
        <v>753</v>
      </c>
      <c r="BI7">
        <v>0</v>
      </c>
      <c r="BJ7">
        <v>0</v>
      </c>
      <c r="BK7">
        <v>-1.0399999999999999E-3</v>
      </c>
      <c r="BL7">
        <v>1961.99</v>
      </c>
      <c r="BM7">
        <v>-6.4000000000000005E-4</v>
      </c>
      <c r="BN7">
        <v>1208.5999999999999</v>
      </c>
      <c r="BO7" s="1">
        <v>-8.9999999999999998E-4</v>
      </c>
      <c r="BP7">
        <v>1699.59</v>
      </c>
      <c r="BQ7">
        <v>-5.0100000000000003E-4</v>
      </c>
      <c r="BR7">
        <v>946.19</v>
      </c>
      <c r="BS7">
        <v>-1370</v>
      </c>
      <c r="BT7">
        <v>-353</v>
      </c>
      <c r="BU7">
        <v>-1220</v>
      </c>
      <c r="BV7">
        <v>-205</v>
      </c>
      <c r="BW7">
        <v>-1018</v>
      </c>
      <c r="BX7">
        <v>0</v>
      </c>
      <c r="BY7">
        <v>-2197.4</v>
      </c>
      <c r="BZ7">
        <v>-1179.73</v>
      </c>
      <c r="CA7">
        <v>-2562.56</v>
      </c>
      <c r="CB7">
        <v>-1544.9</v>
      </c>
      <c r="CC7">
        <v>3</v>
      </c>
      <c r="CD7">
        <v>4.41</v>
      </c>
      <c r="CE7">
        <v>4.1340000000000003</v>
      </c>
      <c r="CF7">
        <v>1.3619819</v>
      </c>
      <c r="CG7">
        <v>0.93784029999999996</v>
      </c>
      <c r="CH7">
        <v>1.1100000000000001</v>
      </c>
      <c r="CI7">
        <v>1.0401548</v>
      </c>
      <c r="CJ7">
        <v>17.183332</v>
      </c>
      <c r="CK7">
        <v>18.416665999999999</v>
      </c>
      <c r="CL7" t="s">
        <v>134</v>
      </c>
      <c r="CM7">
        <v>-2.9673029760118301</v>
      </c>
      <c r="CN7">
        <v>53.382933666370597</v>
      </c>
      <c r="CO7" t="s">
        <v>113</v>
      </c>
      <c r="DB7" s="3">
        <f t="shared" si="1"/>
        <v>23.84</v>
      </c>
    </row>
    <row r="8" spans="1:107" x14ac:dyDescent="0.25">
      <c r="A8" t="s">
        <v>137</v>
      </c>
      <c r="B8" t="s">
        <v>97</v>
      </c>
      <c r="C8" t="s">
        <v>117</v>
      </c>
      <c r="D8" t="s">
        <v>98</v>
      </c>
      <c r="E8" t="s">
        <v>118</v>
      </c>
      <c r="F8" t="s">
        <v>90</v>
      </c>
      <c r="G8" t="s">
        <v>90</v>
      </c>
      <c r="H8" t="s">
        <v>91</v>
      </c>
      <c r="I8" t="s">
        <v>91</v>
      </c>
      <c r="J8" t="s">
        <v>155</v>
      </c>
      <c r="K8" s="11">
        <f>(Baseline!DB8-DB8)/Baseline!DB8</f>
        <v>0.17708333333333334</v>
      </c>
      <c r="L8">
        <v>56</v>
      </c>
      <c r="M8" s="3">
        <f t="shared" si="0"/>
        <v>16.5</v>
      </c>
      <c r="N8" s="3">
        <f>Baseline!M8-(Baseline!M8*Dutch!K8)</f>
        <v>0</v>
      </c>
      <c r="O8" s="3">
        <f>Baseline!N8-(Baseline!N8*Dutch!$K$2)</f>
        <v>8.5422222222222217</v>
      </c>
      <c r="P8" s="3">
        <f>Baseline!O8-(Baseline!O8*Dutch!$K$2)</f>
        <v>2.8474074074074069</v>
      </c>
      <c r="Q8" s="3">
        <f>Baseline!P8-(Baseline!P8*Dutch!$K$2)</f>
        <v>0</v>
      </c>
      <c r="R8" s="3">
        <f>Baseline!Q8-(Baseline!Q8*Dutch!$K$2)</f>
        <v>13.525185185185183</v>
      </c>
      <c r="S8" s="3">
        <f>Baseline!R8-(Baseline!R8*Dutch!$K$2)</f>
        <v>8.5422222222222217</v>
      </c>
      <c r="T8" s="3">
        <f>Baseline!S8-(Baseline!S8*Dutch!$K$2)</f>
        <v>0.71185185185185174</v>
      </c>
      <c r="U8">
        <v>16.5</v>
      </c>
      <c r="V8">
        <v>2.5299999999999998</v>
      </c>
      <c r="W8">
        <v>0</v>
      </c>
      <c r="X8">
        <v>0</v>
      </c>
      <c r="Y8">
        <v>11.4</v>
      </c>
      <c r="Z8">
        <v>-0.63200000000000001</v>
      </c>
      <c r="AA8">
        <v>10.8</v>
      </c>
      <c r="AB8">
        <v>2.76</v>
      </c>
      <c r="AC8">
        <v>0</v>
      </c>
      <c r="AD8">
        <v>0</v>
      </c>
      <c r="AE8">
        <v>11.5</v>
      </c>
      <c r="AF8">
        <v>-0.54700000000000004</v>
      </c>
      <c r="AG8">
        <v>14</v>
      </c>
      <c r="AH8">
        <v>6</v>
      </c>
      <c r="AI8">
        <v>0</v>
      </c>
      <c r="AJ8">
        <v>0</v>
      </c>
      <c r="AK8">
        <v>10</v>
      </c>
      <c r="AL8">
        <v>-2</v>
      </c>
      <c r="AM8" s="2">
        <v>5.4349999999999996</v>
      </c>
      <c r="AN8">
        <v>8.5</v>
      </c>
      <c r="AO8">
        <v>0</v>
      </c>
      <c r="AP8">
        <v>0</v>
      </c>
      <c r="AQ8">
        <v>9.8699999999999992</v>
      </c>
      <c r="AR8">
        <v>-2.13</v>
      </c>
      <c r="AS8">
        <v>22.38</v>
      </c>
      <c r="AT8">
        <v>14.38</v>
      </c>
      <c r="AU8">
        <v>0</v>
      </c>
      <c r="AV8">
        <v>0</v>
      </c>
      <c r="AW8">
        <v>8.4</v>
      </c>
      <c r="AX8">
        <v>-3.6</v>
      </c>
      <c r="AY8">
        <v>-1.8500000000000001E-3</v>
      </c>
      <c r="AZ8">
        <v>3490</v>
      </c>
      <c r="BA8">
        <v>-5.31E-4</v>
      </c>
      <c r="BB8">
        <v>1000</v>
      </c>
      <c r="BC8">
        <v>-2.0500000000000002E-3</v>
      </c>
      <c r="BD8">
        <v>3879.09</v>
      </c>
      <c r="BE8">
        <v>-7.3800000000000005E-4</v>
      </c>
      <c r="BF8">
        <v>1394.29</v>
      </c>
      <c r="BG8">
        <v>0</v>
      </c>
      <c r="BH8">
        <v>4625</v>
      </c>
      <c r="BI8">
        <v>0</v>
      </c>
      <c r="BJ8">
        <v>2140</v>
      </c>
      <c r="BK8">
        <v>-3.0000000000000001E-3</v>
      </c>
      <c r="BL8">
        <v>5661.13</v>
      </c>
      <c r="BM8">
        <v>-1.6800000000000001E-3</v>
      </c>
      <c r="BN8">
        <v>3176.33</v>
      </c>
      <c r="BO8">
        <v>-3.1099999999999999E-3</v>
      </c>
      <c r="BP8">
        <v>5870.14</v>
      </c>
      <c r="BQ8">
        <v>-1.7899999999999999E-3</v>
      </c>
      <c r="BR8">
        <v>3385.33</v>
      </c>
      <c r="BS8">
        <v>-728</v>
      </c>
      <c r="BT8">
        <v>-157</v>
      </c>
      <c r="BU8">
        <v>-721</v>
      </c>
      <c r="BV8">
        <v>-150</v>
      </c>
      <c r="BW8">
        <v>-971</v>
      </c>
      <c r="BX8">
        <v>-400</v>
      </c>
      <c r="BY8">
        <v>-1098.75</v>
      </c>
      <c r="BZ8">
        <v>-527.63</v>
      </c>
      <c r="CA8">
        <v>-1463.76</v>
      </c>
      <c r="CB8">
        <v>-892.65</v>
      </c>
      <c r="CC8">
        <v>4</v>
      </c>
      <c r="CD8">
        <v>5.51</v>
      </c>
      <c r="CE8">
        <v>5.4420000000000002</v>
      </c>
      <c r="CF8">
        <v>1.2939516</v>
      </c>
      <c r="CG8">
        <v>0.98855590000000004</v>
      </c>
      <c r="CH8">
        <v>1.83</v>
      </c>
      <c r="CI8">
        <v>1.9294378000000001</v>
      </c>
      <c r="CJ8">
        <v>22.75</v>
      </c>
      <c r="CK8">
        <v>29.683332</v>
      </c>
      <c r="CL8" t="s">
        <v>136</v>
      </c>
      <c r="CM8">
        <v>-2.9943547380636599</v>
      </c>
      <c r="CN8">
        <v>53.382525622227803</v>
      </c>
      <c r="CO8" t="s">
        <v>119</v>
      </c>
      <c r="DB8" s="3">
        <f t="shared" si="1"/>
        <v>39.5</v>
      </c>
    </row>
    <row r="9" spans="1:107" x14ac:dyDescent="0.25">
      <c r="A9" t="s">
        <v>139</v>
      </c>
      <c r="B9" t="s">
        <v>124</v>
      </c>
      <c r="C9" t="s">
        <v>120</v>
      </c>
      <c r="D9" t="s">
        <v>125</v>
      </c>
      <c r="E9" t="s">
        <v>121</v>
      </c>
      <c r="F9" t="s">
        <v>90</v>
      </c>
      <c r="G9" t="s">
        <v>90</v>
      </c>
      <c r="H9" t="s">
        <v>91</v>
      </c>
      <c r="I9" t="s">
        <v>91</v>
      </c>
      <c r="J9" t="s">
        <v>149</v>
      </c>
      <c r="K9" s="11">
        <f>(Baseline!DB9-DB9)/Baseline!DB9</f>
        <v>0.23689655172413795</v>
      </c>
      <c r="L9">
        <v>39</v>
      </c>
      <c r="M9" s="3">
        <f t="shared" si="0"/>
        <v>16.87</v>
      </c>
      <c r="N9" s="3">
        <f>Baseline!M9-(Baseline!M9*Dutch!K9)</f>
        <v>1.5262068965517241</v>
      </c>
      <c r="O9" s="3">
        <f>Baseline!N9-(Baseline!N9*Dutch!$K$2)</f>
        <v>3.5592592592592589</v>
      </c>
      <c r="P9" s="3">
        <f>Baseline!O9-(Baseline!O9*Dutch!$K$2)</f>
        <v>0.71185185185185174</v>
      </c>
      <c r="Q9" s="3">
        <f>Baseline!P9-(Baseline!P9*Dutch!$K$2)</f>
        <v>0.71185185185185174</v>
      </c>
      <c r="R9" s="3">
        <f>Baseline!Q9-(Baseline!Q9*Dutch!$K$2)</f>
        <v>0</v>
      </c>
      <c r="S9" s="3">
        <f>Baseline!R9-(Baseline!R9*Dutch!$K$2)</f>
        <v>14.237037037037036</v>
      </c>
      <c r="T9" s="3">
        <f>Baseline!S9-(Baseline!S9*Dutch!$K$2)</f>
        <v>0</v>
      </c>
      <c r="U9">
        <v>16.87</v>
      </c>
      <c r="V9">
        <v>2.4300000000000002</v>
      </c>
      <c r="W9">
        <v>1.83</v>
      </c>
      <c r="X9">
        <v>-0.16800000000000001</v>
      </c>
      <c r="Y9">
        <v>4.58</v>
      </c>
      <c r="Z9">
        <v>-0.41899999999999998</v>
      </c>
      <c r="AA9">
        <v>13.3</v>
      </c>
      <c r="AB9">
        <v>3.26</v>
      </c>
      <c r="AC9">
        <v>1.61</v>
      </c>
      <c r="AD9">
        <v>-0.38700000000000001</v>
      </c>
      <c r="AE9">
        <v>4.4000000000000004</v>
      </c>
      <c r="AF9">
        <v>-0.6</v>
      </c>
      <c r="AG9">
        <v>10</v>
      </c>
      <c r="AH9">
        <v>0</v>
      </c>
      <c r="AI9">
        <v>2</v>
      </c>
      <c r="AJ9">
        <v>0</v>
      </c>
      <c r="AK9">
        <v>5</v>
      </c>
      <c r="AL9">
        <v>0</v>
      </c>
      <c r="AM9" s="2">
        <v>2.7429999999999999</v>
      </c>
      <c r="AN9">
        <v>6.87</v>
      </c>
      <c r="AO9">
        <v>1.53</v>
      </c>
      <c r="AP9">
        <v>-0.47399999999999998</v>
      </c>
      <c r="AQ9">
        <v>3.82</v>
      </c>
      <c r="AR9">
        <v>-1.18</v>
      </c>
      <c r="AS9">
        <v>19.66</v>
      </c>
      <c r="AT9">
        <v>9.66</v>
      </c>
      <c r="AU9">
        <v>1.33</v>
      </c>
      <c r="AV9">
        <v>-0.66600000000000004</v>
      </c>
      <c r="AW9">
        <v>3.33</v>
      </c>
      <c r="AX9">
        <v>-1.67</v>
      </c>
      <c r="AY9">
        <v>-1.08E-3</v>
      </c>
      <c r="AZ9">
        <v>2050</v>
      </c>
      <c r="BA9">
        <v>-3.3300000000000002E-4</v>
      </c>
      <c r="BB9">
        <v>628</v>
      </c>
      <c r="BC9">
        <v>-1.3600000000000001E-3</v>
      </c>
      <c r="BD9">
        <v>2568.0500000000002</v>
      </c>
      <c r="BE9">
        <v>-6.0899999999999995E-4</v>
      </c>
      <c r="BF9">
        <v>1150.19</v>
      </c>
      <c r="BG9">
        <v>0</v>
      </c>
      <c r="BH9">
        <v>1418</v>
      </c>
      <c r="BI9">
        <v>0</v>
      </c>
      <c r="BJ9">
        <v>0</v>
      </c>
      <c r="BK9">
        <v>-1.66E-3</v>
      </c>
      <c r="BL9">
        <v>3136.6</v>
      </c>
      <c r="BM9">
        <v>-9.1E-4</v>
      </c>
      <c r="BN9">
        <v>1718.73</v>
      </c>
      <c r="BO9">
        <v>-1.65E-3</v>
      </c>
      <c r="BP9">
        <v>3122.29</v>
      </c>
      <c r="BQ9">
        <v>-9.0200000000000002E-4</v>
      </c>
      <c r="BR9">
        <v>1704.43</v>
      </c>
      <c r="BS9">
        <v>-351</v>
      </c>
      <c r="BT9">
        <v>-74</v>
      </c>
      <c r="BU9">
        <v>-383</v>
      </c>
      <c r="BV9">
        <v>-106</v>
      </c>
      <c r="BW9">
        <v>-277</v>
      </c>
      <c r="BX9">
        <v>0</v>
      </c>
      <c r="BY9">
        <v>-486.05</v>
      </c>
      <c r="BZ9">
        <v>-209.01</v>
      </c>
      <c r="CA9">
        <v>-571.12</v>
      </c>
      <c r="CB9">
        <v>-294.08999999999997</v>
      </c>
      <c r="CC9">
        <v>3</v>
      </c>
      <c r="CD9">
        <v>3.43</v>
      </c>
      <c r="CE9">
        <v>3.9009999999999998</v>
      </c>
      <c r="CF9">
        <v>1.1023932000000001</v>
      </c>
      <c r="CG9">
        <v>1.136655</v>
      </c>
      <c r="CH9">
        <v>1.49</v>
      </c>
      <c r="CI9">
        <v>1.4867983</v>
      </c>
      <c r="CJ9">
        <v>13.416667</v>
      </c>
      <c r="CK9">
        <v>14.766666000000001</v>
      </c>
      <c r="CL9" t="s">
        <v>138</v>
      </c>
      <c r="CM9">
        <v>-2.9865228469902099</v>
      </c>
      <c r="CN9">
        <v>53.389616711932902</v>
      </c>
      <c r="CO9" t="s">
        <v>122</v>
      </c>
      <c r="DB9" s="3">
        <f t="shared" si="1"/>
        <v>22.13</v>
      </c>
    </row>
    <row r="10" spans="1:107" x14ac:dyDescent="0.25">
      <c r="A10" t="s">
        <v>141</v>
      </c>
      <c r="B10" t="s">
        <v>103</v>
      </c>
      <c r="C10" t="s">
        <v>120</v>
      </c>
      <c r="D10" t="s">
        <v>104</v>
      </c>
      <c r="E10" t="s">
        <v>121</v>
      </c>
      <c r="F10" t="s">
        <v>90</v>
      </c>
      <c r="G10" t="s">
        <v>90</v>
      </c>
      <c r="H10" t="s">
        <v>91</v>
      </c>
      <c r="I10" t="s">
        <v>91</v>
      </c>
      <c r="J10" t="s">
        <v>156</v>
      </c>
      <c r="K10" s="11">
        <f>(Baseline!DB10-DB10)/Baseline!DB10</f>
        <v>0.33486111111111111</v>
      </c>
      <c r="L10">
        <v>80</v>
      </c>
      <c r="M10" s="3">
        <f t="shared" si="0"/>
        <v>32.11</v>
      </c>
      <c r="N10" s="3">
        <f>Baseline!M10-(Baseline!M10*Dutch!K10)</f>
        <v>15.963333333333333</v>
      </c>
      <c r="O10" s="3">
        <f>Baseline!N10-(Baseline!N10*Dutch!$K$2)</f>
        <v>3.5592592592592589</v>
      </c>
      <c r="P10" s="3">
        <f>Baseline!O10-(Baseline!O10*Dutch!$K$2)</f>
        <v>0</v>
      </c>
      <c r="Q10" s="3">
        <f>Baseline!P10-(Baseline!P10*Dutch!$K$2)</f>
        <v>0</v>
      </c>
      <c r="R10" s="3">
        <f>Baseline!Q10-(Baseline!Q10*Dutch!$K$2)</f>
        <v>0</v>
      </c>
      <c r="S10" s="3">
        <f>Baseline!R10-(Baseline!R10*Dutch!$K$2)</f>
        <v>27.762222222222221</v>
      </c>
      <c r="T10" s="3">
        <f>Baseline!S10-(Baseline!S10*Dutch!$K$2)</f>
        <v>2.8474074074074069</v>
      </c>
      <c r="U10">
        <v>32.11</v>
      </c>
      <c r="V10">
        <v>4.78</v>
      </c>
      <c r="W10">
        <v>22.4</v>
      </c>
      <c r="X10">
        <v>-1.59</v>
      </c>
      <c r="Y10">
        <v>4.67</v>
      </c>
      <c r="Z10">
        <v>-0.33300000000000002</v>
      </c>
      <c r="AA10">
        <v>14.4</v>
      </c>
      <c r="AB10">
        <v>6.4</v>
      </c>
      <c r="AC10">
        <v>21.8</v>
      </c>
      <c r="AD10">
        <v>-2.2400000000000002</v>
      </c>
      <c r="AE10">
        <v>4.7699999999999996</v>
      </c>
      <c r="AF10">
        <v>-0.22500000000000001</v>
      </c>
      <c r="AG10">
        <v>12</v>
      </c>
      <c r="AH10">
        <v>4</v>
      </c>
      <c r="AI10">
        <v>23</v>
      </c>
      <c r="AJ10">
        <v>-1</v>
      </c>
      <c r="AK10">
        <v>5</v>
      </c>
      <c r="AL10">
        <v>0</v>
      </c>
      <c r="AM10" s="2">
        <v>1.754</v>
      </c>
      <c r="AN10">
        <v>24.11</v>
      </c>
      <c r="AO10">
        <v>15.9</v>
      </c>
      <c r="AP10">
        <v>-8.08</v>
      </c>
      <c r="AQ10">
        <v>3.33</v>
      </c>
      <c r="AR10">
        <v>-1.67</v>
      </c>
      <c r="AS10">
        <v>38.020000000000003</v>
      </c>
      <c r="AT10">
        <v>30.02</v>
      </c>
      <c r="AU10">
        <v>14</v>
      </c>
      <c r="AV10">
        <v>-10</v>
      </c>
      <c r="AW10">
        <v>2.92</v>
      </c>
      <c r="AX10">
        <v>-2.08</v>
      </c>
      <c r="AY10">
        <v>-9.1100000000000003E-4</v>
      </c>
      <c r="AZ10">
        <v>1720</v>
      </c>
      <c r="BA10">
        <v>-2.9500000000000001E-4</v>
      </c>
      <c r="BB10">
        <v>557</v>
      </c>
      <c r="BC10">
        <v>-9.7099999999999997E-4</v>
      </c>
      <c r="BD10">
        <v>1833.92</v>
      </c>
      <c r="BE10">
        <v>-3.5500000000000001E-4</v>
      </c>
      <c r="BF10">
        <v>669.97</v>
      </c>
      <c r="BG10">
        <v>0</v>
      </c>
      <c r="BH10">
        <v>1580</v>
      </c>
      <c r="BI10">
        <v>0</v>
      </c>
      <c r="BJ10">
        <v>416</v>
      </c>
      <c r="BK10">
        <v>-2.0200000000000001E-3</v>
      </c>
      <c r="BL10">
        <v>3809.49</v>
      </c>
      <c r="BM10">
        <v>-1.4E-3</v>
      </c>
      <c r="BN10">
        <v>2645.54</v>
      </c>
      <c r="BO10">
        <v>-1.47E-3</v>
      </c>
      <c r="BP10">
        <v>2771.52</v>
      </c>
      <c r="BQ10">
        <v>-8.5099999999999998E-4</v>
      </c>
      <c r="BR10">
        <v>1607.57</v>
      </c>
      <c r="BS10">
        <v>-119</v>
      </c>
      <c r="BT10">
        <v>-41.9</v>
      </c>
      <c r="BU10">
        <v>-107</v>
      </c>
      <c r="BV10">
        <v>-30</v>
      </c>
      <c r="BW10">
        <v>-103</v>
      </c>
      <c r="BX10">
        <v>-25</v>
      </c>
      <c r="BY10">
        <v>-287.64</v>
      </c>
      <c r="BZ10">
        <v>-210.37</v>
      </c>
      <c r="CA10">
        <v>-339.44</v>
      </c>
      <c r="CB10">
        <v>-262.17</v>
      </c>
      <c r="CC10">
        <v>3</v>
      </c>
      <c r="CD10">
        <v>2.74</v>
      </c>
      <c r="CE10">
        <v>3.1819999999999999</v>
      </c>
      <c r="CF10">
        <v>1.049849</v>
      </c>
      <c r="CG10">
        <v>1.1604668</v>
      </c>
      <c r="CH10">
        <v>1.64</v>
      </c>
      <c r="CI10">
        <v>1.7284727</v>
      </c>
      <c r="CJ10">
        <v>10.783334</v>
      </c>
      <c r="CK10">
        <v>11.95</v>
      </c>
      <c r="CL10" t="s">
        <v>140</v>
      </c>
      <c r="CM10">
        <v>-2.9865228469902099</v>
      </c>
      <c r="CN10">
        <v>53.389530658183901</v>
      </c>
      <c r="CO10" t="s">
        <v>122</v>
      </c>
      <c r="DB10" s="3">
        <f t="shared" si="1"/>
        <v>47.89</v>
      </c>
    </row>
    <row r="11" spans="1:107" x14ac:dyDescent="0.25">
      <c r="A11" t="s">
        <v>143</v>
      </c>
      <c r="B11" t="s">
        <v>106</v>
      </c>
      <c r="C11" t="s">
        <v>108</v>
      </c>
      <c r="D11" t="s">
        <v>107</v>
      </c>
      <c r="E11" t="s">
        <v>109</v>
      </c>
      <c r="F11" t="s">
        <v>90</v>
      </c>
      <c r="G11" t="s">
        <v>90</v>
      </c>
      <c r="H11" t="s">
        <v>91</v>
      </c>
      <c r="I11" t="s">
        <v>91</v>
      </c>
      <c r="J11" t="s">
        <v>151</v>
      </c>
      <c r="K11" s="11">
        <f>(Baseline!DB11-DB11)/Baseline!DB11</f>
        <v>0.46945054945054943</v>
      </c>
      <c r="L11">
        <v>100</v>
      </c>
      <c r="M11" s="3">
        <f t="shared" si="0"/>
        <v>51.72</v>
      </c>
      <c r="N11" s="3">
        <f>Baseline!M11-(Baseline!M11*Dutch!K11)</f>
        <v>14.855384615384615</v>
      </c>
      <c r="O11" s="3">
        <f>Baseline!N11-(Baseline!N11*Dutch!$K$2)</f>
        <v>19.22</v>
      </c>
      <c r="P11" s="3">
        <f>Baseline!O11-(Baseline!O11*Dutch!$K$2)</f>
        <v>6.4066666666666663</v>
      </c>
      <c r="Q11" s="3">
        <f>Baseline!P11-(Baseline!P11*Dutch!$K$2)</f>
        <v>0.71185185185185174</v>
      </c>
      <c r="R11" s="3">
        <f>Baseline!Q11-(Baseline!Q11*Dutch!$K$2)</f>
        <v>0.71185185185185174</v>
      </c>
      <c r="S11" s="3">
        <f>Baseline!R11-(Baseline!R11*Dutch!$K$2)</f>
        <v>15.660740740740739</v>
      </c>
      <c r="T11" s="3">
        <f>Baseline!S11-(Baseline!S11*Dutch!$K$2)</f>
        <v>2.1355555555555554</v>
      </c>
      <c r="U11">
        <v>51.72</v>
      </c>
      <c r="V11">
        <v>9.57</v>
      </c>
      <c r="W11">
        <v>25.1</v>
      </c>
      <c r="X11">
        <v>-2.95</v>
      </c>
      <c r="Y11">
        <v>24.2</v>
      </c>
      <c r="Z11">
        <v>-2.84</v>
      </c>
      <c r="AA11">
        <v>19.899999999999999</v>
      </c>
      <c r="AB11">
        <v>10.9</v>
      </c>
      <c r="AC11">
        <v>23</v>
      </c>
      <c r="AD11">
        <v>-5.0199999999999996</v>
      </c>
      <c r="AE11">
        <v>25</v>
      </c>
      <c r="AF11">
        <v>-1.99</v>
      </c>
      <c r="AG11">
        <v>21</v>
      </c>
      <c r="AH11">
        <v>12</v>
      </c>
      <c r="AI11">
        <v>25</v>
      </c>
      <c r="AJ11">
        <v>-3</v>
      </c>
      <c r="AK11">
        <v>23</v>
      </c>
      <c r="AL11">
        <v>-4</v>
      </c>
      <c r="AM11" s="2">
        <v>2.1030000000000002</v>
      </c>
      <c r="AN11">
        <v>42.72</v>
      </c>
      <c r="AO11">
        <v>14.9</v>
      </c>
      <c r="AP11">
        <v>-13.1</v>
      </c>
      <c r="AQ11">
        <v>14.3</v>
      </c>
      <c r="AR11">
        <v>-12.7</v>
      </c>
      <c r="AS11">
        <v>54.14</v>
      </c>
      <c r="AT11">
        <v>45.14</v>
      </c>
      <c r="AU11">
        <v>14.1</v>
      </c>
      <c r="AV11">
        <v>-13.9</v>
      </c>
      <c r="AW11">
        <v>13.6</v>
      </c>
      <c r="AX11">
        <v>-13.4</v>
      </c>
      <c r="AY11">
        <v>-6.8900000000000005E-4</v>
      </c>
      <c r="AZ11">
        <v>1300</v>
      </c>
      <c r="BA11">
        <v>-3.97E-4</v>
      </c>
      <c r="BB11">
        <v>749</v>
      </c>
      <c r="BC11">
        <v>-3.5799999999999997E-4</v>
      </c>
      <c r="BD11">
        <v>676.98</v>
      </c>
      <c r="BE11" s="1">
        <v>-6.6400000000000001E-5</v>
      </c>
      <c r="BF11">
        <v>125.38</v>
      </c>
      <c r="BG11">
        <v>0</v>
      </c>
      <c r="BH11">
        <v>1738</v>
      </c>
      <c r="BI11">
        <v>0</v>
      </c>
      <c r="BJ11">
        <v>1187</v>
      </c>
      <c r="BK11">
        <v>-1.8400000000000001E-3</v>
      </c>
      <c r="BL11">
        <v>3483.26</v>
      </c>
      <c r="BM11">
        <v>-1.5499999999999999E-3</v>
      </c>
      <c r="BN11">
        <v>2931.66</v>
      </c>
      <c r="BO11">
        <v>1.55E-4</v>
      </c>
      <c r="BP11">
        <v>-292.45999999999998</v>
      </c>
      <c r="BQ11">
        <v>4.4700000000000002E-4</v>
      </c>
      <c r="BR11">
        <v>-844.06</v>
      </c>
      <c r="BS11">
        <v>-785</v>
      </c>
      <c r="BT11">
        <v>-380</v>
      </c>
      <c r="BU11">
        <v>-693</v>
      </c>
      <c r="BV11">
        <v>-288</v>
      </c>
      <c r="BW11">
        <v>-866</v>
      </c>
      <c r="BX11">
        <v>-460</v>
      </c>
      <c r="BY11">
        <v>-2101.34</v>
      </c>
      <c r="BZ11">
        <v>-1695.98</v>
      </c>
      <c r="CA11">
        <v>-2197.1</v>
      </c>
      <c r="CB11">
        <v>-1791.74</v>
      </c>
      <c r="CC11">
        <v>2</v>
      </c>
      <c r="CD11">
        <v>3.13</v>
      </c>
      <c r="CE11">
        <v>2.6309999999999998</v>
      </c>
      <c r="CF11">
        <v>1.5522773000000001</v>
      </c>
      <c r="CG11">
        <v>0.84084369999999997</v>
      </c>
      <c r="CH11">
        <v>0.38</v>
      </c>
      <c r="CI11">
        <v>0.64614212999999998</v>
      </c>
      <c r="CJ11">
        <v>10.633333</v>
      </c>
      <c r="CK11">
        <v>12.8</v>
      </c>
      <c r="CL11" t="s">
        <v>142</v>
      </c>
      <c r="CM11">
        <v>-2.8879104349735298</v>
      </c>
      <c r="CN11">
        <v>53.346754751718201</v>
      </c>
      <c r="CO11" t="s">
        <v>110</v>
      </c>
      <c r="DB11" s="3">
        <f t="shared" si="1"/>
        <v>48.28</v>
      </c>
    </row>
    <row r="12" spans="1:107" x14ac:dyDescent="0.25">
      <c r="A12" t="s">
        <v>145</v>
      </c>
      <c r="B12" t="s">
        <v>128</v>
      </c>
      <c r="C12" t="s">
        <v>114</v>
      </c>
      <c r="D12" t="s">
        <v>129</v>
      </c>
      <c r="E12" t="s">
        <v>115</v>
      </c>
      <c r="F12" t="s">
        <v>90</v>
      </c>
      <c r="G12" t="s">
        <v>90</v>
      </c>
      <c r="H12" t="s">
        <v>91</v>
      </c>
      <c r="I12" t="s">
        <v>91</v>
      </c>
      <c r="J12" t="s">
        <v>157</v>
      </c>
      <c r="K12" s="11">
        <f>(Baseline!DB12-DB12)/Baseline!DB12</f>
        <v>0.47089743589743588</v>
      </c>
      <c r="L12">
        <v>86</v>
      </c>
      <c r="M12" s="3">
        <f t="shared" si="0"/>
        <v>44.73</v>
      </c>
      <c r="N12" s="3">
        <f>Baseline!M12-(Baseline!M12*Dutch!K12)</f>
        <v>16.402179487179488</v>
      </c>
      <c r="O12" s="3">
        <f>Baseline!N12-(Baseline!N12*Dutch!$K$2)</f>
        <v>18.508148148148145</v>
      </c>
      <c r="P12" s="3">
        <f>Baseline!O12-(Baseline!O12*Dutch!$K$2)</f>
        <v>2.8474074074074069</v>
      </c>
      <c r="Q12" s="3">
        <f>Baseline!P12-(Baseline!P12*Dutch!$K$2)</f>
        <v>0</v>
      </c>
      <c r="R12" s="3">
        <f>Baseline!Q12-(Baseline!Q12*Dutch!$K$2)</f>
        <v>0</v>
      </c>
      <c r="S12" s="3">
        <f>Baseline!R12-(Baseline!R12*Dutch!$K$2)</f>
        <v>8.5422222222222217</v>
      </c>
      <c r="T12" s="3">
        <f>Baseline!S12-(Baseline!S12*Dutch!$K$2)</f>
        <v>3.5592592592592589</v>
      </c>
      <c r="U12">
        <v>44.73</v>
      </c>
      <c r="V12">
        <v>7.48</v>
      </c>
      <c r="W12">
        <v>28</v>
      </c>
      <c r="X12">
        <v>-2.96</v>
      </c>
      <c r="Y12">
        <v>23.5</v>
      </c>
      <c r="Z12">
        <v>-2.5099999999999998</v>
      </c>
      <c r="AA12">
        <v>16.100000000000001</v>
      </c>
      <c r="AB12">
        <v>8.14</v>
      </c>
      <c r="AC12">
        <v>28</v>
      </c>
      <c r="AD12">
        <v>-3.01</v>
      </c>
      <c r="AE12">
        <v>23.9</v>
      </c>
      <c r="AF12">
        <v>-2.08</v>
      </c>
      <c r="AG12">
        <v>20</v>
      </c>
      <c r="AH12">
        <v>12</v>
      </c>
      <c r="AI12">
        <v>26</v>
      </c>
      <c r="AJ12">
        <v>-5</v>
      </c>
      <c r="AK12">
        <v>22</v>
      </c>
      <c r="AL12">
        <v>-4</v>
      </c>
      <c r="AM12" s="2">
        <v>3.4340000000000002</v>
      </c>
      <c r="AN12">
        <v>36.729999999999997</v>
      </c>
      <c r="AO12">
        <v>16.3</v>
      </c>
      <c r="AP12">
        <v>-14.7</v>
      </c>
      <c r="AQ12">
        <v>13.8</v>
      </c>
      <c r="AR12">
        <v>-12.2</v>
      </c>
      <c r="AS12">
        <v>45.51</v>
      </c>
      <c r="AT12">
        <v>37.51</v>
      </c>
      <c r="AU12">
        <v>16</v>
      </c>
      <c r="AV12">
        <v>-15</v>
      </c>
      <c r="AW12">
        <v>13.6</v>
      </c>
      <c r="AX12">
        <v>-12.4</v>
      </c>
      <c r="AY12">
        <v>-1.42E-3</v>
      </c>
      <c r="AZ12">
        <v>2680</v>
      </c>
      <c r="BA12">
        <v>-7.8299999999999995E-4</v>
      </c>
      <c r="BB12">
        <v>1480</v>
      </c>
      <c r="BC12">
        <v>-1.75E-3</v>
      </c>
      <c r="BD12">
        <v>3302.29</v>
      </c>
      <c r="BE12">
        <v>-1.1100000000000001E-3</v>
      </c>
      <c r="BF12">
        <v>2101.39</v>
      </c>
      <c r="BG12">
        <v>0</v>
      </c>
      <c r="BH12">
        <v>1781</v>
      </c>
      <c r="BI12">
        <v>0</v>
      </c>
      <c r="BJ12">
        <v>580</v>
      </c>
      <c r="BK12">
        <v>-4.3499999999999997E-3</v>
      </c>
      <c r="BL12">
        <v>8220.08</v>
      </c>
      <c r="BM12">
        <v>-3.7200000000000002E-3</v>
      </c>
      <c r="BN12">
        <v>7019.17</v>
      </c>
      <c r="BO12">
        <v>-2.6700000000000001E-3</v>
      </c>
      <c r="BP12">
        <v>5049.87</v>
      </c>
      <c r="BQ12">
        <v>-2.0400000000000001E-3</v>
      </c>
      <c r="BR12">
        <v>3848.96</v>
      </c>
      <c r="BS12">
        <v>-456</v>
      </c>
      <c r="BT12">
        <v>-195</v>
      </c>
      <c r="BU12">
        <v>-435</v>
      </c>
      <c r="BV12">
        <v>-174</v>
      </c>
      <c r="BW12">
        <v>-520</v>
      </c>
      <c r="BX12">
        <v>-259</v>
      </c>
      <c r="BY12">
        <v>-1200.7</v>
      </c>
      <c r="BZ12">
        <v>-939.67</v>
      </c>
      <c r="CA12">
        <v>-1221.1500000000001</v>
      </c>
      <c r="CB12">
        <v>-960.13</v>
      </c>
      <c r="CC12">
        <v>1</v>
      </c>
      <c r="CD12">
        <v>1.75</v>
      </c>
      <c r="CE12">
        <v>1.823</v>
      </c>
      <c r="CF12">
        <v>1.5583357</v>
      </c>
      <c r="CG12">
        <v>1.0393387000000001</v>
      </c>
      <c r="CH12">
        <v>0.46</v>
      </c>
      <c r="CI12">
        <v>0.54854636999999995</v>
      </c>
      <c r="CJ12">
        <v>6.3333335000000002</v>
      </c>
      <c r="CK12">
        <v>6.9499997999999996</v>
      </c>
      <c r="CL12" t="s">
        <v>144</v>
      </c>
      <c r="CM12">
        <v>-2.8365726021526201</v>
      </c>
      <c r="CN12">
        <v>53.344778566090802</v>
      </c>
      <c r="CO12" t="s">
        <v>116</v>
      </c>
      <c r="DB12" s="3">
        <f t="shared" si="1"/>
        <v>41.27</v>
      </c>
    </row>
    <row r="14" spans="1:107" x14ac:dyDescent="0.25">
      <c r="U14" t="s">
        <v>169</v>
      </c>
    </row>
    <row r="15" spans="1:107" x14ac:dyDescent="0.25">
      <c r="M15" t="s">
        <v>170</v>
      </c>
      <c r="N15" t="s">
        <v>165</v>
      </c>
      <c r="U15" t="s">
        <v>168</v>
      </c>
      <c r="AM15" t="s">
        <v>172</v>
      </c>
      <c r="DB15" t="s">
        <v>173</v>
      </c>
      <c r="DC15" t="s">
        <v>167</v>
      </c>
    </row>
    <row r="16" spans="1:107" x14ac:dyDescent="0.25">
      <c r="L16" t="s">
        <v>164</v>
      </c>
      <c r="M16">
        <f>7.5-1</f>
        <v>6.5</v>
      </c>
      <c r="N16">
        <v>15</v>
      </c>
      <c r="U16" t="s">
        <v>164</v>
      </c>
      <c r="AM16">
        <v>6</v>
      </c>
      <c r="DB16">
        <v>0</v>
      </c>
      <c r="DC16">
        <v>0</v>
      </c>
    </row>
    <row r="17" spans="12:107" x14ac:dyDescent="0.25">
      <c r="L17" t="s">
        <v>166</v>
      </c>
      <c r="M17">
        <v>3</v>
      </c>
      <c r="N17">
        <v>4.8</v>
      </c>
      <c r="U17" t="s">
        <v>166</v>
      </c>
      <c r="AM17">
        <v>0</v>
      </c>
      <c r="DB17">
        <v>6</v>
      </c>
      <c r="DC17">
        <v>0</v>
      </c>
    </row>
    <row r="18" spans="12:107" x14ac:dyDescent="0.25">
      <c r="L18" t="s">
        <v>171</v>
      </c>
      <c r="M18">
        <v>2.5</v>
      </c>
      <c r="U18" t="s">
        <v>167</v>
      </c>
      <c r="AM18">
        <v>0</v>
      </c>
      <c r="DB18">
        <v>0</v>
      </c>
      <c r="DC18">
        <v>6</v>
      </c>
    </row>
  </sheetData>
  <autoFilter ref="A1:CO1" xr:uid="{00000000-0009-0000-0000-000000000000}">
    <sortState ref="A2:CO10">
      <sortCondition ref="J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6793-25DD-420C-AE09-580DA2838A5C}">
  <dimension ref="A1:J27"/>
  <sheetViews>
    <sheetView workbookViewId="0">
      <selection activeCell="I17" sqref="I17:J27"/>
    </sheetView>
  </sheetViews>
  <sheetFormatPr defaultRowHeight="15" x14ac:dyDescent="0.25"/>
  <cols>
    <col min="2" max="2" width="25.42578125" customWidth="1"/>
    <col min="3" max="3" width="12" customWidth="1"/>
    <col min="4" max="4" width="13.42578125" customWidth="1"/>
    <col min="5" max="5" width="24.28515625" customWidth="1"/>
    <col min="6" max="6" width="11.5703125" customWidth="1"/>
    <col min="7" max="7" width="17.42578125" bestFit="1" customWidth="1"/>
    <col min="8" max="8" width="17.7109375" customWidth="1"/>
    <col min="9" max="9" width="16.5703125" customWidth="1"/>
    <col min="10" max="10" width="14" customWidth="1"/>
  </cols>
  <sheetData>
    <row r="1" spans="1:10" s="12" customFormat="1" x14ac:dyDescent="0.25">
      <c r="B1" s="12" t="s">
        <v>190</v>
      </c>
    </row>
    <row r="2" spans="1:10" ht="56.25" customHeight="1" x14ac:dyDescent="0.25">
      <c r="A2" t="s">
        <v>146</v>
      </c>
      <c r="B2" s="7" t="s">
        <v>182</v>
      </c>
      <c r="C2" s="7" t="s">
        <v>183</v>
      </c>
      <c r="D2" s="7" t="s">
        <v>184</v>
      </c>
      <c r="E2" s="7" t="s">
        <v>185</v>
      </c>
      <c r="F2" s="7" t="s">
        <v>186</v>
      </c>
      <c r="G2" s="7" t="s">
        <v>187</v>
      </c>
      <c r="H2" s="7" t="s">
        <v>188</v>
      </c>
      <c r="I2" s="7" t="s">
        <v>189</v>
      </c>
      <c r="J2" s="7" t="s">
        <v>195</v>
      </c>
    </row>
    <row r="3" spans="1:10" x14ac:dyDescent="0.25">
      <c r="A3" t="s">
        <v>147</v>
      </c>
      <c r="B3" s="6">
        <f>Baseline!$AL$16*(Baseline!DA2/Baseline!$M$16)*Baseline!$L$16</f>
        <v>8.8062000000000005</v>
      </c>
      <c r="C3">
        <f>Baseline!T2-Baseline!L2</f>
        <v>2.8000000000000007</v>
      </c>
      <c r="D3" s="2">
        <f>C3*B3</f>
        <v>24.657360000000008</v>
      </c>
      <c r="E3" s="2">
        <f>Baseline!$AL$16*(Baseline!DA2/Baseline!$M$17)*Baseline!$L$17</f>
        <v>12.701250000000002</v>
      </c>
      <c r="F3" s="3">
        <f>Gov!N2-Baseline!M2</f>
        <v>-0.41481481481481497</v>
      </c>
      <c r="G3" s="6">
        <f>F3*E3</f>
        <v>-5.2686666666666691</v>
      </c>
      <c r="H3" s="6">
        <f>D3+G3</f>
        <v>19.38869333333334</v>
      </c>
      <c r="I3" s="6">
        <f>H3/Baseline!K2</f>
        <v>0.52401873873873894</v>
      </c>
      <c r="J3" s="10">
        <f>I3/Baseline!S22</f>
        <v>0.13962059620596209</v>
      </c>
    </row>
    <row r="4" spans="1:10" x14ac:dyDescent="0.25">
      <c r="A4" t="s">
        <v>148</v>
      </c>
      <c r="B4" s="6">
        <f>Baseline!$AL$16*(Baseline!DA3/Baseline!$M$16)*Baseline!$L$16</f>
        <v>5.4678000000000013</v>
      </c>
      <c r="C4">
        <f>Baseline!T3-Baseline!L3</f>
        <v>4</v>
      </c>
      <c r="D4" s="2">
        <f t="shared" ref="D4:D13" si="0">C4*B4</f>
        <v>21.871200000000005</v>
      </c>
      <c r="E4" s="2">
        <f>Baseline!$AL$16*(Baseline!DA3/Baseline!$M$17)*Baseline!$L$17</f>
        <v>7.8862500000000004</v>
      </c>
      <c r="F4" s="3">
        <f>Gov!N3-Baseline!M3</f>
        <v>-1.0285714285714285</v>
      </c>
      <c r="G4" s="6">
        <f t="shared" ref="G4:G13" si="1">F4*E4</f>
        <v>-8.1115714285714287</v>
      </c>
      <c r="H4" s="6">
        <f t="shared" ref="H4:H13" si="2">D4+G4</f>
        <v>13.759628571428577</v>
      </c>
      <c r="I4" s="6">
        <f>H4/Baseline!K3</f>
        <v>0.30576952380952394</v>
      </c>
      <c r="J4" s="10">
        <f>I4/Baseline!S23</f>
        <v>0.10950388523610283</v>
      </c>
    </row>
    <row r="5" spans="1:10" x14ac:dyDescent="0.25">
      <c r="A5" t="s">
        <v>152</v>
      </c>
      <c r="B5" s="6">
        <f>Baseline!$AL$16*(Baseline!DA4/Baseline!$M$16)*Baseline!$L$16</f>
        <v>6.8795999999999999</v>
      </c>
      <c r="C5">
        <f>Baseline!T4-Baseline!L4</f>
        <v>2.9000000000000004</v>
      </c>
      <c r="D5" s="2">
        <f t="shared" si="0"/>
        <v>19.950840000000003</v>
      </c>
      <c r="E5" s="2">
        <f>Baseline!$AL$16*(Baseline!DA4/Baseline!$M$17)*Baseline!$L$17</f>
        <v>9.9224999999999994</v>
      </c>
      <c r="F5" s="3">
        <f>Gov!N4-Baseline!M4</f>
        <v>-0.72499999999999964</v>
      </c>
      <c r="G5" s="6">
        <f t="shared" si="1"/>
        <v>-7.1938124999999964</v>
      </c>
      <c r="H5" s="6">
        <f t="shared" si="2"/>
        <v>12.757027500000007</v>
      </c>
      <c r="I5" s="6">
        <f>H5/Baseline!K4</f>
        <v>0.35436187500000016</v>
      </c>
      <c r="J5" s="10">
        <f>I5/Baseline!S24</f>
        <v>0.10247077577045702</v>
      </c>
    </row>
    <row r="6" spans="1:10" x14ac:dyDescent="0.25">
      <c r="A6" t="s">
        <v>153</v>
      </c>
      <c r="B6" s="6">
        <f>Baseline!$AL$16*(Baseline!DA5/Baseline!$M$16)*Baseline!$L$16</f>
        <v>7.4229999999999992</v>
      </c>
      <c r="C6">
        <f>Baseline!T5-Baseline!L5</f>
        <v>2.9000000000000004</v>
      </c>
      <c r="D6" s="2">
        <f t="shared" si="0"/>
        <v>21.526700000000002</v>
      </c>
      <c r="E6" s="2">
        <f>Baseline!$AL$16*(Baseline!DA5/Baseline!$M$17)*Baseline!$L$17</f>
        <v>10.706250000000001</v>
      </c>
      <c r="F6" s="3">
        <f>Gov!N5-Baseline!M5</f>
        <v>-0.72499999999999964</v>
      </c>
      <c r="G6" s="6">
        <f t="shared" si="1"/>
        <v>-7.7620312499999971</v>
      </c>
      <c r="H6" s="6">
        <f t="shared" si="2"/>
        <v>13.764668750000006</v>
      </c>
      <c r="I6" s="6">
        <f>H6/Baseline!K5</f>
        <v>0.38235190972222238</v>
      </c>
      <c r="J6" s="10">
        <f>I6/Baseline!S25</f>
        <v>0.10247077577045699</v>
      </c>
    </row>
    <row r="7" spans="1:10" x14ac:dyDescent="0.25">
      <c r="A7" t="s">
        <v>150</v>
      </c>
      <c r="B7" s="6">
        <f>Baseline!$AL$16*(Baseline!DA6/Baseline!$M$16)*Baseline!$L$16</f>
        <v>4.0144000000000002</v>
      </c>
      <c r="C7">
        <f>Baseline!T6-Baseline!L6</f>
        <v>4</v>
      </c>
      <c r="D7" s="2">
        <f t="shared" si="0"/>
        <v>16.057600000000001</v>
      </c>
      <c r="E7" s="2">
        <f>Baseline!$AL$16*(Baseline!DA6/Baseline!$M$17)*Baseline!$L$17</f>
        <v>5.7900000000000009</v>
      </c>
      <c r="F7" s="3">
        <f>Gov!N6-Baseline!M6</f>
        <v>-1.2972972972972983</v>
      </c>
      <c r="G7" s="6">
        <f t="shared" si="1"/>
        <v>-7.5113513513513581</v>
      </c>
      <c r="H7" s="6">
        <f t="shared" si="2"/>
        <v>8.5462486486486426</v>
      </c>
      <c r="I7" s="6">
        <f>H7/Baseline!K6</f>
        <v>0.18578801410105744</v>
      </c>
      <c r="J7" s="10">
        <f>I7/Baseline!S26</f>
        <v>8.0923028291449262E-2</v>
      </c>
    </row>
    <row r="8" spans="1:10" x14ac:dyDescent="0.25">
      <c r="A8" t="s">
        <v>154</v>
      </c>
      <c r="B8" s="6">
        <f>Baseline!$AL$16*(Baseline!DA7/Baseline!$M$16)*Baseline!$L$16</f>
        <v>10.524799999999999</v>
      </c>
      <c r="C8">
        <f>Baseline!T7-Baseline!L7</f>
        <v>2.8000000000000007</v>
      </c>
      <c r="D8" s="2">
        <f t="shared" si="0"/>
        <v>29.469440000000006</v>
      </c>
      <c r="E8" s="2">
        <f>Baseline!$AL$16*(Baseline!DA7/Baseline!$M$17)*Baseline!$L$17</f>
        <v>15.180000000000001</v>
      </c>
      <c r="F8" s="3">
        <f>Gov!N7-Baseline!M7</f>
        <v>-0.5090909090909097</v>
      </c>
      <c r="G8" s="6">
        <f t="shared" si="1"/>
        <v>-7.7280000000000104</v>
      </c>
      <c r="H8" s="6">
        <f t="shared" si="2"/>
        <v>21.741439999999997</v>
      </c>
      <c r="I8" s="6">
        <f>H8/Baseline!K7</f>
        <v>0.53027902439024388</v>
      </c>
      <c r="J8" s="10">
        <f>I8/Baseline!S27</f>
        <v>0.12403947092168799</v>
      </c>
    </row>
    <row r="9" spans="1:10" x14ac:dyDescent="0.25">
      <c r="A9" s="21" t="s">
        <v>155</v>
      </c>
      <c r="B9" s="22">
        <f>Baseline!$AL$16*(Baseline!DA8/Baseline!$M$16)*Baseline!$L$16</f>
        <v>13.902200000000002</v>
      </c>
      <c r="C9" s="21">
        <f>Baseline!T8-Baseline!L8</f>
        <v>2.5</v>
      </c>
      <c r="D9" s="23">
        <f t="shared" si="0"/>
        <v>34.755500000000005</v>
      </c>
      <c r="E9" s="23">
        <f>Baseline!$AL$16*(Baseline!DA8/Baseline!$M$17)*Baseline!$L$17</f>
        <v>20.05125</v>
      </c>
      <c r="F9" s="24">
        <f>Gov!N8-Baseline!M8</f>
        <v>0</v>
      </c>
      <c r="G9" s="22">
        <f t="shared" si="1"/>
        <v>0</v>
      </c>
      <c r="H9" s="22">
        <f t="shared" si="2"/>
        <v>34.755500000000005</v>
      </c>
      <c r="I9" s="22">
        <f>H9/Baseline!K8</f>
        <v>0.62063392857142863</v>
      </c>
      <c r="J9" s="25">
        <f>I9/Baseline!S28</f>
        <v>0.3125</v>
      </c>
    </row>
    <row r="10" spans="1:10" x14ac:dyDescent="0.25">
      <c r="A10" t="s">
        <v>149</v>
      </c>
      <c r="B10" s="6">
        <f>Baseline!$AL$16*(Baseline!DA9/Baseline!$M$16)*Baseline!$L$16</f>
        <v>8.8373999999999988</v>
      </c>
      <c r="C10">
        <f>Baseline!T9-Baseline!L9</f>
        <v>2.4000000000000004</v>
      </c>
      <c r="D10" s="2">
        <f t="shared" si="0"/>
        <v>21.209759999999999</v>
      </c>
      <c r="E10" s="2">
        <f>Baseline!$AL$16*(Baseline!DA9/Baseline!$M$17)*Baseline!$L$17</f>
        <v>12.74625</v>
      </c>
      <c r="F10" s="3">
        <f>Gov!N9-Baseline!M9</f>
        <v>-0.16551724137931023</v>
      </c>
      <c r="G10" s="6">
        <f t="shared" si="1"/>
        <v>-2.1097241379310332</v>
      </c>
      <c r="H10" s="6">
        <f t="shared" si="2"/>
        <v>19.100035862068967</v>
      </c>
      <c r="I10" s="6">
        <f>H10/Baseline!K9</f>
        <v>0.48974450928381968</v>
      </c>
      <c r="J10" s="10">
        <f>I10/Baseline!S29</f>
        <v>0.16774060730828616</v>
      </c>
    </row>
    <row r="11" spans="1:10" x14ac:dyDescent="0.25">
      <c r="A11" t="s">
        <v>156</v>
      </c>
      <c r="B11" s="6">
        <f>Baseline!$AL$16*(Baseline!DA10/Baseline!$M$16)*Baseline!$L$16</f>
        <v>7.0408000000000008</v>
      </c>
      <c r="C11">
        <f>Baseline!T10-Baseline!L10</f>
        <v>4.8000000000000007</v>
      </c>
      <c r="D11" s="2">
        <f t="shared" si="0"/>
        <v>33.795840000000013</v>
      </c>
      <c r="E11" s="2">
        <f>Baseline!$AL$16*(Baseline!DA10/Baseline!$M$17)*Baseline!$L$17</f>
        <v>10.155000000000001</v>
      </c>
      <c r="F11" s="3">
        <f>Gov!N10-Baseline!M10</f>
        <v>-1.5999999999999979</v>
      </c>
      <c r="G11" s="6">
        <f t="shared" si="1"/>
        <v>-16.24799999999998</v>
      </c>
      <c r="H11" s="6">
        <f t="shared" si="2"/>
        <v>17.547840000000033</v>
      </c>
      <c r="I11" s="6">
        <f>H11/Baseline!K10</f>
        <v>0.2193480000000004</v>
      </c>
      <c r="J11" s="10">
        <f>I11/Baseline!S30</f>
        <v>5.8483754512635475E-2</v>
      </c>
    </row>
    <row r="12" spans="1:10" x14ac:dyDescent="0.25">
      <c r="A12" t="s">
        <v>151</v>
      </c>
      <c r="B12" s="6">
        <f>Baseline!$AL$16*(Baseline!DA11/Baseline!$M$16)*Baseline!$L$16</f>
        <v>7.5972000000000008</v>
      </c>
      <c r="C12">
        <f>Baseline!T11-Baseline!L11</f>
        <v>9.6000000000000014</v>
      </c>
      <c r="D12" s="2">
        <f t="shared" si="0"/>
        <v>72.933120000000017</v>
      </c>
      <c r="E12" s="2">
        <f>Baseline!$AL$16*(Baseline!DA11/Baseline!$M$17)*Baseline!$L$17</f>
        <v>10.9575</v>
      </c>
      <c r="F12" s="3">
        <f>Gov!N11-Baseline!M11</f>
        <v>-2.9538461538461505</v>
      </c>
      <c r="G12" s="6">
        <f t="shared" si="1"/>
        <v>-32.366769230769194</v>
      </c>
      <c r="H12" s="6">
        <f t="shared" si="2"/>
        <v>40.566350769230823</v>
      </c>
      <c r="I12" s="6">
        <f>H12/Baseline!K11</f>
        <v>0.40566350769230825</v>
      </c>
      <c r="J12" s="10">
        <f>I12/Baseline!S31</f>
        <v>0.10812365204888584</v>
      </c>
    </row>
    <row r="13" spans="1:10" x14ac:dyDescent="0.25">
      <c r="A13" t="s">
        <v>157</v>
      </c>
      <c r="B13" s="6">
        <f>Baseline!$AL$16*(Baseline!DA12/Baseline!$M$16)*Baseline!$L$16</f>
        <v>4.5603999999999996</v>
      </c>
      <c r="C13">
        <f>Baseline!T12-Baseline!L12</f>
        <v>7.5</v>
      </c>
      <c r="D13" s="2">
        <f t="shared" si="0"/>
        <v>34.202999999999996</v>
      </c>
      <c r="E13" s="2">
        <f>Baseline!$AL$16*(Baseline!DA12/Baseline!$M$17)*Baseline!$L$17</f>
        <v>6.5774999999999997</v>
      </c>
      <c r="F13" s="3">
        <f>Gov!N12-Baseline!M12</f>
        <v>-2.9807692307692299</v>
      </c>
      <c r="G13" s="6">
        <f t="shared" si="1"/>
        <v>-19.606009615384608</v>
      </c>
      <c r="H13" s="6">
        <f t="shared" si="2"/>
        <v>14.596990384615388</v>
      </c>
      <c r="I13" s="6">
        <f>H13/Baseline!K12</f>
        <v>0.16973244633273707</v>
      </c>
      <c r="J13" s="10">
        <f>I13/Baseline!S32</f>
        <v>6.0723206016894474E-2</v>
      </c>
    </row>
    <row r="15" spans="1:10" s="12" customFormat="1" x14ac:dyDescent="0.25">
      <c r="B15" s="12" t="s">
        <v>191</v>
      </c>
    </row>
    <row r="16" spans="1:10" ht="60" x14ac:dyDescent="0.25">
      <c r="A16" t="s">
        <v>146</v>
      </c>
      <c r="B16" s="7" t="s">
        <v>182</v>
      </c>
      <c r="C16" s="7" t="s">
        <v>183</v>
      </c>
      <c r="D16" s="7" t="s">
        <v>184</v>
      </c>
      <c r="E16" s="7" t="s">
        <v>185</v>
      </c>
      <c r="F16" s="7" t="s">
        <v>186</v>
      </c>
      <c r="G16" s="7" t="s">
        <v>187</v>
      </c>
      <c r="H16" s="7" t="s">
        <v>188</v>
      </c>
      <c r="I16" s="7" t="s">
        <v>189</v>
      </c>
      <c r="J16" s="7" t="s">
        <v>195</v>
      </c>
    </row>
    <row r="17" spans="1:10" x14ac:dyDescent="0.25">
      <c r="A17" t="s">
        <v>147</v>
      </c>
      <c r="B17" s="6">
        <f>Baseline!$AL$16*(Baseline!DA2/Baseline!$M$16)*Baseline!$L$16</f>
        <v>8.8062000000000005</v>
      </c>
      <c r="C17">
        <f>Baseline!AL2-Baseline!L2</f>
        <v>7.7800000000000011</v>
      </c>
      <c r="D17" s="2">
        <f>C17*B17</f>
        <v>68.512236000000016</v>
      </c>
      <c r="E17" s="2">
        <f>Baseline!$AL$16*(Baseline!DA2/Baseline!$M$17)*Baseline!$L$17</f>
        <v>12.701250000000002</v>
      </c>
      <c r="F17" s="3">
        <f>Dutch!N2-Baseline!M2</f>
        <v>-1.1525925925925931</v>
      </c>
      <c r="G17" s="6">
        <f>F17*E17</f>
        <v>-14.639366666666675</v>
      </c>
      <c r="H17" s="6">
        <f>D17+G17</f>
        <v>53.872869333333341</v>
      </c>
      <c r="I17" s="6">
        <f>H17/Baseline!K2</f>
        <v>1.4560234954954958</v>
      </c>
      <c r="J17" s="10">
        <f>I17/Baseline!S22</f>
        <v>0.38794579945799462</v>
      </c>
    </row>
    <row r="18" spans="1:10" x14ac:dyDescent="0.25">
      <c r="A18" t="s">
        <v>148</v>
      </c>
      <c r="B18" s="6">
        <f>Baseline!$AL$16*(Baseline!DA3/Baseline!$M$16)*Baseline!$L$16</f>
        <v>5.4678000000000013</v>
      </c>
      <c r="C18">
        <f>Baseline!AL3-Baseline!L3</f>
        <v>14.3</v>
      </c>
      <c r="D18" s="2">
        <f t="shared" ref="D18:D27" si="3">C18*B18</f>
        <v>78.189540000000022</v>
      </c>
      <c r="E18" s="2">
        <f>Baseline!$AL$16*(Baseline!DA3/Baseline!$M$17)*Baseline!$L$17</f>
        <v>7.8862500000000004</v>
      </c>
      <c r="F18" s="3">
        <f>Dutch!N3-Baseline!M3</f>
        <v>-3.677142857142857</v>
      </c>
      <c r="G18" s="6">
        <f t="shared" ref="G18:G27" si="4">F18*E18</f>
        <v>-28.998867857142859</v>
      </c>
      <c r="H18" s="6">
        <f t="shared" ref="H18:H27" si="5">D18+G18</f>
        <v>49.190672142857167</v>
      </c>
      <c r="I18" s="6">
        <f>H18/Baseline!K3</f>
        <v>1.0931260476190481</v>
      </c>
      <c r="J18" s="10">
        <f>I18/Baseline!S23</f>
        <v>0.39147638971906762</v>
      </c>
    </row>
    <row r="19" spans="1:10" x14ac:dyDescent="0.25">
      <c r="A19" t="s">
        <v>152</v>
      </c>
      <c r="B19" s="6">
        <f>Baseline!$AL$16*(Baseline!DA4/Baseline!$M$16)*Baseline!$L$16</f>
        <v>6.8795999999999999</v>
      </c>
      <c r="C19">
        <f>Baseline!AL4-Baseline!L4</f>
        <v>10.100000000000001</v>
      </c>
      <c r="D19" s="2">
        <f t="shared" si="3"/>
        <v>69.48396000000001</v>
      </c>
      <c r="E19" s="2">
        <f>Baseline!$AL$16*(Baseline!DA4/Baseline!$M$17)*Baseline!$L$17</f>
        <v>9.9224999999999994</v>
      </c>
      <c r="F19" s="3">
        <f>Dutch!N4-Baseline!M4</f>
        <v>-2.5250000000000004</v>
      </c>
      <c r="G19" s="6">
        <f t="shared" si="4"/>
        <v>-25.054312500000002</v>
      </c>
      <c r="H19" s="6">
        <f t="shared" si="5"/>
        <v>44.429647500000009</v>
      </c>
      <c r="I19" s="6">
        <f>H19/Baseline!K4</f>
        <v>1.2341568750000003</v>
      </c>
      <c r="J19" s="10">
        <f>I19/Baseline!S24</f>
        <v>0.35688097768331573</v>
      </c>
    </row>
    <row r="20" spans="1:10" x14ac:dyDescent="0.25">
      <c r="A20" t="s">
        <v>153</v>
      </c>
      <c r="B20" s="6">
        <f>Baseline!$AL$16*(Baseline!DA5/Baseline!$M$16)*Baseline!$L$16</f>
        <v>7.4229999999999992</v>
      </c>
      <c r="C20">
        <f>Baseline!AL5-Baseline!L5</f>
        <v>10.07</v>
      </c>
      <c r="D20" s="2">
        <f t="shared" si="3"/>
        <v>74.74960999999999</v>
      </c>
      <c r="E20" s="2">
        <f>Baseline!$AL$16*(Baseline!DA5/Baseline!$M$17)*Baseline!$L$17</f>
        <v>10.706250000000001</v>
      </c>
      <c r="F20" s="3">
        <f>Dutch!N5-Baseline!M5</f>
        <v>-2.5175000000000001</v>
      </c>
      <c r="G20" s="6">
        <f t="shared" si="4"/>
        <v>-26.952984375000003</v>
      </c>
      <c r="H20" s="6">
        <f t="shared" si="5"/>
        <v>47.79662562499999</v>
      </c>
      <c r="I20" s="6">
        <f>H20/Baseline!K5</f>
        <v>1.3276840451388887</v>
      </c>
      <c r="J20" s="10">
        <f>I20/Baseline!S25</f>
        <v>0.3558209351753453</v>
      </c>
    </row>
    <row r="21" spans="1:10" x14ac:dyDescent="0.25">
      <c r="A21" t="s">
        <v>150</v>
      </c>
      <c r="B21" s="6">
        <f>Baseline!$AL$16*(Baseline!DA6/Baseline!$M$16)*Baseline!$L$16</f>
        <v>4.0144000000000002</v>
      </c>
      <c r="C21">
        <f>Baseline!AL6-Baseline!L6</f>
        <v>15.89</v>
      </c>
      <c r="D21" s="2">
        <f t="shared" si="3"/>
        <v>63.788816000000004</v>
      </c>
      <c r="E21" s="2">
        <f>Baseline!$AL$16*(Baseline!DA6/Baseline!$M$17)*Baseline!$L$17</f>
        <v>5.7900000000000009</v>
      </c>
      <c r="F21" s="3">
        <f>Dutch!N6-Baseline!M6</f>
        <v>-5.1535135135135137</v>
      </c>
      <c r="G21" s="6">
        <f t="shared" si="4"/>
        <v>-29.83884324324325</v>
      </c>
      <c r="H21" s="6">
        <f t="shared" si="5"/>
        <v>33.94997275675675</v>
      </c>
      <c r="I21" s="6">
        <f>H21/Baseline!K6</f>
        <v>0.73804288601645107</v>
      </c>
      <c r="J21" s="10">
        <f>I21/Baseline!S26</f>
        <v>0.32146672988778241</v>
      </c>
    </row>
    <row r="22" spans="1:10" x14ac:dyDescent="0.25">
      <c r="A22" t="s">
        <v>154</v>
      </c>
      <c r="B22" s="6">
        <f>Baseline!$AL$16*(Baseline!DA7/Baseline!$M$16)*Baseline!$L$16</f>
        <v>10.524799999999999</v>
      </c>
      <c r="C22">
        <f>Baseline!AL7-Baseline!L7</f>
        <v>9.16</v>
      </c>
      <c r="D22" s="2">
        <f t="shared" si="3"/>
        <v>96.407167999999999</v>
      </c>
      <c r="E22" s="2">
        <f>Baseline!$AL$16*(Baseline!DA7/Baseline!$M$17)*Baseline!$L$17</f>
        <v>15.180000000000001</v>
      </c>
      <c r="F22" s="3">
        <f>Dutch!N7-Baseline!M7</f>
        <v>-1.665454545454546</v>
      </c>
      <c r="G22" s="6">
        <f t="shared" si="4"/>
        <v>-25.281600000000012</v>
      </c>
      <c r="H22" s="6">
        <f t="shared" si="5"/>
        <v>71.125567999999987</v>
      </c>
      <c r="I22" s="6">
        <f>H22/Baseline!K7</f>
        <v>1.7347699512195118</v>
      </c>
      <c r="J22" s="10">
        <f>I22/Baseline!S27</f>
        <v>0.40578626915809352</v>
      </c>
    </row>
    <row r="23" spans="1:10" x14ac:dyDescent="0.25">
      <c r="A23" s="16" t="s">
        <v>155</v>
      </c>
      <c r="B23" s="17">
        <f>Baseline!$AL$16*(Baseline!DA8/Baseline!$M$16)*Baseline!$L$16</f>
        <v>13.902200000000002</v>
      </c>
      <c r="C23" s="16">
        <f>Baseline!AL8-Baseline!L8</f>
        <v>8.5</v>
      </c>
      <c r="D23" s="18">
        <f>C23*B23</f>
        <v>118.16870000000002</v>
      </c>
      <c r="E23" s="18">
        <f>Baseline!$AL$16*(Baseline!DA8/Baseline!$M$17)*Baseline!$L$17</f>
        <v>20.05125</v>
      </c>
      <c r="F23" s="19">
        <f>Dutch!N8-Baseline!M8</f>
        <v>0</v>
      </c>
      <c r="G23" s="17">
        <f>F23*E23</f>
        <v>0</v>
      </c>
      <c r="H23" s="17">
        <f t="shared" si="5"/>
        <v>118.16870000000002</v>
      </c>
      <c r="I23" s="17">
        <f>H23/Baseline!K8</f>
        <v>2.1101553571428573</v>
      </c>
      <c r="J23" s="20">
        <f>I23/Baseline!S28</f>
        <v>1.0625</v>
      </c>
    </row>
    <row r="24" spans="1:10" x14ac:dyDescent="0.25">
      <c r="A24" t="s">
        <v>149</v>
      </c>
      <c r="B24" s="6">
        <f>Baseline!$AL$16*(Baseline!DA9/Baseline!$M$16)*Baseline!$L$16</f>
        <v>8.8373999999999988</v>
      </c>
      <c r="C24">
        <f>Baseline!AL9-Baseline!L9</f>
        <v>6.870000000000001</v>
      </c>
      <c r="D24" s="2">
        <f t="shared" si="3"/>
        <v>60.712938000000001</v>
      </c>
      <c r="E24" s="2">
        <f>Baseline!$AL$16*(Baseline!DA9/Baseline!$M$17)*Baseline!$L$17</f>
        <v>12.74625</v>
      </c>
      <c r="F24" s="3">
        <f>Dutch!N9-Baseline!M9</f>
        <v>-0.47379310344827585</v>
      </c>
      <c r="G24" s="6">
        <f t="shared" si="4"/>
        <v>-6.0390853448275861</v>
      </c>
      <c r="H24" s="6">
        <f t="shared" si="5"/>
        <v>54.673852655172418</v>
      </c>
      <c r="I24" s="6">
        <f>H24/Baseline!K9</f>
        <v>1.4018936578249337</v>
      </c>
      <c r="J24" s="10">
        <f>I24/Baseline!S29</f>
        <v>0.48015748841996908</v>
      </c>
    </row>
    <row r="25" spans="1:10" x14ac:dyDescent="0.25">
      <c r="A25" t="s">
        <v>156</v>
      </c>
      <c r="B25" s="6">
        <f>Baseline!$AL$16*(Baseline!DA10/Baseline!$M$16)*Baseline!$L$16</f>
        <v>7.0408000000000008</v>
      </c>
      <c r="C25">
        <f>Baseline!AL10-Baseline!L10</f>
        <v>24.11</v>
      </c>
      <c r="D25" s="2">
        <f t="shared" si="3"/>
        <v>169.75368800000001</v>
      </c>
      <c r="E25" s="2">
        <f>Baseline!$AL$16*(Baseline!DA10/Baseline!$M$17)*Baseline!$L$17</f>
        <v>10.155000000000001</v>
      </c>
      <c r="F25" s="3">
        <f>Dutch!N10-Baseline!M10</f>
        <v>-8.0366666666666671</v>
      </c>
      <c r="G25" s="6">
        <f t="shared" si="4"/>
        <v>-81.612350000000006</v>
      </c>
      <c r="H25" s="6">
        <f t="shared" si="5"/>
        <v>88.141338000000005</v>
      </c>
      <c r="I25" s="6">
        <f>H25/Baseline!K10</f>
        <v>1.1017667250000001</v>
      </c>
      <c r="J25" s="10">
        <f>I25/Baseline!S30</f>
        <v>0.29375902527075809</v>
      </c>
    </row>
    <row r="26" spans="1:10" x14ac:dyDescent="0.25">
      <c r="A26" t="s">
        <v>151</v>
      </c>
      <c r="B26" s="6">
        <f>Baseline!$AL$16*(Baseline!DA11/Baseline!$M$16)*Baseline!$L$16</f>
        <v>7.5972000000000008</v>
      </c>
      <c r="C26">
        <f>Baseline!AL11-Baseline!L11</f>
        <v>42.72</v>
      </c>
      <c r="D26" s="2">
        <f t="shared" si="3"/>
        <v>324.55238400000002</v>
      </c>
      <c r="E26" s="2">
        <f>Baseline!$AL$16*(Baseline!DA11/Baseline!$M$17)*Baseline!$L$17</f>
        <v>10.9575</v>
      </c>
      <c r="F26" s="3">
        <f>Dutch!N11-Baseline!M11</f>
        <v>-13.144615384615385</v>
      </c>
      <c r="G26" s="6">
        <f t="shared" si="4"/>
        <v>-144.03212307692309</v>
      </c>
      <c r="H26" s="6">
        <f t="shared" si="5"/>
        <v>180.52026092307693</v>
      </c>
      <c r="I26" s="6">
        <f>H26/Baseline!K11</f>
        <v>1.8052026092307694</v>
      </c>
      <c r="J26" s="10">
        <f>I26/Baseline!S31</f>
        <v>0.48115025161754138</v>
      </c>
    </row>
    <row r="27" spans="1:10" x14ac:dyDescent="0.25">
      <c r="A27" t="s">
        <v>157</v>
      </c>
      <c r="B27" s="6">
        <f>Baseline!$AL$16*(Baseline!DA12/Baseline!$M$16)*Baseline!$L$16</f>
        <v>4.5603999999999996</v>
      </c>
      <c r="C27">
        <f>Baseline!AL12-Baseline!L12</f>
        <v>36.729999999999997</v>
      </c>
      <c r="D27" s="2">
        <f t="shared" si="3"/>
        <v>167.50349199999997</v>
      </c>
      <c r="E27" s="2">
        <f>Baseline!$AL$16*(Baseline!DA12/Baseline!$M$17)*Baseline!$L$17</f>
        <v>6.5774999999999997</v>
      </c>
      <c r="F27" s="3">
        <f>Dutch!N12-Baseline!M12</f>
        <v>-14.597820512820512</v>
      </c>
      <c r="G27" s="6">
        <f t="shared" si="4"/>
        <v>-96.017164423076906</v>
      </c>
      <c r="H27" s="6">
        <f t="shared" si="5"/>
        <v>71.48632757692306</v>
      </c>
      <c r="I27" s="6">
        <f>H27/Baseline!K12</f>
        <v>0.831236367173524</v>
      </c>
      <c r="J27" s="10">
        <f>I27/Baseline!S32</f>
        <v>0.29738178093340439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workbookViewId="0">
      <selection activeCell="G30" sqref="G30"/>
    </sheetView>
  </sheetViews>
  <sheetFormatPr defaultRowHeight="15" x14ac:dyDescent="0.25"/>
  <sheetData>
    <row r="1" spans="1:6" x14ac:dyDescent="0.25">
      <c r="A1" s="29" t="s">
        <v>146</v>
      </c>
      <c r="B1" s="29" t="s">
        <v>158</v>
      </c>
      <c r="C1" s="30" t="s">
        <v>159</v>
      </c>
      <c r="D1" s="26" t="s">
        <v>160</v>
      </c>
      <c r="E1" s="26"/>
      <c r="F1" s="26"/>
    </row>
    <row r="2" spans="1:6" x14ac:dyDescent="0.25">
      <c r="A2" s="29"/>
      <c r="B2" s="29"/>
      <c r="C2" s="30"/>
      <c r="D2" t="s">
        <v>161</v>
      </c>
      <c r="E2" t="s">
        <v>162</v>
      </c>
      <c r="F2" t="s">
        <v>163</v>
      </c>
    </row>
    <row r="3" spans="1:6" x14ac:dyDescent="0.25">
      <c r="A3" t="s">
        <v>147</v>
      </c>
      <c r="B3" s="2">
        <v>3.387</v>
      </c>
      <c r="C3">
        <v>-5</v>
      </c>
      <c r="D3">
        <v>10</v>
      </c>
      <c r="E3">
        <v>12.8</v>
      </c>
      <c r="F3">
        <v>17.78</v>
      </c>
    </row>
    <row r="4" spans="1:6" x14ac:dyDescent="0.25">
      <c r="A4" t="s">
        <v>148</v>
      </c>
      <c r="B4" s="2">
        <v>2.1030000000000002</v>
      </c>
      <c r="C4">
        <v>0</v>
      </c>
      <c r="D4">
        <v>10</v>
      </c>
      <c r="E4">
        <v>14</v>
      </c>
      <c r="F4">
        <v>24.3</v>
      </c>
    </row>
    <row r="5" spans="1:6" x14ac:dyDescent="0.25">
      <c r="A5" t="s">
        <v>152</v>
      </c>
      <c r="B5" s="2">
        <v>2.6459999999999999</v>
      </c>
      <c r="C5">
        <v>-14</v>
      </c>
      <c r="D5">
        <v>8</v>
      </c>
      <c r="E5">
        <v>10.9</v>
      </c>
      <c r="F5">
        <v>18.100000000000001</v>
      </c>
    </row>
    <row r="6" spans="1:6" x14ac:dyDescent="0.25">
      <c r="A6" t="s">
        <v>153</v>
      </c>
      <c r="B6" s="2">
        <v>2.855</v>
      </c>
      <c r="C6">
        <v>-15</v>
      </c>
      <c r="D6">
        <v>8</v>
      </c>
      <c r="E6">
        <v>10.9</v>
      </c>
      <c r="F6">
        <v>18.07</v>
      </c>
    </row>
    <row r="7" spans="1:6" x14ac:dyDescent="0.25">
      <c r="A7" t="s">
        <v>150</v>
      </c>
      <c r="B7" s="2">
        <v>1.544</v>
      </c>
      <c r="C7">
        <v>-3</v>
      </c>
      <c r="D7">
        <v>9</v>
      </c>
      <c r="E7">
        <v>13</v>
      </c>
      <c r="F7">
        <v>24.89</v>
      </c>
    </row>
    <row r="8" spans="1:6" x14ac:dyDescent="0.25">
      <c r="A8" t="s">
        <v>154</v>
      </c>
      <c r="B8" s="2">
        <v>4.048</v>
      </c>
      <c r="C8">
        <v>9</v>
      </c>
      <c r="D8">
        <v>8</v>
      </c>
      <c r="E8">
        <v>10.8</v>
      </c>
      <c r="F8">
        <v>17.16</v>
      </c>
    </row>
    <row r="9" spans="1:6" x14ac:dyDescent="0.25">
      <c r="A9" t="s">
        <v>155</v>
      </c>
      <c r="B9" s="2">
        <v>5.3470000000000004</v>
      </c>
      <c r="C9">
        <v>-21</v>
      </c>
      <c r="D9">
        <v>8</v>
      </c>
      <c r="E9">
        <v>10.5</v>
      </c>
      <c r="F9">
        <v>16.5</v>
      </c>
    </row>
    <row r="10" spans="1:6" x14ac:dyDescent="0.25">
      <c r="A10" t="s">
        <v>149</v>
      </c>
      <c r="B10" s="2">
        <v>3.399</v>
      </c>
      <c r="C10">
        <v>-42</v>
      </c>
      <c r="D10">
        <v>10</v>
      </c>
      <c r="E10">
        <v>12.4</v>
      </c>
      <c r="F10">
        <v>16.87</v>
      </c>
    </row>
    <row r="11" spans="1:6" x14ac:dyDescent="0.25">
      <c r="A11" t="s">
        <v>156</v>
      </c>
      <c r="B11" s="2">
        <v>2.7080000000000002</v>
      </c>
      <c r="C11">
        <v>-39</v>
      </c>
      <c r="D11">
        <v>8</v>
      </c>
      <c r="E11">
        <v>12.8</v>
      </c>
      <c r="F11">
        <v>32.11</v>
      </c>
    </row>
    <row r="12" spans="1:6" x14ac:dyDescent="0.25">
      <c r="A12" t="s">
        <v>151</v>
      </c>
      <c r="B12" s="2">
        <v>2.9220000000000002</v>
      </c>
      <c r="C12">
        <v>-5</v>
      </c>
      <c r="D12">
        <v>9</v>
      </c>
      <c r="E12">
        <v>18.600000000000001</v>
      </c>
      <c r="F12">
        <v>51.72</v>
      </c>
    </row>
    <row r="13" spans="1:6" x14ac:dyDescent="0.25">
      <c r="A13" t="s">
        <v>157</v>
      </c>
      <c r="B13" s="2">
        <v>1.754</v>
      </c>
      <c r="C13">
        <v>2</v>
      </c>
      <c r="D13">
        <v>8</v>
      </c>
      <c r="E13">
        <v>15.5</v>
      </c>
      <c r="F13">
        <v>44.73</v>
      </c>
    </row>
  </sheetData>
  <autoFilter ref="A1:F13" xr:uid="{00000000-0009-0000-0000-000001000000}">
    <filterColumn colId="3" showButton="0"/>
    <filterColumn colId="4" showButton="0"/>
    <sortState ref="A4:F13">
      <sortCondition descending="1" ref="D1:D13"/>
    </sortState>
  </autoFilter>
  <mergeCells count="4">
    <mergeCell ref="A1:A2"/>
    <mergeCell ref="B1:B2"/>
    <mergeCell ref="C1:C2"/>
    <mergeCell ref="D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E019C117F40B48A2092F305F6C1CE8" ma:contentTypeVersion="4" ma:contentTypeDescription="Create a new document." ma:contentTypeScope="" ma:versionID="f08271a81a199cf26fa791387ecfa853">
  <xsd:schema xmlns:xsd="http://www.w3.org/2001/XMLSchema" xmlns:xs="http://www.w3.org/2001/XMLSchema" xmlns:p="http://schemas.microsoft.com/office/2006/metadata/properties" xmlns:ns3="7ed85761-2f7a-46ea-badb-a2d33ad7a3ee" targetNamespace="http://schemas.microsoft.com/office/2006/metadata/properties" ma:root="true" ma:fieldsID="cea5f5c02e872233a2285c8253003be2" ns3:_="">
    <xsd:import namespace="7ed85761-2f7a-46ea-badb-a2d33ad7a3e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d85761-2f7a-46ea-badb-a2d33ad7a3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9E8B84-6BED-459E-9C92-968452F0B5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58F090-77DA-427F-BE34-36730E1C9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d85761-2f7a-46ea-badb-a2d33ad7a3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0D891B-0980-4BE0-ABEF-F5406C2B3D2A}">
  <ds:schemaRefs>
    <ds:schemaRef ds:uri="http://purl.org/dc/elements/1.1/"/>
    <ds:schemaRef ds:uri="http://schemas.microsoft.com/office/2006/metadata/properties"/>
    <ds:schemaRef ds:uri="7ed85761-2f7a-46ea-badb-a2d33ad7a3e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Baseline</vt:lpstr>
      <vt:lpstr>csv</vt:lpstr>
      <vt:lpstr>Gov</vt:lpstr>
      <vt:lpstr>Dutch</vt:lpstr>
      <vt:lpstr>Additional Phys Activity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Mizser-Jones</dc:creator>
  <cp:lastModifiedBy>Holly Mizser-Jones</cp:lastModifiedBy>
  <dcterms:created xsi:type="dcterms:W3CDTF">2019-12-08T16:38:36Z</dcterms:created>
  <dcterms:modified xsi:type="dcterms:W3CDTF">2020-01-07T13:25:37Z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0x0101003EE019C117F40B48A2092F305F6C1CE8</vt:lpwstr>
  </property>
</Properties>
</file>