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0.总览" sheetId="11" r:id="rId1"/>
    <sheet name="1.节目搜索" sheetId="14" r:id="rId2"/>
    <sheet name="2.基本状态" sheetId="15" r:id="rId3"/>
    <sheet name="3.基本输入输出" sheetId="16" r:id="rId4"/>
    <sheet name="4.对比测试" sheetId="17" r:id="rId5"/>
    <sheet name="5.用户体验" sheetId="18" r:id="rId6"/>
    <sheet name="6.软件升级" sheetId="19" r:id="rId7"/>
    <sheet name="7.频道管理" sheetId="20" r:id="rId8"/>
    <sheet name="8.用户设置" sheetId="21" r:id="rId9"/>
    <sheet name="9.条件接收" sheetId="22" r:id="rId10"/>
    <sheet name="10.USB及应用" sheetId="23" r:id="rId11"/>
    <sheet name="11.Teletext_Subtitile" sheetId="24" r:id="rId12"/>
    <sheet name="12.强度测试" sheetId="25" r:id="rId13"/>
    <sheet name="13.网络测试" sheetId="26" r:id="rId14"/>
    <sheet name="附1 对比测试1 - DVB-C搜索" sheetId="29" r:id="rId15"/>
    <sheet name="附2 对比测试2 - DVB-S2搜索" sheetId="30" r:id="rId16"/>
    <sheet name="附3 对比测试3 - DVB-S2接收性能" sheetId="31" r:id="rId17"/>
    <sheet name="附4 对比测试4 - 盲扫对比" sheetId="32" r:id="rId18"/>
    <sheet name="参考文档" sheetId="8" r:id="rId19"/>
  </sheets>
  <calcPr calcId="152511"/>
</workbook>
</file>

<file path=xl/calcChain.xml><?xml version="1.0" encoding="utf-8"?>
<calcChain xmlns="http://schemas.openxmlformats.org/spreadsheetml/2006/main">
  <c r="H26" i="11" l="1"/>
  <c r="G26" i="11"/>
  <c r="F26" i="11"/>
  <c r="E26" i="11"/>
  <c r="H6" i="26"/>
  <c r="H5" i="26" s="1"/>
  <c r="G6" i="26"/>
  <c r="G5" i="26" s="1"/>
  <c r="F6" i="26"/>
  <c r="F5" i="26" s="1"/>
  <c r="H25" i="11"/>
  <c r="G25" i="11"/>
  <c r="F25" i="11"/>
  <c r="E25" i="11"/>
  <c r="H6" i="25"/>
  <c r="H5" i="25" s="1"/>
  <c r="G6" i="25"/>
  <c r="G5" i="25" s="1"/>
  <c r="F6" i="25"/>
  <c r="F5" i="25" s="1"/>
  <c r="H6" i="24"/>
  <c r="G6" i="24"/>
  <c r="G5" i="24" s="1"/>
  <c r="G24" i="11" s="1"/>
  <c r="F6" i="24"/>
  <c r="F5" i="24" s="1"/>
  <c r="F24" i="11" s="1"/>
  <c r="H23" i="11"/>
  <c r="G23" i="11"/>
  <c r="F23" i="11"/>
  <c r="E23" i="11"/>
  <c r="H12" i="23"/>
  <c r="G12" i="23"/>
  <c r="F12" i="23"/>
  <c r="H11" i="23"/>
  <c r="G11" i="23"/>
  <c r="F11" i="23"/>
  <c r="F9" i="23"/>
  <c r="H10" i="23"/>
  <c r="G10" i="23"/>
  <c r="F10" i="23"/>
  <c r="H9" i="23"/>
  <c r="G9" i="23"/>
  <c r="H8" i="23"/>
  <c r="G8" i="23"/>
  <c r="F8" i="23"/>
  <c r="H7" i="23"/>
  <c r="G7" i="23"/>
  <c r="F7" i="23"/>
  <c r="H6" i="23"/>
  <c r="G6" i="23"/>
  <c r="F6" i="23"/>
  <c r="C7" i="23"/>
  <c r="C12" i="23"/>
  <c r="C11" i="23"/>
  <c r="C10" i="23"/>
  <c r="C9" i="23"/>
  <c r="C8" i="23"/>
  <c r="C6" i="23"/>
  <c r="B140" i="23"/>
  <c r="B127" i="23"/>
  <c r="B85" i="23"/>
  <c r="B69" i="23"/>
  <c r="B50" i="23"/>
  <c r="B34" i="23"/>
  <c r="B13" i="23"/>
  <c r="H22" i="11"/>
  <c r="G22" i="11"/>
  <c r="F22" i="11"/>
  <c r="E22" i="11"/>
  <c r="H6" i="22"/>
  <c r="H5" i="22" s="1"/>
  <c r="G6" i="22"/>
  <c r="G5" i="22" s="1"/>
  <c r="F6" i="22"/>
  <c r="F5" i="22" s="1"/>
  <c r="H21" i="11"/>
  <c r="G21" i="11"/>
  <c r="F21" i="11"/>
  <c r="E21" i="11"/>
  <c r="H13" i="21"/>
  <c r="G13" i="21"/>
  <c r="F13" i="21"/>
  <c r="H12" i="21"/>
  <c r="G12" i="21"/>
  <c r="F12" i="21"/>
  <c r="H11" i="21"/>
  <c r="G11" i="21"/>
  <c r="F11" i="21"/>
  <c r="H10" i="21"/>
  <c r="G10" i="21"/>
  <c r="F10" i="21"/>
  <c r="H9" i="21"/>
  <c r="G9" i="21"/>
  <c r="F9" i="21"/>
  <c r="H8" i="21"/>
  <c r="G8" i="21"/>
  <c r="F8" i="21"/>
  <c r="H7" i="21"/>
  <c r="G7" i="21"/>
  <c r="F7" i="21"/>
  <c r="H6" i="21"/>
  <c r="G6" i="21"/>
  <c r="F6" i="21"/>
  <c r="C13" i="21"/>
  <c r="C12" i="21"/>
  <c r="C11" i="21"/>
  <c r="C10" i="21"/>
  <c r="C9" i="21"/>
  <c r="C8" i="21"/>
  <c r="C7" i="21"/>
  <c r="C6" i="21"/>
  <c r="C6" i="20"/>
  <c r="B87" i="21"/>
  <c r="B79" i="21"/>
  <c r="B72" i="21"/>
  <c r="B63" i="21"/>
  <c r="B54" i="21"/>
  <c r="B37" i="21"/>
  <c r="B28" i="21"/>
  <c r="B14" i="21"/>
  <c r="H20" i="11"/>
  <c r="G20" i="11"/>
  <c r="F20" i="11"/>
  <c r="E20" i="11"/>
  <c r="C8" i="20"/>
  <c r="C7" i="20"/>
  <c r="H8" i="20"/>
  <c r="G8" i="20"/>
  <c r="F8" i="20"/>
  <c r="H7" i="20"/>
  <c r="G7" i="20"/>
  <c r="F7" i="20"/>
  <c r="H6" i="20"/>
  <c r="G6" i="20"/>
  <c r="F6" i="20"/>
  <c r="B67" i="20"/>
  <c r="B43" i="20"/>
  <c r="B9" i="20"/>
  <c r="H19" i="11"/>
  <c r="G19" i="11"/>
  <c r="F19" i="11"/>
  <c r="E19" i="11"/>
  <c r="H6" i="19"/>
  <c r="H5" i="19" s="1"/>
  <c r="G6" i="19"/>
  <c r="G5" i="19" s="1"/>
  <c r="F6" i="19"/>
  <c r="B7" i="19"/>
  <c r="H18" i="11"/>
  <c r="G18" i="11"/>
  <c r="F18" i="11"/>
  <c r="E18" i="11"/>
  <c r="H6" i="18"/>
  <c r="H5" i="18" s="1"/>
  <c r="G6" i="18"/>
  <c r="G5" i="18" s="1"/>
  <c r="F6" i="18"/>
  <c r="B7" i="18"/>
  <c r="E17" i="11"/>
  <c r="H17" i="11"/>
  <c r="G17" i="11"/>
  <c r="F17" i="11"/>
  <c r="C8" i="17"/>
  <c r="C7" i="17"/>
  <c r="C6" i="17"/>
  <c r="C6" i="16"/>
  <c r="H8" i="17"/>
  <c r="G8" i="17"/>
  <c r="F8" i="17"/>
  <c r="H7" i="17"/>
  <c r="G7" i="17"/>
  <c r="F7" i="17"/>
  <c r="H6" i="17"/>
  <c r="G6" i="17"/>
  <c r="F6" i="17"/>
  <c r="B20" i="17"/>
  <c r="B14" i="17"/>
  <c r="B9" i="17"/>
  <c r="H16" i="11"/>
  <c r="G16" i="11"/>
  <c r="F16" i="11"/>
  <c r="E16" i="11"/>
  <c r="H19" i="16"/>
  <c r="G19" i="16"/>
  <c r="F19" i="16"/>
  <c r="H18" i="16"/>
  <c r="G18" i="16"/>
  <c r="F18" i="16"/>
  <c r="H17" i="16"/>
  <c r="G17" i="16"/>
  <c r="F17" i="16"/>
  <c r="H16" i="16"/>
  <c r="G16" i="16"/>
  <c r="F16" i="16"/>
  <c r="H15" i="16"/>
  <c r="G15" i="16"/>
  <c r="F15" i="16"/>
  <c r="H14" i="16"/>
  <c r="G14" i="16"/>
  <c r="F14" i="16"/>
  <c r="H13" i="16"/>
  <c r="G13" i="16"/>
  <c r="F13" i="16"/>
  <c r="H12" i="16"/>
  <c r="G12" i="16"/>
  <c r="F12" i="16"/>
  <c r="H11" i="16"/>
  <c r="G11" i="16"/>
  <c r="F11" i="16"/>
  <c r="H10" i="16"/>
  <c r="G10" i="16"/>
  <c r="F10" i="16"/>
  <c r="H9" i="16"/>
  <c r="G9" i="16"/>
  <c r="F9" i="16"/>
  <c r="H8" i="16"/>
  <c r="G8" i="16"/>
  <c r="F8" i="16"/>
  <c r="H7" i="16"/>
  <c r="G7" i="16"/>
  <c r="F7" i="16"/>
  <c r="C19" i="16"/>
  <c r="C18" i="16"/>
  <c r="C17" i="16"/>
  <c r="C16" i="16"/>
  <c r="C15" i="16"/>
  <c r="C14" i="16"/>
  <c r="C13" i="16"/>
  <c r="C12" i="16"/>
  <c r="C11" i="16"/>
  <c r="C10" i="16"/>
  <c r="C9" i="16"/>
  <c r="C8" i="16"/>
  <c r="C7" i="16"/>
  <c r="B139" i="16"/>
  <c r="B134" i="16"/>
  <c r="B119" i="16"/>
  <c r="B113" i="16"/>
  <c r="B106" i="16"/>
  <c r="B99" i="16"/>
  <c r="B92" i="16"/>
  <c r="B80" i="16"/>
  <c r="B66" i="16"/>
  <c r="B57" i="16"/>
  <c r="B47" i="16"/>
  <c r="B38" i="16"/>
  <c r="B30" i="16"/>
  <c r="C6" i="15"/>
  <c r="B20" i="16"/>
  <c r="H6" i="16"/>
  <c r="G6" i="16"/>
  <c r="F6" i="16"/>
  <c r="H15" i="11"/>
  <c r="G15" i="11"/>
  <c r="F15" i="11"/>
  <c r="E15" i="11"/>
  <c r="E14" i="11"/>
  <c r="H6" i="15"/>
  <c r="G6" i="15"/>
  <c r="H7" i="15"/>
  <c r="G7" i="15"/>
  <c r="H8" i="15"/>
  <c r="G8" i="15"/>
  <c r="H9" i="15"/>
  <c r="G9" i="15"/>
  <c r="H10" i="15"/>
  <c r="G10" i="15"/>
  <c r="H11" i="15"/>
  <c r="G11" i="15"/>
  <c r="H12" i="15"/>
  <c r="G12" i="15"/>
  <c r="H13" i="15"/>
  <c r="G13" i="15"/>
  <c r="F13" i="15"/>
  <c r="F12" i="15"/>
  <c r="F11" i="15"/>
  <c r="F10" i="15"/>
  <c r="F9" i="15"/>
  <c r="F8" i="15"/>
  <c r="F7" i="15"/>
  <c r="F6" i="15"/>
  <c r="C13" i="15"/>
  <c r="C12" i="15"/>
  <c r="C11" i="15"/>
  <c r="C10" i="15"/>
  <c r="C9" i="15"/>
  <c r="C8" i="15"/>
  <c r="C7" i="15"/>
  <c r="B110" i="15"/>
  <c r="B87" i="15"/>
  <c r="B82" i="15"/>
  <c r="B69" i="15"/>
  <c r="B61" i="15"/>
  <c r="B41" i="15"/>
  <c r="B24" i="15"/>
  <c r="B14" i="15"/>
  <c r="C6" i="14"/>
  <c r="E5" i="26" l="1"/>
  <c r="E6" i="26"/>
  <c r="E5" i="25"/>
  <c r="E6" i="25"/>
  <c r="E6" i="24"/>
  <c r="H5" i="24"/>
  <c r="E10" i="23"/>
  <c r="E9" i="23"/>
  <c r="E6" i="23"/>
  <c r="G5" i="23"/>
  <c r="E12" i="23"/>
  <c r="H5" i="23"/>
  <c r="E11" i="23"/>
  <c r="F5" i="23"/>
  <c r="E7" i="23"/>
  <c r="E8" i="23"/>
  <c r="E6" i="22"/>
  <c r="E5" i="22"/>
  <c r="E13" i="21"/>
  <c r="E10" i="21"/>
  <c r="E9" i="21"/>
  <c r="E8" i="21"/>
  <c r="H5" i="21"/>
  <c r="E7" i="21"/>
  <c r="F5" i="21"/>
  <c r="E6" i="21"/>
  <c r="E11" i="21"/>
  <c r="G5" i="21"/>
  <c r="E12" i="21"/>
  <c r="H5" i="20"/>
  <c r="G5" i="20"/>
  <c r="E6" i="20"/>
  <c r="E7" i="20"/>
  <c r="E8" i="20"/>
  <c r="F5" i="20"/>
  <c r="E6" i="19"/>
  <c r="F5" i="19"/>
  <c r="E5" i="19" s="1"/>
  <c r="E6" i="18"/>
  <c r="F5" i="18"/>
  <c r="E5" i="18" s="1"/>
  <c r="H5" i="17"/>
  <c r="G5" i="17"/>
  <c r="E6" i="17"/>
  <c r="E8" i="17"/>
  <c r="E7" i="17"/>
  <c r="F5" i="17"/>
  <c r="E19" i="16"/>
  <c r="E18" i="16"/>
  <c r="E17" i="16"/>
  <c r="E16" i="16"/>
  <c r="E15" i="16"/>
  <c r="E14" i="16"/>
  <c r="E13" i="16"/>
  <c r="E12" i="16"/>
  <c r="E9" i="16"/>
  <c r="E7" i="16"/>
  <c r="E10" i="16"/>
  <c r="E11" i="16"/>
  <c r="H5" i="16"/>
  <c r="E8" i="16"/>
  <c r="F5" i="16"/>
  <c r="E6" i="16"/>
  <c r="G5" i="16"/>
  <c r="H5" i="15"/>
  <c r="F5" i="15"/>
  <c r="G5" i="15"/>
  <c r="E13" i="15"/>
  <c r="E7" i="15"/>
  <c r="E8" i="15"/>
  <c r="E12" i="15"/>
  <c r="E9" i="15"/>
  <c r="E6" i="15"/>
  <c r="E11" i="15"/>
  <c r="E10" i="15"/>
  <c r="H15" i="14"/>
  <c r="G15" i="14"/>
  <c r="F15" i="14"/>
  <c r="F5" i="14"/>
  <c r="F14" i="11" s="1"/>
  <c r="F13" i="11" s="1"/>
  <c r="H14" i="14"/>
  <c r="G14" i="14"/>
  <c r="F14" i="14"/>
  <c r="G5" i="14"/>
  <c r="G14" i="11" s="1"/>
  <c r="G13" i="11" s="1"/>
  <c r="H13" i="14"/>
  <c r="G13" i="14"/>
  <c r="F13" i="14"/>
  <c r="H12" i="14"/>
  <c r="G12" i="14"/>
  <c r="F12" i="14"/>
  <c r="H11" i="14"/>
  <c r="G11" i="14"/>
  <c r="F11" i="14"/>
  <c r="H10" i="14"/>
  <c r="G10" i="14"/>
  <c r="F10" i="14"/>
  <c r="H9" i="14"/>
  <c r="G9" i="14"/>
  <c r="F9" i="14"/>
  <c r="E8" i="14"/>
  <c r="F8" i="14"/>
  <c r="H8" i="14"/>
  <c r="G8" i="14"/>
  <c r="H7" i="14"/>
  <c r="G7" i="14"/>
  <c r="F7" i="14"/>
  <c r="H6" i="14"/>
  <c r="G6" i="14"/>
  <c r="F6" i="14"/>
  <c r="H5" i="14"/>
  <c r="H14" i="11" s="1"/>
  <c r="C15" i="14"/>
  <c r="C14" i="14"/>
  <c r="B111" i="14"/>
  <c r="B103" i="14"/>
  <c r="C13" i="14"/>
  <c r="C12" i="14"/>
  <c r="B95" i="14"/>
  <c r="C11" i="14"/>
  <c r="B88" i="14"/>
  <c r="C10" i="14"/>
  <c r="B80" i="14"/>
  <c r="B68" i="14"/>
  <c r="C9" i="14"/>
  <c r="C8" i="14"/>
  <c r="B58" i="14"/>
  <c r="B47" i="14"/>
  <c r="B36" i="14"/>
  <c r="C7" i="14"/>
  <c r="E5" i="24" l="1"/>
  <c r="E24" i="11" s="1"/>
  <c r="E13" i="11" s="1"/>
  <c r="H24" i="11"/>
  <c r="H13" i="11" s="1"/>
  <c r="E5" i="23"/>
  <c r="E5" i="21"/>
  <c r="E5" i="20"/>
  <c r="E5" i="17"/>
  <c r="E5" i="16"/>
  <c r="E5" i="15"/>
  <c r="E6" i="14"/>
  <c r="E15" i="14"/>
  <c r="E14" i="14"/>
  <c r="E13" i="14"/>
  <c r="E12" i="14"/>
  <c r="E11" i="14"/>
  <c r="E10" i="14"/>
  <c r="E9" i="14"/>
  <c r="E7" i="14"/>
  <c r="E5" i="14"/>
</calcChain>
</file>

<file path=xl/sharedStrings.xml><?xml version="1.0" encoding="utf-8"?>
<sst xmlns="http://schemas.openxmlformats.org/spreadsheetml/2006/main" count="2542" uniqueCount="1850">
  <si>
    <t>序号</t>
    <phoneticPr fontId="1" type="noConversion"/>
  </si>
  <si>
    <t>备注</t>
    <phoneticPr fontId="1" type="noConversion"/>
  </si>
  <si>
    <t>测试结果</t>
    <phoneticPr fontId="1" type="noConversion"/>
  </si>
  <si>
    <t>8.参考文档</t>
    <phoneticPr fontId="1" type="noConversion"/>
  </si>
  <si>
    <t>参考文档</t>
    <phoneticPr fontId="1" type="noConversion"/>
  </si>
  <si>
    <t>测试类型</t>
    <phoneticPr fontId="1" type="noConversion"/>
  </si>
  <si>
    <t>测试日期</t>
    <phoneticPr fontId="1" type="noConversion"/>
  </si>
  <si>
    <t>2. 测试结果</t>
    <phoneticPr fontId="1" type="noConversion"/>
  </si>
  <si>
    <t>传输类型</t>
    <phoneticPr fontId="1" type="noConversion"/>
  </si>
  <si>
    <t>模块</t>
    <phoneticPr fontId="1" type="noConversion"/>
  </si>
  <si>
    <t>总测试项</t>
    <phoneticPr fontId="1" type="noConversion"/>
  </si>
  <si>
    <t>PASS</t>
    <phoneticPr fontId="1" type="noConversion"/>
  </si>
  <si>
    <t>FAIL</t>
    <phoneticPr fontId="1" type="noConversion"/>
  </si>
  <si>
    <t>NOT TEST</t>
    <phoneticPr fontId="1" type="noConversion"/>
  </si>
  <si>
    <t>无</t>
    <phoneticPr fontId="1" type="noConversion"/>
  </si>
  <si>
    <t>总计</t>
    <phoneticPr fontId="1" type="noConversion"/>
  </si>
  <si>
    <t>更新日期</t>
    <phoneticPr fontId="1" type="noConversion"/>
  </si>
  <si>
    <t>更新内容</t>
    <phoneticPr fontId="1" type="noConversion"/>
  </si>
  <si>
    <t>审核</t>
    <phoneticPr fontId="1" type="noConversion"/>
  </si>
  <si>
    <t>版本号</t>
    <phoneticPr fontId="1" type="noConversion"/>
  </si>
  <si>
    <t>测试人员</t>
    <phoneticPr fontId="1" type="noConversion"/>
  </si>
  <si>
    <t>销售</t>
    <phoneticPr fontId="1" type="noConversion"/>
  </si>
  <si>
    <t>硬件负责人</t>
    <phoneticPr fontId="1" type="noConversion"/>
  </si>
  <si>
    <t>测试完成日期</t>
    <phoneticPr fontId="1" type="noConversion"/>
  </si>
  <si>
    <t>SVN号</t>
    <phoneticPr fontId="1" type="noConversion"/>
  </si>
  <si>
    <t>SVN地址</t>
    <phoneticPr fontId="1" type="noConversion"/>
  </si>
  <si>
    <t>CA类型</t>
    <phoneticPr fontId="1" type="noConversion"/>
  </si>
  <si>
    <t>1.基本信息</t>
    <phoneticPr fontId="1" type="noConversion"/>
  </si>
  <si>
    <t>1.2.2</t>
  </si>
  <si>
    <t>1.2.3</t>
  </si>
  <si>
    <t>1.2.4</t>
  </si>
  <si>
    <t>1.2.5</t>
  </si>
  <si>
    <t>1.2.6</t>
  </si>
  <si>
    <t>1.2.7</t>
  </si>
  <si>
    <t>1.2.8</t>
  </si>
  <si>
    <t>《格鲁吉亚_KHDT862-W12(0)_送样测试报告_林晓州》</t>
    <phoneticPr fontId="1" type="noConversion"/>
  </si>
  <si>
    <t>X</t>
    <phoneticPr fontId="1" type="noConversion"/>
  </si>
  <si>
    <t>参考文档</t>
    <phoneticPr fontId="1" type="noConversion"/>
  </si>
  <si>
    <t>《[待审]算通CA内部测试用例_20140725_林晓州.xlsx》</t>
    <phoneticPr fontId="1" type="noConversion"/>
  </si>
  <si>
    <t>根据《[待审]算通CA内部测试用例_20140725_林晓州.xlsx》设计数据统计和格式</t>
    <phoneticPr fontId="1" type="noConversion"/>
  </si>
  <si>
    <t>详细测试用例：V1.1.0</t>
    <phoneticPr fontId="1" type="noConversion"/>
  </si>
  <si>
    <t>项目经理</t>
    <phoneticPr fontId="1" type="noConversion"/>
  </si>
  <si>
    <t>1. 项目信息</t>
    <phoneticPr fontId="1" type="noConversion"/>
  </si>
  <si>
    <t>本节主要检查机顶盒的搜索功能，包括以下测试模块：
（请依据实际情况选择测试模块）</t>
    <phoneticPr fontId="1" type="noConversion"/>
  </si>
  <si>
    <t>备注</t>
    <phoneticPr fontId="1" type="noConversion"/>
  </si>
  <si>
    <t>模块</t>
    <phoneticPr fontId="1" type="noConversion"/>
  </si>
  <si>
    <t>模块名</t>
    <phoneticPr fontId="1" type="noConversion"/>
  </si>
  <si>
    <t>总计</t>
    <phoneticPr fontId="1" type="noConversion"/>
  </si>
  <si>
    <t>各种传输类型(C/T/S)都必测的模块</t>
    <phoneticPr fontId="1" type="noConversion"/>
  </si>
  <si>
    <t>如果支持节目库更新，需测此项</t>
    <phoneticPr fontId="1" type="noConversion"/>
  </si>
  <si>
    <t>DVB-C类型的测试本模块，其余不测</t>
    <phoneticPr fontId="1" type="noConversion"/>
  </si>
  <si>
    <t>DVB-T/T2/DTMB类型的测试本模块，其余不测</t>
    <phoneticPr fontId="1" type="noConversion"/>
  </si>
  <si>
    <t>DVB-S/S2类型的测试本模块，其余不测</t>
    <phoneticPr fontId="1" type="noConversion"/>
  </si>
  <si>
    <t>1.10</t>
    <phoneticPr fontId="1" type="noConversion"/>
  </si>
  <si>
    <t>同上，主要测试数字四选一开关DisEqc的功能</t>
    <phoneticPr fontId="1" type="noConversion"/>
  </si>
  <si>
    <t>同1.5，主要测试模拟二选一开关22K的功能</t>
    <phoneticPr fontId="1" type="noConversion"/>
  </si>
  <si>
    <t>同1.5</t>
    <phoneticPr fontId="1" type="noConversion"/>
  </si>
  <si>
    <t>同1.5，主要测试机顶盒控制马达(Motor)的功能</t>
    <phoneticPr fontId="1" type="noConversion"/>
  </si>
  <si>
    <t>同1.5，主要测试多次盲扫</t>
    <phoneticPr fontId="1" type="noConversion"/>
  </si>
  <si>
    <t>1.1.2</t>
  </si>
  <si>
    <t>1.1.3</t>
  </si>
  <si>
    <t>1.1.4</t>
  </si>
  <si>
    <t>1.1.5</t>
  </si>
  <si>
    <t>1.1.6</t>
  </si>
  <si>
    <t>1.1.7</t>
  </si>
  <si>
    <t>1.1.8</t>
  </si>
  <si>
    <t>1.1.9</t>
  </si>
  <si>
    <t>1.1 节目搜索 - 通用</t>
    <phoneticPr fontId="1" type="noConversion"/>
  </si>
  <si>
    <t>1.1.10</t>
  </si>
  <si>
    <t>1.1.11</t>
  </si>
  <si>
    <t>1.1.12</t>
  </si>
  <si>
    <t>1.1.13</t>
  </si>
  <si>
    <t>1.1.14</t>
  </si>
  <si>
    <t>1.1.15</t>
  </si>
  <si>
    <t>1.1.16</t>
  </si>
  <si>
    <t>1.1.17</t>
  </si>
  <si>
    <t>1.2 节目库功能测试 - 通用</t>
    <phoneticPr fontId="1" type="noConversion"/>
  </si>
  <si>
    <t>1.2.1</t>
    <phoneticPr fontId="1" type="noConversion"/>
  </si>
  <si>
    <t>当没有节目时会弹出搜索提示框，在各种情况下试试。</t>
    <phoneticPr fontId="1" type="noConversion"/>
  </si>
  <si>
    <t>手动搜索能够设置搜索参数</t>
    <phoneticPr fontId="1" type="noConversion"/>
  </si>
  <si>
    <t>手动输入相对于所在网络异常的参数搜索频道</t>
    <phoneticPr fontId="1" type="noConversion"/>
  </si>
  <si>
    <t>节目更新时提示用户搜索节目</t>
    <phoneticPr fontId="1" type="noConversion"/>
  </si>
  <si>
    <t>节目更新时会弹出提示框，选确定则重新搜台，取消则退出、再次开机时自动搜台</t>
    <phoneticPr fontId="1" type="noConversion"/>
  </si>
  <si>
    <t>节目搜索中断</t>
    <phoneticPr fontId="1" type="noConversion"/>
  </si>
  <si>
    <t>节目搜索时拔掉信号线</t>
    <phoneticPr fontId="1" type="noConversion"/>
  </si>
  <si>
    <t>加一些喜爱和加锁，重新搜索节目后，查看先前喜爱或者加锁的节目</t>
    <phoneticPr fontId="1" type="noConversion"/>
  </si>
  <si>
    <t>父母锁开启后，进入搜索节目菜单前需要输入正确密码</t>
    <phoneticPr fontId="1" type="noConversion"/>
  </si>
  <si>
    <t>节目搜索完后，进入Manual Search项删除当前频点</t>
    <phoneticPr fontId="1" type="noConversion"/>
  </si>
  <si>
    <t>该频点对应的节目自动清除，且无画面残留</t>
    <phoneticPr fontId="1" type="noConversion"/>
  </si>
  <si>
    <t>如果编辑当前可以播台的频点，观察该频点播放和在界面的显示情况；</t>
    <phoneticPr fontId="1" type="noConversion"/>
  </si>
  <si>
    <t>手动添加两个频点，按照频点由小到大的顺序排列（卫星搜索下，这两个频点添加在同一个自定义卫星即可），然后搜索这两个频点，确保都能搜到节目，搜完节目后检查频点列表；</t>
    <phoneticPr fontId="1" type="noConversion"/>
  </si>
  <si>
    <t>有线和地面检查整个频点列表，卫星检查这两个频点所在卫星的频点列表即可。频点列表里不会出现两个相同频点</t>
    <phoneticPr fontId="1" type="noConversion"/>
  </si>
  <si>
    <t>手动添加两个频点，按照频点由大到小的顺序排列（卫星搜索下，这两个频点添加在同一个自定义卫星即可），然后搜索这两个频点，确保都能搜到节目，搜完节目后检查频点列表</t>
    <phoneticPr fontId="1" type="noConversion"/>
  </si>
  <si>
    <t>使用有NIT频点的码流进行NIT搜索，搜索完节目后检查频点列表</t>
    <phoneticPr fontId="1" type="noConversion"/>
  </si>
  <si>
    <t>有线和地面检查整个频点列表，卫星检查测试卫星的频点列表即可。频点列表里不会出现两个相同频点</t>
    <phoneticPr fontId="1" type="noConversion"/>
  </si>
  <si>
    <t>A 、前端播放器播放“Programa 1_节目名更新.ts”，机顶盒搜索得到Programa 1和programa 2；
B 、前端播放器切换到“Programa 1 LIVE_节目名更新.ts”，观察节目名称变化情况；</t>
    <phoneticPr fontId="1" type="noConversion"/>
  </si>
  <si>
    <t>节目名称存储测试--机顶盒中节目为Programa 1 LIVE和programa 2；</t>
    <phoneticPr fontId="1" type="noConversion"/>
  </si>
  <si>
    <t>在完成“节目名称自动更新测试”后，暂停或者关闭前端播放器，等待2S手动或待机重启机顶盒。</t>
    <phoneticPr fontId="1" type="noConversion"/>
  </si>
  <si>
    <t>进入所有的搜索界面前，都可切换搜索模式、开启NIT、选择CAS选项。</t>
    <phoneticPr fontId="1" type="noConversion"/>
  </si>
  <si>
    <t>且搜索结果与之前选项相符</t>
    <phoneticPr fontId="1" type="noConversion"/>
  </si>
  <si>
    <t>支持新卫星NewSat编辑保持功能</t>
    <phoneticPr fontId="1" type="noConversion"/>
  </si>
  <si>
    <t>支持卫星删除功能</t>
    <phoneticPr fontId="1" type="noConversion"/>
  </si>
  <si>
    <t>支持卫星频点编辑，对应节目参数相应修改功能</t>
    <phoneticPr fontId="1" type="noConversion"/>
  </si>
  <si>
    <t>说明</t>
    <phoneticPr fontId="1" type="noConversion"/>
  </si>
  <si>
    <t>测试项及前置条件</t>
    <phoneticPr fontId="1" type="noConversion"/>
  </si>
  <si>
    <t>操作方法及预期结果</t>
    <phoneticPr fontId="1" type="noConversion"/>
  </si>
  <si>
    <t>NOT TEST</t>
    <phoneticPr fontId="1" type="noConversion"/>
  </si>
  <si>
    <t>FAIL</t>
    <phoneticPr fontId="1" type="noConversion"/>
  </si>
  <si>
    <t>1.1.1</t>
    <phoneticPr fontId="1" type="noConversion"/>
  </si>
  <si>
    <t>弹出搜索提示框</t>
    <phoneticPr fontId="1" type="noConversion"/>
  </si>
  <si>
    <t>全频段搜索可以正常搜索，卫星用盲扫</t>
    <phoneticPr fontId="1" type="noConversion"/>
  </si>
  <si>
    <t>全频段搜索下显示的信号质量，信号强度正常，能够列出搜索到频点的节目，搜索完后的频道数与实际频道数相符；耗时正常
各非加密节目可以正常收看，各节目的频率和符号率等信息无错误。
节目ＣＡ分组中所有节目个数等于ＦＡＴ分组节目个数和ONLY_CA分组节目个数总和。
ONLY_CA分组节目个数总和小于等于所有CA分组的总和，那是因为同一个节目可能分属多个CA。
搜索过程中LED显示“SCAN”（如有LED）</t>
    <phoneticPr fontId="1" type="noConversion"/>
  </si>
  <si>
    <t>参数正常情况下,能正常，很快，完整的搜索到相应频点的所有频道；各分类频道数与实际相符。
各非加密节目可以正常收看，各节目的频率和符号率等信息无错误。
节目ＣＡ分组中所有节目个数等于ＦＡＴ分组节目个数和ONLY_CA分组节目个数总和。
搜索过程中LED显示“SCAN”（如有LED）</t>
    <phoneticPr fontId="1" type="noConversion"/>
  </si>
  <si>
    <t>不能搜索到频道；不会出现死机等异常情况；能正常退出搜索</t>
    <phoneticPr fontId="1" type="noConversion"/>
  </si>
  <si>
    <t>可以正常退出搜索，无按键累积现象；可以继续再次正常搜索节目。</t>
    <phoneticPr fontId="1" type="noConversion"/>
  </si>
  <si>
    <t>搜索后的节目音视频都能正常播放</t>
    <phoneticPr fontId="1" type="noConversion"/>
  </si>
  <si>
    <t>搜索后查看节目的音视频能同步，且都能正常播放</t>
    <phoneticPr fontId="1" type="noConversion"/>
  </si>
  <si>
    <t>不出现死机现象；搜索节目继续进行，直到搜索完成，但不能再搜索到相应的节目；如期间，重新接上信号线，可正常继续搜索之后的频点</t>
    <phoneticPr fontId="1" type="noConversion"/>
  </si>
  <si>
    <t>节目搜索时断电</t>
    <phoneticPr fontId="1" type="noConversion"/>
  </si>
  <si>
    <t>可以正常启动机顶盒；不保存断电前搜索到的频道；可正常再次搜索节目</t>
    <phoneticPr fontId="1" type="noConversion"/>
  </si>
  <si>
    <t>节目搜索完后各个节目列表间的切换</t>
    <phoneticPr fontId="1" type="noConversion"/>
  </si>
  <si>
    <t>各个节目列表显示的实际节目数量与搜索界面显示的数量一致</t>
    <phoneticPr fontId="1" type="noConversion"/>
  </si>
  <si>
    <t>如果喜爱和加锁节目没有被清空，看是否会混乱（如本来加锁的为中央一，重新搜索会变为中央二的现象）</t>
    <phoneticPr fontId="1" type="noConversion"/>
  </si>
  <si>
    <t>密码输入正确才可以进行搜索</t>
    <phoneticPr fontId="1" type="noConversion"/>
  </si>
  <si>
    <t>若改动较小，前端可适应，可正常播放；若改动较大，不能播放节目，显示应与编辑之后的信息吻合。断电重启机顶盒后信息也应该一致</t>
    <phoneticPr fontId="1" type="noConversion"/>
  </si>
  <si>
    <t>节目名称自动更新测试--机顶盒中节目为Programa 1 LIVE和programa 2【码流在：D:\通用测试\动态节目名称】视项目</t>
    <phoneticPr fontId="1" type="noConversion"/>
  </si>
  <si>
    <t>编辑后断电，再开机，信息与编辑后结果一致。</t>
    <phoneticPr fontId="1" type="noConversion"/>
  </si>
  <si>
    <t>先选择2个以上卫星搜索，搜索完后，断电开机确认2个卫星节目都正常。
然后删除其中一个卫星，对应节目应该也被删除。但其他排序等不受影响。
断电开机后，确认信息任何正确</t>
    <phoneticPr fontId="1" type="noConversion"/>
  </si>
  <si>
    <t>选择某一个存在节目的频点，修改频点频率和符号率等参数，查看该频点下节目的频点信息是否对应修改参数。
断电开机后再次确认。</t>
    <phoneticPr fontId="1" type="noConversion"/>
  </si>
  <si>
    <t>支持卫星频点删除，对应节目参数相应被删除功能</t>
    <phoneticPr fontId="1" type="noConversion"/>
  </si>
  <si>
    <t>选择某一个存在节目的频点，删除该频点。查看该频点下节目是否被删除。
断电开机后再次确认</t>
    <phoneticPr fontId="1" type="noConversion"/>
  </si>
  <si>
    <t>多个频点删除和增加功能</t>
    <phoneticPr fontId="1" type="noConversion"/>
  </si>
  <si>
    <t>逐个删除频点（3个以上），然后随机增加多个频点。 查看频点列表，应该个数和数值都正确。
进行搜索，搜索后查看频点列表，应该个数和数值都正确。
断电开机再次进行确认</t>
    <phoneticPr fontId="1" type="noConversion"/>
  </si>
  <si>
    <t>1.3 节目搜索 - 有线</t>
    <phoneticPr fontId="1" type="noConversion"/>
  </si>
  <si>
    <t>1.3.1</t>
    <phoneticPr fontId="1" type="noConversion"/>
  </si>
  <si>
    <t>1.3.2</t>
  </si>
  <si>
    <t>1.3.3</t>
  </si>
  <si>
    <t>1.3.4</t>
  </si>
  <si>
    <t>1.3.5</t>
  </si>
  <si>
    <t>1.3.6</t>
  </si>
  <si>
    <t>1.3.7</t>
  </si>
  <si>
    <t>1.3.8</t>
  </si>
  <si>
    <t>不同QAM值的搜索测试。</t>
    <phoneticPr fontId="1" type="noConversion"/>
  </si>
  <si>
    <t>分别搜索不同QAM的频点，如QAM16/QAM32/
QAM64/QAM128/QAM256的频点，应该均能正常的收到节目，并且搜台结束后，频点节目播放正常。</t>
    <phoneticPr fontId="1" type="noConversion"/>
  </si>
  <si>
    <t>中心频点正确的自动搜索</t>
    <phoneticPr fontId="1" type="noConversion"/>
  </si>
  <si>
    <t>使用双播放卡分别播放C码流进行模拟测试，码流D:\通用测试\CCBN-地面\备选2-《06年亚运会》-(20.790856).ts包含NIT描述中心频点666MHz、674MHz，调制方式64QAM,符码率6875000bd，在播放卡1上以非中心频点播放该码流，同时在播放卡2上以上任一中心频点参数描述播放任意包含节目的码流，在软件手动搜索中打开Network Search选项并输入搜索参数为播放卡1设置的参数，执行搜索，可以正常、完整的搜索到2张播放卡播出码流的所有频道，搜索完后的频道数与实际频道数相符；各分类频道数与实际相符；耗时正常</t>
    <phoneticPr fontId="1" type="noConversion"/>
  </si>
  <si>
    <t>中心频点错误的自动搜索</t>
    <phoneticPr fontId="1" type="noConversion"/>
  </si>
  <si>
    <t>不会出现死机等异常现象，能正常退出搜索</t>
    <phoneticPr fontId="1" type="noConversion"/>
  </si>
  <si>
    <t>信号源为QAM64，使用非QAM64的错误调制方式下的搜索测试（比如：QAM16、QAM32、QAM128、QAM256）</t>
    <phoneticPr fontId="1" type="noConversion"/>
  </si>
  <si>
    <t>不能搜索到节目，不死机，显示结果和实际一致。</t>
    <phoneticPr fontId="1" type="noConversion"/>
  </si>
  <si>
    <t>标准频点范围（51？~858）外的搜索测试（如边界频点、0频点）</t>
    <phoneticPr fontId="1" type="noConversion"/>
  </si>
  <si>
    <t>不能搜索到节目，不死机，显示结果和实际一致</t>
    <phoneticPr fontId="1" type="noConversion"/>
  </si>
  <si>
    <t>与实际频点略有偏差的频点的搜索测试（如天威435有节目，用434频点测试）</t>
    <phoneticPr fontId="1" type="noConversion"/>
  </si>
  <si>
    <t>能搜索到节目，显示结果和实际一致。</t>
    <phoneticPr fontId="1" type="noConversion"/>
  </si>
  <si>
    <t>错误符码率测试（0符码率等）</t>
    <phoneticPr fontId="1" type="noConversion"/>
  </si>
  <si>
    <t>不能搜索到节目或提示频点不正确，不死机</t>
    <phoneticPr fontId="1" type="noConversion"/>
  </si>
  <si>
    <t>上述2～6的错误参数组合搜索测试</t>
    <phoneticPr fontId="1" type="noConversion"/>
  </si>
  <si>
    <t>不能搜索到节目，不死机</t>
    <phoneticPr fontId="1" type="noConversion"/>
  </si>
  <si>
    <t>1.4 节目搜索 - 地面</t>
    <phoneticPr fontId="1" type="noConversion"/>
  </si>
  <si>
    <t>1.4.1</t>
    <phoneticPr fontId="1" type="noConversion"/>
  </si>
  <si>
    <t>1.4.2</t>
  </si>
  <si>
    <t>1.4.3</t>
  </si>
  <si>
    <t>1.4.4</t>
  </si>
  <si>
    <t>1.4.5</t>
  </si>
  <si>
    <t>1.4.6</t>
  </si>
  <si>
    <t>1.4.7</t>
  </si>
  <si>
    <t>使用双播放卡分别播放T码流进行模拟测试，码流D:\通用测试\EPG\EPG\2008-07-17 TVP_EPG poland TS with EPG.trp包含NIT描述中心频点618MHz、666MHz、690MHz，带宽8M，在播放卡1上以非中心频点播放该码流，同时在播放卡2上以以上任一中心频点，带宽8M播放任意包含节目的码流，在软件手动搜索中打开Network Search选项并输入搜索参数为播放卡1设置的参数，执行搜索，可以正常、完整的搜索到2张播放卡播出码流的所有频道，搜索完后的频道数与实际频道数相符；各分类频道数与实际相符；耗时正常</t>
    <phoneticPr fontId="1" type="noConversion"/>
  </si>
  <si>
    <t>不会出现死机等异常现象，能正常退出搜索。</t>
    <phoneticPr fontId="1" type="noConversion"/>
  </si>
  <si>
    <t>与实际频点略有偏差的频点的搜索测试（如天威435有节目，用434频点搜索）</t>
    <phoneticPr fontId="1" type="noConversion"/>
  </si>
  <si>
    <t>错误带宽测试（7M、8M符码率）</t>
    <phoneticPr fontId="1" type="noConversion"/>
  </si>
  <si>
    <t>切换软件中设置的天线电源，量高频头电压是否与其相符</t>
    <phoneticPr fontId="1" type="noConversion"/>
  </si>
  <si>
    <t>软件设置电源为开、关，分别对应实际电压为：5V、0V</t>
    <phoneticPr fontId="1" type="noConversion"/>
  </si>
  <si>
    <t>1.5 节目搜索 - 卫星1 - 极化方式测试</t>
    <phoneticPr fontId="1" type="noConversion"/>
  </si>
  <si>
    <t>1.5.1</t>
    <phoneticPr fontId="1" type="noConversion"/>
  </si>
  <si>
    <t>1.5.2</t>
  </si>
  <si>
    <t>1.5.3</t>
  </si>
  <si>
    <t>1.5.4</t>
  </si>
  <si>
    <t>1.5.5</t>
  </si>
  <si>
    <t>1.5.6</t>
  </si>
  <si>
    <t>1.5.7</t>
  </si>
  <si>
    <t>1.5.8</t>
  </si>
  <si>
    <t>1.5.9</t>
  </si>
  <si>
    <t>水平极化信号测试，测量高频头输出电压（参考电压：18V～19V）</t>
    <phoneticPr fontId="1" type="noConversion"/>
  </si>
  <si>
    <t>亚洲3S卫星，4000 H 26850 LNB5150
（水平极化的标准电压为18V，但在高频头空载工作时一般可达19V左右）</t>
    <phoneticPr fontId="1" type="noConversion"/>
  </si>
  <si>
    <t>垂直极化信号测试，测量高频头输出电压（参考电压：13V）</t>
    <phoneticPr fontId="1" type="noConversion"/>
  </si>
  <si>
    <t>亚洲138°， 12538 V 41250 LNB9750～10600</t>
    <phoneticPr fontId="1" type="noConversion"/>
  </si>
  <si>
    <t>低本振信号测试
测试环境暂时没有低本振信号，</t>
    <phoneticPr fontId="1" type="noConversion"/>
  </si>
  <si>
    <t>节目数：24(无广播)
其中的一些节目为：Channel [V]china (可看)
XING KONG(可看)
Ph’x Info(可看)</t>
    <phoneticPr fontId="1" type="noConversion"/>
  </si>
  <si>
    <t>高本振信号测试
搜索亚洲138°卫星的高本振， 12538 V 41250 LNB9750～10600,看搜索界面及实际列表结果</t>
    <phoneticPr fontId="1" type="noConversion"/>
  </si>
  <si>
    <t>节目数：11(无广播)
其中的一些节目为：CCTV 4(可看) 
CCTV NEWS(可看)
JIANGSU(可看)
SHENZHEN(可看)
...</t>
    <phoneticPr fontId="1" type="noConversion"/>
  </si>
  <si>
    <t>播-S的码流，参数选择如Sym：27500,000bd， 5150MHz），在手动搜索界面，LNB选择单本振5150MHz，输入TP：4000  27500（H或V均可）</t>
    <phoneticPr fontId="1" type="noConversion"/>
  </si>
  <si>
    <t>输入正确的TP后，界面上会显示一定的信号质量和强度，开始搜索，可以搜到服务器上该频点的所有节目，显示结果和实际一致。</t>
    <phoneticPr fontId="1" type="noConversion"/>
  </si>
  <si>
    <t>盲扫功能：信号线接实际卫星，如3S卫星选择盲扫</t>
    <phoneticPr fontId="1" type="noConversion"/>
  </si>
  <si>
    <t>可以搜出3S卫星的相关TP，搜完后自动跳至搜索界面。搜索时，不显示重复节目。搜索后的节目列表中没有重复节目。显示结果和实际一致。</t>
    <phoneticPr fontId="1" type="noConversion"/>
  </si>
  <si>
    <t>卫星的【Lnb Power】选项选择【OFF】时，测量高频头电压（参考电压：0V）</t>
    <phoneticPr fontId="1" type="noConversion"/>
  </si>
  <si>
    <t>正常OFF时，电压为0V。</t>
    <phoneticPr fontId="1" type="noConversion"/>
  </si>
  <si>
    <t>用码流播放器播DVB-S2、DVB-S的节目流搜索测试</t>
    <phoneticPr fontId="1" type="noConversion"/>
  </si>
  <si>
    <t>能正常搜索到的节目并播放</t>
    <phoneticPr fontId="1" type="noConversion"/>
  </si>
  <si>
    <t>在每一个显示信号强度和质量的菜单里（如TPlist/Sat EDit/TOPMOST等），插拔信号线</t>
    <phoneticPr fontId="1" type="noConversion"/>
  </si>
  <si>
    <t>拔掉信号线，显示无信号；插上信号线，显示有信号,且信号的显示情况差异不大。</t>
    <phoneticPr fontId="1" type="noConversion"/>
  </si>
  <si>
    <t>1.6 节目搜索 - 卫星2 - DisEqc测试</t>
    <phoneticPr fontId="1" type="noConversion"/>
  </si>
  <si>
    <t>1.6.1</t>
    <phoneticPr fontId="1" type="noConversion"/>
  </si>
  <si>
    <t>连接DiSEqC，Receiver端接机顶盒，LNB1、LNB2、LNB3、LNB4端分别连接卫星信号时，分别对应于该卫星的DiSEqC选项选择A、B、C、D时可以正常搜台和收看节目。</t>
    <phoneticPr fontId="1" type="noConversion"/>
  </si>
  <si>
    <t>1.6.2</t>
  </si>
  <si>
    <t>1.6.3</t>
  </si>
  <si>
    <t>1.6.4</t>
  </si>
  <si>
    <t>1.6.5</t>
  </si>
  <si>
    <t>卫星信号接LNB1端口时、DiSEqC选项选择A时可以正常搜台和收看节目，DiSEqC选项选择B、C、D时则不可以正常搜台和收看节目</t>
    <phoneticPr fontId="1" type="noConversion"/>
  </si>
  <si>
    <t>LNB1、LNB2、LNB3、LNB4两个以上端口都接上不同的卫星信号，每个卫星根据LNB1：A、LNB2:B、LNB3:C、LNB4:D的对应方式设置【DiSEqC】选项，每个卫星都可以正常搜台并可以随意切换观看不同卫星的节目。</t>
    <phoneticPr fontId="1" type="noConversion"/>
  </si>
  <si>
    <t>此时该卫星【Lnb Power】项必须选择【ON】。确认正常</t>
    <phoneticPr fontId="1" type="noConversion"/>
  </si>
  <si>
    <t>选择【Anto DisEqc】选项时，当卫星信号接上LNB1、LNB2、LNB3、LNB4任意一个端口时，能自动找到连接的端口，卫星没有接上端口时提示没有DisEqc</t>
    <phoneticPr fontId="1" type="noConversion"/>
  </si>
  <si>
    <t>Auto DisEqc功能
必须确保该卫星有频点并且该频点正常情况下能够锁住。</t>
    <phoneticPr fontId="1" type="noConversion"/>
  </si>
  <si>
    <t>卫星的【Lnb Power】选项选择【OFF】时所有DisEqc功能不能使用</t>
    <phoneticPr fontId="1" type="noConversion"/>
  </si>
  <si>
    <t>确认正常，且高频头输出电压为0V。</t>
    <phoneticPr fontId="1" type="noConversion"/>
  </si>
  <si>
    <t>1.7 节目搜索 - 卫星2 - 22K测试</t>
    <phoneticPr fontId="1" type="noConversion"/>
  </si>
  <si>
    <t>1.7.1</t>
    <phoneticPr fontId="1" type="noConversion"/>
  </si>
  <si>
    <t>1.7.2</t>
  </si>
  <si>
    <t>1.7.3</t>
  </si>
  <si>
    <t>1.7.4</t>
  </si>
  <si>
    <t>卫星【22K】选项选择【OFF】和【ON】时分别在连接端口是0（或者可能叫OFF）和22K（或者可能叫ON）时可以正常搜台和收看节目</t>
    <phoneticPr fontId="1" type="noConversion"/>
  </si>
  <si>
    <t>卫星LNB为Ku波段双本振时，【22K】选项应该auto状态，并且不能让用户选择。分别搜索卫星的低本振频点和高本振频点，应该能够搜到节目，且两频点节目均能正常播放</t>
    <phoneticPr fontId="1" type="noConversion"/>
  </si>
  <si>
    <t>0和22K两个端口都接上不同的卫星信号，当卫星的【22K】选项选择和端口连接对应时可以正常搜台和观看节目，并随意在两个卫星节目中进行切换</t>
    <phoneticPr fontId="1" type="noConversion"/>
  </si>
  <si>
    <t>此时该卫星【Lnb Power】项必须选择【ON】。确认正常。
菜单中设的状态与实际22K切换器设备的状态相符，则能正常搜台播放。
【】如果连接的卫星是ku波段双本振的，应注意22k是否会被自动打开</t>
    <phoneticPr fontId="1" type="noConversion"/>
  </si>
  <si>
    <t>此时该卫星【Lnb Power】项必须选择【ON】。确认正常。
    在锁卫星低本振频点时，端口输出0KHz；在锁卫星高本振频点时，端口输出22KHz</t>
    <phoneticPr fontId="1" type="noConversion"/>
  </si>
  <si>
    <t>卫星的【Lnb Power】选项选择【OFF】时，22K功能不能使用</t>
    <phoneticPr fontId="1" type="noConversion"/>
  </si>
  <si>
    <t>1.8 节目搜索 - 卫星3 - Multi-Switch测试</t>
    <phoneticPr fontId="1" type="noConversion"/>
  </si>
  <si>
    <t>1.8.1</t>
    <phoneticPr fontId="1" type="noConversion"/>
  </si>
  <si>
    <t>1.8.2</t>
  </si>
  <si>
    <t>1.8.3</t>
  </si>
  <si>
    <t>1.8.4</t>
  </si>
  <si>
    <t>卫星的Diseqc参数分别设置为A。
卫星LNB设置为uni9750-10600，此时22K为auto状态。
分别去锁如下四个频点:
10928 H 27500、
10928 V 27500、
11750 H 27500、
11750 V 27500</t>
    <phoneticPr fontId="1" type="noConversion"/>
  </si>
  <si>
    <t>可以使用指示灯的方式来测试multiswitch切换到了哪个端口上。
Multiswitch分别切换到了以下四个端口：
Diseqc A-18V-0KHz、
Diseqc A-13V-0KHz、
Diseqc A-18V-22KHz、
Diseqc A-13V-22KHz</t>
    <phoneticPr fontId="1" type="noConversion"/>
  </si>
  <si>
    <t>卫星的Diseqc参数分别设置为B。
卫星LNB设置为uni9750-10600，此时22K为auto状态。
分别去锁如下四个频点:
10928 H 27500、
10928 V 27500、
11750 H 27500、
11750 V 27500</t>
    <phoneticPr fontId="1" type="noConversion"/>
  </si>
  <si>
    <t>可以使用指示灯的方式来测试multiswitch切换到了哪个端口上。
Multiswitch分别切换到了以下四个端口：
Diseqc B-18V-0KHz、
Diseqc B-13V-0KHz、
Diseqc B-18V-22KHz、
Diseqc B-13V-22KHz</t>
    <phoneticPr fontId="1" type="noConversion"/>
  </si>
  <si>
    <t>卫星的Diseqc参数分别设置为C。
卫星LNB设置为uni9750-10600，此时22K为auto状态。
分别去锁如下四个频点:
10928 H 27500、
10928 V 27500、
11750 H 27500、
11750 V 27500</t>
    <phoneticPr fontId="1" type="noConversion"/>
  </si>
  <si>
    <t>可以使用指示灯的方式来测试multiswitch切换到了哪个端口上。
Multiswitch分别切换到了以下四个端口：
Diseqc C-18V-0KHz、
Diseqc C-13V-0KHz、
Diseqc C-18V-22KHz、
Diseqc C-13V-22KHz</t>
    <phoneticPr fontId="1" type="noConversion"/>
  </si>
  <si>
    <t>卫星的Diseqc参数分别设置为D。
卫星LNB设置为uni9750-10600，此时22K为auto状态。
分别去锁如下四个频点:
10928 H 27500、
10928 V 27500、
11750 H 27500、
11750 V 27500</t>
    <phoneticPr fontId="1" type="noConversion"/>
  </si>
  <si>
    <t>可以使用指示灯的方式来测试multiswitch切换到了哪个端口上。
Multiswitch分别切换到了以下四个端口：
Diseqc D-18V-0KHz、
Diseqc D-13V-0KHz、
Diseqc D-18V-22KHz、
Diseqc D-13V-22KHz</t>
    <phoneticPr fontId="1" type="noConversion"/>
  </si>
  <si>
    <t>1.9 节目搜索 - 卫星4 - Motor测试</t>
    <phoneticPr fontId="1" type="noConversion"/>
  </si>
  <si>
    <t>1.9.1</t>
    <phoneticPr fontId="1" type="noConversion"/>
  </si>
  <si>
    <t>1.9.2</t>
  </si>
  <si>
    <t>1.9.3</t>
  </si>
  <si>
    <t>1.9.4</t>
  </si>
  <si>
    <t>1.9.5</t>
  </si>
  <si>
    <t>Drive West和Drive East功能</t>
    <phoneticPr fontId="1" type="noConversion"/>
  </si>
  <si>
    <t>此时该卫星【Lnb Power】项必须选择【ON】。
有三种方式，连续、按持续时间和按步数，确认马达转动时方向正确和时间步数正确。</t>
    <phoneticPr fontId="1" type="noConversion"/>
  </si>
  <si>
    <t>Goto Ref功能</t>
    <phoneticPr fontId="1" type="noConversion"/>
  </si>
  <si>
    <t>此时该卫星【Lnb Power】项必须选择【ON】。
选择该项时，马达会转到参考位置，也就是正南方（0度）的位置。</t>
    <phoneticPr fontId="1" type="noConversion"/>
  </si>
  <si>
    <t>Set West Limit和Set East Limit功能</t>
    <phoneticPr fontId="1" type="noConversion"/>
  </si>
  <si>
    <t>此时该卫星【Lnb Power】项必须选择【ON】。
以West Limit 为例，设置马达当前位置为West Limit时，当马达连续向西转动时，到达该位置便会自动停下，East Limit同理</t>
    <phoneticPr fontId="1" type="noConversion"/>
  </si>
  <si>
    <t>Disable Limit功能</t>
    <phoneticPr fontId="1" type="noConversion"/>
  </si>
  <si>
    <t>此时该卫星【Lnb Power】项必须选择【ON】。
选择该功能时，Set West Limit和Set East Limit功能中设置的Limit失效，马达连续向西转动时一直转到尽头才会自动停止，向东转同理</t>
    <phoneticPr fontId="1" type="noConversion"/>
  </si>
  <si>
    <t>存储两个以上不同卫星的位置信息</t>
    <phoneticPr fontId="1" type="noConversion"/>
  </si>
  <si>
    <t>此时该卫星【Lnb Power】项必须选择【ON】。
切换相应频点时，马达能转动到之前存储的相应位置</t>
    <phoneticPr fontId="1" type="noConversion"/>
  </si>
  <si>
    <t>1.9 节目搜索 - 卫星5 - 特殊测试项</t>
    <phoneticPr fontId="1" type="noConversion"/>
  </si>
  <si>
    <t>先选定某卫星进行预制频点搜索，不恢复工厂设置，再对其盲扫搜索2次以上，搜索完后，观察节目列表的显示。</t>
    <phoneticPr fontId="1" type="noConversion"/>
  </si>
  <si>
    <t>节目列表不应该出现相同名字的节目。显示结果和实际一致。</t>
    <phoneticPr fontId="1" type="noConversion"/>
  </si>
  <si>
    <t>#</t>
    <phoneticPr fontId="1" type="noConversion"/>
  </si>
  <si>
    <t>本节总计</t>
    <phoneticPr fontId="1" type="noConversion"/>
  </si>
  <si>
    <t>统计本节测试情况</t>
    <phoneticPr fontId="1" type="noConversion"/>
  </si>
  <si>
    <r>
      <t xml:space="preserve">&lt;地区&gt;_&lt;项目名&gt;_详细测试报告  </t>
    </r>
    <r>
      <rPr>
        <b/>
        <sz val="12"/>
        <color theme="0"/>
        <rFont val="微软雅黑"/>
        <family val="2"/>
        <charset val="134"/>
      </rPr>
      <t>海外软件研发测试组</t>
    </r>
    <phoneticPr fontId="1" type="noConversion"/>
  </si>
  <si>
    <t>节目搜索</t>
    <phoneticPr fontId="1" type="noConversion"/>
  </si>
  <si>
    <t>返回总目录</t>
    <phoneticPr fontId="1" type="noConversion"/>
  </si>
  <si>
    <t>2.基本状态</t>
    <phoneticPr fontId="1" type="noConversion"/>
  </si>
  <si>
    <t>基本状态</t>
    <phoneticPr fontId="1" type="noConversion"/>
  </si>
  <si>
    <t>音量控制</t>
    <phoneticPr fontId="1" type="noConversion"/>
  </si>
  <si>
    <t>本节主要检查机顶盒的基本状态，包括以下测试模块：</t>
    <phoneticPr fontId="1" type="noConversion"/>
  </si>
  <si>
    <t>2.1 通用菜单状态测试</t>
    <phoneticPr fontId="1" type="noConversion"/>
  </si>
  <si>
    <t>2.1.1</t>
    <phoneticPr fontId="1" type="noConversion"/>
  </si>
  <si>
    <t>2.1.2</t>
  </si>
  <si>
    <t>2.1.3</t>
  </si>
  <si>
    <t>2.1.4</t>
  </si>
  <si>
    <t>2.1.5</t>
  </si>
  <si>
    <t>2.1.6</t>
  </si>
  <si>
    <t>2.1.7</t>
  </si>
  <si>
    <t>菜单显示测试</t>
    <phoneticPr fontId="1" type="noConversion"/>
  </si>
  <si>
    <t>进入每一个菜单，检查显示上菜单会不会有明显的错误</t>
    <phoneticPr fontId="1" type="noConversion"/>
  </si>
  <si>
    <t>菜单响应测试</t>
    <phoneticPr fontId="1" type="noConversion"/>
  </si>
  <si>
    <t>进出每一个菜单，进行操作，检查会不会出现操作不流畅的情况</t>
    <phoneticPr fontId="1" type="noConversion"/>
  </si>
  <si>
    <t>基本功能测试-排序</t>
    <phoneticPr fontId="1" type="noConversion"/>
  </si>
  <si>
    <t>执行排序功能，观察是否排序正确，开关机断电，排序的位置是否正常保存。</t>
    <phoneticPr fontId="1" type="noConversion"/>
  </si>
  <si>
    <t>基本功能测试-分组</t>
    <phoneticPr fontId="1" type="noConversion"/>
  </si>
  <si>
    <t>执行所有分组功能，观察节目列表，是否分组正确，开关机断电，分组的位置是否正常保存。</t>
    <phoneticPr fontId="1" type="noConversion"/>
  </si>
  <si>
    <t>节目列表图标显示</t>
    <phoneticPr fontId="1" type="noConversion"/>
  </si>
  <si>
    <t>所有节目列表菜单，至少可以显示加锁、喜爱、钱字符等内容</t>
    <phoneticPr fontId="1" type="noConversion"/>
  </si>
  <si>
    <t>节目信息（PF）图标显示测试</t>
    <phoneticPr fontId="1" type="noConversion"/>
  </si>
  <si>
    <t>需要显示Teletext、音频Subtitle的个数，成人级别信息，是否码流支持AC3（DD），播对应的码流，检查PF的显示是否与实际相符。</t>
    <phoneticPr fontId="1" type="noConversion"/>
  </si>
  <si>
    <t>各设置菜单信息保存功能</t>
    <phoneticPr fontId="1" type="noConversion"/>
  </si>
  <si>
    <t>各语言，视频设置等菜单，修改各设置项，有正确的对应动作，断电开机后，进入该菜单为上次设置的项目和结果。</t>
    <phoneticPr fontId="1" type="noConversion"/>
  </si>
  <si>
    <t>2.2 开关机、待机状态测试</t>
    <phoneticPr fontId="1" type="noConversion"/>
  </si>
  <si>
    <t>2.2.1</t>
    <phoneticPr fontId="1" type="noConversion"/>
  </si>
  <si>
    <t>2.2.2</t>
  </si>
  <si>
    <t>2.2.3</t>
  </si>
  <si>
    <t>2.2.4</t>
  </si>
  <si>
    <t>2.2.5</t>
  </si>
  <si>
    <t>2.2.6</t>
  </si>
  <si>
    <t>2.2.7</t>
  </si>
  <si>
    <t>2.2.8</t>
  </si>
  <si>
    <t>2.2.9</t>
  </si>
  <si>
    <t>2.2.10</t>
  </si>
  <si>
    <t>2.2.11</t>
  </si>
  <si>
    <t>2.2.12</t>
  </si>
  <si>
    <t>2.2.13</t>
  </si>
  <si>
    <t>开机画面、颜色显示</t>
    <phoneticPr fontId="1" type="noConversion"/>
  </si>
  <si>
    <t>开机画面能正常显示；开机过程颜色正常</t>
    <phoneticPr fontId="1" type="noConversion"/>
  </si>
  <si>
    <t>切换各端口输出开关机</t>
    <phoneticPr fontId="1" type="noConversion"/>
  </si>
  <si>
    <t>多次操作，确保开关机过程中，各端口输出画面无明显抖动，形变，各端口音频输出无杂音和爆音</t>
    <phoneticPr fontId="1" type="noConversion"/>
  </si>
  <si>
    <t>开机时间</t>
    <phoneticPr fontId="1" type="noConversion"/>
  </si>
  <si>
    <t>在正常开机时间范围内进入节目播放。从开始启动到出视频画面，所需时间应在23秒之内，最多不得超过23秒；从开机到出现LOGO时间小于15秒。
如超过20秒，测试报告应以一般性质问题列出；如超过23秒，应列为严重问题</t>
    <phoneticPr fontId="1" type="noConversion"/>
  </si>
  <si>
    <t>各个音频输出接口，在开机过程，没有杂音及爆破音</t>
    <phoneticPr fontId="1" type="noConversion"/>
  </si>
  <si>
    <t>多次操作，确认没有</t>
    <phoneticPr fontId="1" type="noConversion"/>
  </si>
  <si>
    <t>机顶盒直接断电开关机测试</t>
    <phoneticPr fontId="1" type="noConversion"/>
  </si>
  <si>
    <t>均能正常启动，启动过程无异常现象。
多次测试，至少50次；</t>
    <phoneticPr fontId="1" type="noConversion"/>
  </si>
  <si>
    <t>在所有状态下（全屏播放、菜单、节目指南、数据广播、游戏）待机</t>
    <phoneticPr fontId="1" type="noConversion"/>
  </si>
  <si>
    <t>在各种状态下按待机键能正确待机，能正常唤醒待机状态。遥控和前面板的待机键均能起到待机和唤醒作用。
正常工作状态下，在一级菜单与视频层下能在3秒内待机
可结合下面多次待机测试一起进行</t>
    <phoneticPr fontId="1" type="noConversion"/>
  </si>
  <si>
    <t>遥控器前面板交叉多次待机、待机唤醒</t>
    <phoneticPr fontId="1" type="noConversion"/>
  </si>
  <si>
    <t>能正常待机及待机唤醒。遥控和前面板的待机键均能起到待机和唤醒作用
多次测试，至少50次；</t>
    <phoneticPr fontId="1" type="noConversion"/>
  </si>
  <si>
    <t>检查启动过程中、待机过程中的LED灯、数码管</t>
    <phoneticPr fontId="1" type="noConversion"/>
  </si>
  <si>
    <t>2.2.14</t>
  </si>
  <si>
    <t>加一条</t>
    <phoneticPr fontId="1" type="noConversion"/>
  </si>
  <si>
    <t>在待机状态中，直接断电后启动机顶盒</t>
    <phoneticPr fontId="1" type="noConversion"/>
  </si>
  <si>
    <t>能正常启动机顶盒</t>
    <phoneticPr fontId="1" type="noConversion"/>
  </si>
  <si>
    <t>参考送样测试用例</t>
    <phoneticPr fontId="1" type="noConversion"/>
  </si>
  <si>
    <t>在开机过程中，直接断电并迅速恢复供电进行开机电源不稳测试</t>
    <phoneticPr fontId="1" type="noConversion"/>
  </si>
  <si>
    <t>机器重新启动时，能正常启动，正常使用。</t>
    <phoneticPr fontId="1" type="noConversion"/>
  </si>
  <si>
    <t>在换台过程中断电，重启</t>
    <phoneticPr fontId="1" type="noConversion"/>
  </si>
  <si>
    <t>节目不会丢失，开机能自动播放上次观看节目</t>
    <phoneticPr fontId="1" type="noConversion"/>
  </si>
  <si>
    <t>长时间待机、启动测试</t>
    <phoneticPr fontId="1" type="noConversion"/>
  </si>
  <si>
    <t>能正常启动；现有平台2-4小时，新平台8-12小时</t>
    <phoneticPr fontId="1" type="noConversion"/>
  </si>
  <si>
    <t>用几种不同型号的电视，在HDMI，AV,分量下待机</t>
    <phoneticPr fontId="1" type="noConversion"/>
  </si>
  <si>
    <t>要么黑屏，要么蓝屏，并提示无信号。</t>
    <phoneticPr fontId="1" type="noConversion"/>
  </si>
  <si>
    <t>支持定时开机唤醒功能,</t>
    <phoneticPr fontId="1" type="noConversion"/>
  </si>
  <si>
    <t>时间误差不超过20S/天</t>
    <phoneticPr fontId="1" type="noConversion"/>
  </si>
  <si>
    <t>2.3 电视节目播放</t>
    <phoneticPr fontId="1" type="noConversion"/>
  </si>
  <si>
    <t>2.3.1</t>
    <phoneticPr fontId="1" type="noConversion"/>
  </si>
  <si>
    <t>2.3.2</t>
  </si>
  <si>
    <t>2.3.3</t>
  </si>
  <si>
    <t>2.3.4</t>
  </si>
  <si>
    <t>2.3.5</t>
  </si>
  <si>
    <t>2.3.6</t>
  </si>
  <si>
    <t>2.3.7</t>
  </si>
  <si>
    <t>2.3.8</t>
  </si>
  <si>
    <t>2.3.9</t>
  </si>
  <si>
    <t>2.3.10</t>
  </si>
  <si>
    <t>2.3.11</t>
  </si>
  <si>
    <t>2.3.12</t>
  </si>
  <si>
    <t>2.3.13</t>
  </si>
  <si>
    <t>2.3.14</t>
  </si>
  <si>
    <t>2.3.15</t>
  </si>
  <si>
    <t>2.3.16</t>
  </si>
  <si>
    <t>2.3.17</t>
  </si>
  <si>
    <t>节目音视频质量</t>
    <phoneticPr fontId="1" type="noConversion"/>
  </si>
  <si>
    <t>节目视频不会出现马赛克，音频不会出现爆音，且音视频同步正常</t>
    <phoneticPr fontId="1" type="noConversion"/>
  </si>
  <si>
    <t>全屏，正常速度的节目切换，到隐藏菜单（mainwindow按1212）查看记录的切台时间是否与要求相符。并记录相关值。</t>
    <phoneticPr fontId="1" type="noConversion"/>
  </si>
  <si>
    <t>节目播放正常；不会出现遗留帧，音视频同时出现且同步；同频点和异频点节目来回切换，视频不会出现马赛克，音频不会出现爆音；节目切换耗时正常——FTA节目换台：同频点1.5秒之内、不同频点耗时应该在2.5秒之内完成，CA节目换台：同频点2.5秒之内、不同频点耗时应该在3.5秒之内完成。
FTA节目：
1.同频点切台时间(平均、最大、最小)
2.不同频点切台时间(平均、最大、最小)
CA节目：
3.同频点切台时间(平均、最大、最小)：
4.不同频点切台时间(平均、最大、最小)：
在不同频点节目，FTA和CA节目中来回切换。
换台耗时测试中，FTA节目换台耗时超过3秒或者CA节目换台耗时超过4秒，应该列为严重问题</t>
    <phoneticPr fontId="1" type="noConversion"/>
  </si>
  <si>
    <t>在节目指南/节目列表中，正常速度的节目切换</t>
    <phoneticPr fontId="1" type="noConversion"/>
  </si>
  <si>
    <t>节目播放正常；节目指南里换台时不会出现遗留帧，音视频同时出现且同步；视频不会出现马赛克，音频不会出现爆音。节目切换耗时正常——FTA节目换台：同频点1.5秒之内、不同频点耗时应该在2.5秒之内完成，CA节目换台：同频点2.5秒之内、不同频点耗时应该在3.5秒之内完成。
节目指南有小视屏窗口的测试项。
换台耗时测试中，FTA节目换台耗时超过3秒或者CA节目换台耗时超过4秒，应该列为严重问题</t>
    <phoneticPr fontId="1" type="noConversion"/>
  </si>
  <si>
    <t>输入有效频道号</t>
    <phoneticPr fontId="1" type="noConversion"/>
  </si>
  <si>
    <t>可以正常自动切换到相应的频道；如果按确定可以立刻切换到相应的频道播放节目。</t>
    <phoneticPr fontId="1" type="noConversion"/>
  </si>
  <si>
    <t>输入无效频道号</t>
    <phoneticPr fontId="1" type="noConversion"/>
  </si>
  <si>
    <t>原来节目一直正常播放；会正常显示数值，并提示无效台号，自动或按确定不会跳转节目。
需按规范，确认0频道是否有效</t>
    <phoneticPr fontId="1" type="noConversion"/>
  </si>
  <si>
    <t>返回操作的播放功能</t>
    <phoneticPr fontId="1" type="noConversion"/>
  </si>
  <si>
    <t>在收看此电视节目之前，有收看过其他电视节目，按回退（返回）键可以自动跳到上一个收看的节目，不断按回退可以在此两个频道间正常切换；音视频正常播放、同步</t>
    <phoneticPr fontId="1" type="noConversion"/>
  </si>
  <si>
    <t>节目均能正常切换；遥控停止节目切换后，可以立刻停止节目切换；切换后的音视频正常、同步。快速换台停止后，应观察菜单显示的当前节目信息和当前正常播放的节目是否一致。</t>
    <phoneticPr fontId="1" type="noConversion"/>
  </si>
  <si>
    <t>快速长时间节目切换
建议在机房多台机顶盒测试；可以压着遥控器换台键连续换台，至少4个小时。如果时间要求紧，可以只进行下一个用例的操作。</t>
    <phoneticPr fontId="1" type="noConversion"/>
  </si>
  <si>
    <t>持续操作20分钟手动上下换台</t>
    <phoneticPr fontId="1" type="noConversion"/>
  </si>
  <si>
    <t>一直可以正常播放；音视频一直正常，不会出现黑屏、马赛克等现象；拷完机后换几个台，音视频均正常同步</t>
    <phoneticPr fontId="1" type="noConversion"/>
  </si>
  <si>
    <t>长时间固定频道节目播放，带CA的项目最好在CA环境下测试。
建议在机房多台机顶盒测试，至少12个小时。如果时间紧，可以在座位上中午连续播放3小时测试即可。</t>
    <phoneticPr fontId="1" type="noConversion"/>
  </si>
  <si>
    <t>均可以立刻正常收看电视节目；音视频同步；没有画面残留。来回在广播和电视节目间切换时，应观察当前播放的广播节目和电视节目，应该节目分组，是否发生了变化——一般不应发生变化</t>
    <phoneticPr fontId="1" type="noConversion"/>
  </si>
  <si>
    <t>多次从音频广播进入电视播放观察1分钟
多次测试，至少30次；可配合广播节目基本测试中电视、广播切换项一起进行测试</t>
    <phoneticPr fontId="1" type="noConversion"/>
  </si>
  <si>
    <t>从游戏退出，进入电视播放观察3分钟</t>
    <phoneticPr fontId="1" type="noConversion"/>
  </si>
  <si>
    <t>均可以立刻正常收看电视；音视频同步；没有画面残留</t>
    <phoneticPr fontId="1" type="noConversion"/>
  </si>
  <si>
    <t>从游戏退出到出现节目播放画面</t>
    <phoneticPr fontId="1" type="noConversion"/>
  </si>
  <si>
    <t>不应超过2s的时间</t>
    <phoneticPr fontId="1" type="noConversion"/>
  </si>
  <si>
    <t>从节目指南退出，进入电视播放观察3分钟</t>
    <phoneticPr fontId="1" type="noConversion"/>
  </si>
  <si>
    <t>多次从节目搜索完成后退出，进入电视播放观察1分钟
可配合节目搜索的反复搜索测试一起进行；</t>
    <phoneticPr fontId="1" type="noConversion"/>
  </si>
  <si>
    <t>均能正常选择相应的频道，进入到相应的频道中播放节目；列表频道号与实际相符</t>
    <phoneticPr fontId="1" type="noConversion"/>
  </si>
  <si>
    <t>从不同的节目列表进入电视全屏播放节面
节目列表：电视节目列表、节目分类各类型列表、喜爱节目列表、节目指南</t>
    <phoneticPr fontId="1" type="noConversion"/>
  </si>
  <si>
    <t>正常节目及加扰节目均能正常提示信号中断</t>
    <phoneticPr fontId="1" type="noConversion"/>
  </si>
  <si>
    <t>正常播放节目时反复插拔信号线，在“信号中断提示”未出现时换台，再插入信号线【测试10次】</t>
    <phoneticPr fontId="1" type="noConversion"/>
  </si>
  <si>
    <t>全屏与EPG小视窗切换正常</t>
    <phoneticPr fontId="1" type="noConversion"/>
  </si>
  <si>
    <t>节目播放状态下全屏与小视窗反复切换，图像播放清晰流畅，声音流畅，同步。</t>
    <phoneticPr fontId="1" type="noConversion"/>
  </si>
  <si>
    <t>2.4 广播节目播放</t>
    <phoneticPr fontId="1" type="noConversion"/>
  </si>
  <si>
    <t>2.4.1</t>
    <phoneticPr fontId="1" type="noConversion"/>
  </si>
  <si>
    <t>2.4.2</t>
  </si>
  <si>
    <t>2.4.3</t>
  </si>
  <si>
    <t>2.4.4</t>
  </si>
  <si>
    <t>2.4.5</t>
  </si>
  <si>
    <t>节目音频</t>
    <phoneticPr fontId="1" type="noConversion"/>
  </si>
  <si>
    <t>音频清晰，不会出现爆音</t>
    <phoneticPr fontId="1" type="noConversion"/>
  </si>
  <si>
    <t>节目背景</t>
    <phoneticPr fontId="1" type="noConversion"/>
  </si>
  <si>
    <t>广播节目背景正常显示。如为市场化项目，不应出现其他运营商logo作为背景</t>
    <phoneticPr fontId="1" type="noConversion"/>
  </si>
  <si>
    <t>节目切换</t>
    <phoneticPr fontId="1" type="noConversion"/>
  </si>
  <si>
    <t>换台时不会出现背景图片消失现象</t>
    <phoneticPr fontId="1" type="noConversion"/>
  </si>
  <si>
    <t>均可以立刻正常收听广播；广播背景正常显示；来回在广播和电视节目间切换时，应观察当前播放的广播节目和电视节目，应该节目分组，是否发生了变化——一般不应发生变化</t>
    <phoneticPr fontId="1" type="noConversion"/>
  </si>
  <si>
    <t>多次从其它业务模块进入音频广播
其它业务包括：电视节目，菜单，节目指南，游戏</t>
    <phoneticPr fontId="1" type="noConversion"/>
  </si>
  <si>
    <t>I帧在全屏和小视窗切换时显示正常</t>
    <phoneticPr fontId="1" type="noConversion"/>
  </si>
  <si>
    <t>在有I帧背景情况下，全屏和小视窗切换，I帧显示正常，大小和对应窗体匹配，无明显缩放或滞后时间</t>
    <phoneticPr fontId="1" type="noConversion"/>
  </si>
  <si>
    <t>2.5 音量控制</t>
    <phoneticPr fontId="1" type="noConversion"/>
  </si>
  <si>
    <t>2.5.1</t>
    <phoneticPr fontId="1" type="noConversion"/>
  </si>
  <si>
    <t>2.5.2</t>
  </si>
  <si>
    <t>2.5.3</t>
  </si>
  <si>
    <t>2.5.4</t>
  </si>
  <si>
    <t>2.5.5</t>
  </si>
  <si>
    <t>2.5.6</t>
  </si>
  <si>
    <t>2.5.7</t>
  </si>
  <si>
    <t>2.5.8</t>
  </si>
  <si>
    <t>2.5.9</t>
  </si>
  <si>
    <t>2.5.10</t>
  </si>
  <si>
    <t>静音</t>
    <phoneticPr fontId="1" type="noConversion"/>
  </si>
  <si>
    <t>静音来回切换不会失效，静音时屏幕会出现提示，进入其他页面退出，静音提示能正常保留；静音后按音量+/-键解除静音</t>
    <phoneticPr fontId="1" type="noConversion"/>
  </si>
  <si>
    <t>在有视频播放菜单中，按静音</t>
    <phoneticPr fontId="1" type="noConversion"/>
  </si>
  <si>
    <t>能正常响应静音操作；静音状态，在各菜单切换均能保持静音，在音频菜单中设置音量相关选项后回到全屏播放能够正常静音。</t>
    <phoneticPr fontId="1" type="noConversion"/>
  </si>
  <si>
    <t>声道切换</t>
    <phoneticPr fontId="1" type="noConversion"/>
  </si>
  <si>
    <t>左声道，右声道，立体声都能正常发声</t>
    <phoneticPr fontId="1" type="noConversion"/>
  </si>
  <si>
    <t>音量调节</t>
    <phoneticPr fontId="1" type="noConversion"/>
  </si>
  <si>
    <t>可以正常渐进调节音量；重启机器后，音量能保存</t>
    <phoneticPr fontId="1" type="noConversion"/>
  </si>
  <si>
    <t>0音量测试</t>
    <phoneticPr fontId="1" type="noConversion"/>
  </si>
  <si>
    <t>音量调节到为0时，没有声音（静音）；无其他杂音出现；此时调到其他音量可以正常发音；</t>
    <phoneticPr fontId="1" type="noConversion"/>
  </si>
  <si>
    <t>最大音量测试</t>
    <phoneticPr fontId="1" type="noConversion"/>
  </si>
  <si>
    <t>音量正常，在电视允许情况下，无严重爆破音，杂音现象</t>
    <phoneticPr fontId="1" type="noConversion"/>
  </si>
  <si>
    <t>观察各个接口AV/HDMI/SCART音量（居中：都能听清楚，最大：各接口没有明显差别）</t>
    <phoneticPr fontId="1" type="noConversion"/>
  </si>
  <si>
    <t>应该音量正常，不会太大也不会太小。</t>
    <phoneticPr fontId="1" type="noConversion"/>
  </si>
  <si>
    <t>能实现音量全局控制及单独控制
默认控制项视规范而定；
在菜单中进行设置，然后在节目播放中调整验证；一般在音量设置中设置</t>
    <phoneticPr fontId="1" type="noConversion"/>
  </si>
  <si>
    <t>长时间静音</t>
    <phoneticPr fontId="1" type="noConversion"/>
  </si>
  <si>
    <t>长时间静音（至少半个小时），再次进行静音操作或进行音量调节，能正常恢复节目音频播放，静音图标消失</t>
    <phoneticPr fontId="1" type="noConversion"/>
  </si>
  <si>
    <t>静音操作后操作USB功能</t>
    <phoneticPr fontId="1" type="noConversion"/>
  </si>
  <si>
    <t>在USB功能中进行录制节目播放后退出、在USB选择MP3播放后退出，静音图标与静音效果相符</t>
    <phoneticPr fontId="1" type="noConversion"/>
  </si>
  <si>
    <t>2.6 版本控制</t>
    <phoneticPr fontId="1" type="noConversion"/>
  </si>
  <si>
    <t>2.6.1</t>
    <phoneticPr fontId="1" type="noConversion"/>
  </si>
  <si>
    <t>明确当前测试类型——（基础平台测试/实际项目测试/样机测试）到systerm infor界面检查硬件版本信息</t>
    <phoneticPr fontId="1" type="noConversion"/>
  </si>
  <si>
    <t>如果是基础平台测试/样机测试最后两位需要是FF，并询问项目负责人样机时间限制功能是否打开。如果是类似HV8621.30.00的描述，请查看上边信息，明确是否正确</t>
    <phoneticPr fontId="1" type="noConversion"/>
  </si>
  <si>
    <t>2.6.2</t>
  </si>
  <si>
    <t>到systerm infor界面检查软件版本信息</t>
    <phoneticPr fontId="1" type="noConversion"/>
  </si>
  <si>
    <t>若是实际项目测试，请询问项目负责人改版软件是否更新了软件版本号</t>
    <phoneticPr fontId="1" type="noConversion"/>
  </si>
  <si>
    <t>2.7 常用音视频格式播放测试</t>
    <phoneticPr fontId="1" type="noConversion"/>
  </si>
  <si>
    <t>2.7.1</t>
    <phoneticPr fontId="1" type="noConversion"/>
  </si>
  <si>
    <t>码流说明</t>
    <phoneticPr fontId="1" type="noConversion"/>
  </si>
  <si>
    <t>编号</t>
    <phoneticPr fontId="1" type="noConversion"/>
  </si>
  <si>
    <t>码流文件和位置</t>
    <phoneticPr fontId="1" type="noConversion"/>
  </si>
  <si>
    <t>视频格式</t>
    <phoneticPr fontId="1" type="noConversion"/>
  </si>
  <si>
    <t>音频格式</t>
    <phoneticPr fontId="1" type="noConversion"/>
  </si>
  <si>
    <t>分辨率</t>
    <phoneticPr fontId="1" type="noConversion"/>
  </si>
  <si>
    <t>测试结果</t>
    <phoneticPr fontId="1" type="noConversion"/>
  </si>
  <si>
    <t>F:\音视频测试\视频解码测试\MPEG2\MPEG2_AC3&amp;MPEG1_TS封装_标清576I.ts</t>
    <phoneticPr fontId="1" type="noConversion"/>
  </si>
  <si>
    <t>MPEG2</t>
    <phoneticPr fontId="1" type="noConversion"/>
  </si>
  <si>
    <t>MPEG1</t>
    <phoneticPr fontId="1" type="noConversion"/>
  </si>
  <si>
    <t>576I</t>
    <phoneticPr fontId="1" type="noConversion"/>
  </si>
  <si>
    <t>F:\音视频测试\视频解码测试\MPEG2\MPEG2_AC3_TS封装_高清1080I.ts</t>
    <phoneticPr fontId="1" type="noConversion"/>
  </si>
  <si>
    <t>AC-3</t>
    <phoneticPr fontId="1" type="noConversion"/>
  </si>
  <si>
    <t>1080I</t>
    <phoneticPr fontId="1" type="noConversion"/>
  </si>
  <si>
    <t>F:\音视频测试\视频解码测试\MPEG2\MPEG2_MPEG1_TS封装_高清1080P.ts</t>
    <phoneticPr fontId="1" type="noConversion"/>
  </si>
  <si>
    <t>1080P</t>
    <phoneticPr fontId="1" type="noConversion"/>
  </si>
  <si>
    <t>F:\音视频测试\视频解码测试\H.264\H.264_MPEG1_TS封装_标清480P.ts</t>
    <phoneticPr fontId="1" type="noConversion"/>
  </si>
  <si>
    <t>H.264</t>
    <phoneticPr fontId="1" type="noConversion"/>
  </si>
  <si>
    <t>480P</t>
    <phoneticPr fontId="1" type="noConversion"/>
  </si>
  <si>
    <t>F:\音视频测试\视频解码测试\H.264\H.264_AC3_MPG封装_高清1080P.mpg</t>
    <phoneticPr fontId="1" type="noConversion"/>
  </si>
  <si>
    <t>F:\音视频测试\音频解码测试\AAC\H.264_AAC_TS封装_高清720P.ts</t>
    <phoneticPr fontId="1" type="noConversion"/>
  </si>
  <si>
    <t>AAC</t>
    <phoneticPr fontId="1" type="noConversion"/>
  </si>
  <si>
    <t>720P</t>
    <phoneticPr fontId="1" type="noConversion"/>
  </si>
  <si>
    <t>F:\音视频测试\音频解码测试\HE-AAC\AVC_AC3&amp;AAC_TS封装_高清720P.ts</t>
    <phoneticPr fontId="1" type="noConversion"/>
  </si>
  <si>
    <t>AVC</t>
    <phoneticPr fontId="1" type="noConversion"/>
  </si>
  <si>
    <t>F:\音视频测试\视频解码测试\AVS\AVS_MPEG1_TS_标清576I.ts</t>
    <phoneticPr fontId="1" type="noConversion"/>
  </si>
  <si>
    <t>AVS</t>
    <phoneticPr fontId="1" type="noConversion"/>
  </si>
  <si>
    <t>F:\音视频测试\音频解码测试\DD+\AVC_DD+_TS封装_高清1080I.ts</t>
    <phoneticPr fontId="1" type="noConversion"/>
  </si>
  <si>
    <t>DOLBY+</t>
    <phoneticPr fontId="1" type="noConversion"/>
  </si>
  <si>
    <t>F:\音视频测试\视频解码测试\DIVX\DIVX5_MPEG1_AVI封装_高清720P.avi</t>
    <phoneticPr fontId="1" type="noConversion"/>
  </si>
  <si>
    <t>DIVX</t>
    <phoneticPr fontId="1" type="noConversion"/>
  </si>
  <si>
    <t>D:\通用测试\声道\声道测试流（左声道）单身情歌---（右声道）单眼皮女生.m2t
或 D:\通用测试\声道\Ningxia4-programs-EPG.trp</t>
    <phoneticPr fontId="1" type="noConversion"/>
  </si>
  <si>
    <t>2.7.2</t>
  </si>
  <si>
    <t>2.7.3</t>
  </si>
  <si>
    <t>2.7.4</t>
  </si>
  <si>
    <t>2.7.5</t>
  </si>
  <si>
    <t>2.7.6</t>
  </si>
  <si>
    <t>2.7.7</t>
  </si>
  <si>
    <t>NTSC/PAL制式切换、Letter-box、panscan图像模式切换、1080P/1080I、720P/720I、576P/576I分辨率切换对比测试，高清节目与标清节目切换测试，高清节目与广播节目切换测试，高清节目长时间播放正常，音视频同步</t>
    <phoneticPr fontId="1" type="noConversion"/>
  </si>
  <si>
    <t>播放MPEG2的码流1、2、3，测试节目播放是否正常
需同时播放清流进行高清节目与标清节目、广播节目切换测试。
每个高清节目播放观察时间超过10分钟</t>
    <phoneticPr fontId="1" type="noConversion"/>
  </si>
  <si>
    <t>播放H.264的码流4、5、6测试节目播放是否正常</t>
    <phoneticPr fontId="1" type="noConversion"/>
  </si>
  <si>
    <t>播放AVC的码流7，测试高清节目播放是否正常</t>
    <phoneticPr fontId="1" type="noConversion"/>
  </si>
  <si>
    <t>播放AVS的码流8，测试节目播放是否正常</t>
    <phoneticPr fontId="1" type="noConversion"/>
  </si>
  <si>
    <t>播放杜比+的码流9，测试节目播放是否正常</t>
    <phoneticPr fontId="1" type="noConversion"/>
  </si>
  <si>
    <t>播放DIVX的码流10，测试节目播放是否正常</t>
    <phoneticPr fontId="1" type="noConversion"/>
  </si>
  <si>
    <t>播放码流11，测试节目左右声道、立体声输出是否正常</t>
    <phoneticPr fontId="1" type="noConversion"/>
  </si>
  <si>
    <t>2.8 音视频解码测试</t>
    <phoneticPr fontId="1" type="noConversion"/>
  </si>
  <si>
    <t>2.8.1</t>
    <phoneticPr fontId="1" type="noConversion"/>
  </si>
  <si>
    <t>2.8.2</t>
  </si>
  <si>
    <t>2.8.3</t>
  </si>
  <si>
    <t>2.8.4</t>
  </si>
  <si>
    <t>2.8.5</t>
  </si>
  <si>
    <t>2.8.6</t>
  </si>
  <si>
    <t>2.8.7</t>
  </si>
  <si>
    <t>2.8.8</t>
  </si>
  <si>
    <t>音视频测试并不拘泥于所列的测试项。
现实码流中可能存在不同的音视频类型组合，但不管是哪种组合，但不管是哪种组合都应该确保音视频都能正常解码且，音视频是同步的。</t>
    <phoneticPr fontId="1" type="noConversion"/>
  </si>
  <si>
    <t>播放VideoType为Mpeg1（0x01）和AudioType为Mpeg1（0x03）的节目</t>
    <phoneticPr fontId="1" type="noConversion"/>
  </si>
  <si>
    <t>音视频均能正常播放，且音视频同步</t>
    <phoneticPr fontId="1" type="noConversion"/>
  </si>
  <si>
    <t>播放VideoType为Mpeg2（0x02）和AudioType为Mpeg2（0x04）的节目</t>
    <phoneticPr fontId="1" type="noConversion"/>
  </si>
  <si>
    <t>播放VideoType为Mpeg2（0x02）和AudioType为OP_MEPG2（0x80）的节目</t>
    <phoneticPr fontId="1" type="noConversion"/>
  </si>
  <si>
    <t>播放VideoType为H.264（0x1B）和AudioType为AC3（0x81）的节目</t>
    <phoneticPr fontId="1" type="noConversion"/>
  </si>
  <si>
    <t>播放VideoType为H.264（0x1B）和AudioType为DD+的节目（可选项）</t>
    <phoneticPr fontId="1" type="noConversion"/>
  </si>
  <si>
    <t>播放VideoType为H.264（0x1B）和AudioType为AAC_ADTS（0x0F）的节目</t>
    <phoneticPr fontId="1" type="noConversion"/>
  </si>
  <si>
    <t>播放VideoType为H.264（0x1B）和AudioType为AAC_LATM（0x11）的节目</t>
    <phoneticPr fontId="1" type="noConversion"/>
  </si>
  <si>
    <t>播放VideoType为H.264（0x1B）和AudioType为HE-AAC的节目（可选项）</t>
    <phoneticPr fontId="1" type="noConversion"/>
  </si>
  <si>
    <t>基本输入输出</t>
    <phoneticPr fontId="1" type="noConversion"/>
  </si>
  <si>
    <t>3.基本输入输出</t>
    <phoneticPr fontId="1" type="noConversion"/>
  </si>
  <si>
    <t>本节主要检查机顶盒的各视音频、RF和USB等输入输出端口的状态，包括以下测试模块：</t>
    <phoneticPr fontId="1" type="noConversion"/>
  </si>
  <si>
    <t>3.1 遥控器</t>
    <phoneticPr fontId="1" type="noConversion"/>
  </si>
  <si>
    <t>3.1.1</t>
    <phoneticPr fontId="1" type="noConversion"/>
  </si>
  <si>
    <t>3.1.2</t>
  </si>
  <si>
    <t>3.1.3</t>
  </si>
  <si>
    <t>3.1.4</t>
  </si>
  <si>
    <t>3.1.5</t>
  </si>
  <si>
    <t>3.1.6</t>
  </si>
  <si>
    <t>3.1.7</t>
  </si>
  <si>
    <t>按键响应</t>
    <phoneticPr fontId="1" type="noConversion"/>
  </si>
  <si>
    <t>所有按键的响应正确有效，按键灵敏度符合要求。</t>
    <phoneticPr fontId="1" type="noConversion"/>
  </si>
  <si>
    <t>按下某个按键不放，按键重复响应时间间隔相同</t>
    <phoneticPr fontId="1" type="noConversion"/>
  </si>
  <si>
    <t>按键重复响应的时间间隔相同且正常，不会忽快忽慢响应按键
按显示有明显变化的按键测试；如向下、向上换台</t>
    <phoneticPr fontId="1" type="noConversion"/>
  </si>
  <si>
    <t>按下某个键不放，进行连续1分钟按键测试</t>
    <phoneticPr fontId="1" type="noConversion"/>
  </si>
  <si>
    <t>可以正常重复响应按键，不会出现严重的按键累积现象。停止按键后，可以很快停止按键响应
按显示有明显变化的按键测试；如向下、向上换台</t>
    <phoneticPr fontId="1" type="noConversion"/>
  </si>
  <si>
    <t>遥控器快速随机换台</t>
    <phoneticPr fontId="1" type="noConversion"/>
  </si>
  <si>
    <t>可以正常响应遥控器按键</t>
    <phoneticPr fontId="1" type="noConversion"/>
  </si>
  <si>
    <t>在约五米处，进行遥控器遥控</t>
    <phoneticPr fontId="1" type="noConversion"/>
  </si>
  <si>
    <t>信号干扰测试</t>
    <phoneticPr fontId="1" type="noConversion"/>
  </si>
  <si>
    <t>机顶盒开机状态下不会受到周边环境（照明灯开关及其他电气设备遥控器操作不少于1个小时）干扰导致遥控操作
注意周围照明灯的开关和其他电气设备遥控器控制是否会导致自动弹出菜单、音量键、换台、静音等遥控器按键操作</t>
    <phoneticPr fontId="1" type="noConversion"/>
  </si>
  <si>
    <t>按键响应时间平均要求不多于350ms（每秒相应事件大于等于3个）</t>
    <phoneticPr fontId="1" type="noConversion"/>
  </si>
  <si>
    <t>在主菜单按1212进入隐藏菜单，不停进行按键操作，最后按OK，观察界面上显示的按键间隔时间的平均值、最大值。最小值。</t>
    <phoneticPr fontId="1" type="noConversion"/>
  </si>
  <si>
    <t>3.2 机顶盒前面板</t>
    <phoneticPr fontId="1" type="noConversion"/>
  </si>
  <si>
    <t>3.2.1</t>
    <phoneticPr fontId="1" type="noConversion"/>
  </si>
  <si>
    <t>3.2.2</t>
  </si>
  <si>
    <t>3.2.3</t>
  </si>
  <si>
    <t>3.2.4</t>
  </si>
  <si>
    <t>3.2.5</t>
  </si>
  <si>
    <t>可以正常重复响应按键，不会出现严重的按键累积现象。停止按键后，可以很快停止按键响应</t>
    <phoneticPr fontId="1" type="noConversion"/>
  </si>
  <si>
    <t>开机过程不会出现乱码现象；机顶盒在电视、广播状态下，LED都能正常正确显示。换台时能够实时响应。显示数值与实际数值相符。待机时：显示系统时间或不显示。（请询问项目具体需求）
开机时显示:boot
电视节目播放时显示:CXXX或时间
广播节目播放时显示:AXXX或时间
节目PVR录制时显示：REC
节目PVR回放时显示：PLAY
媒体播放时显示：PLAY
搜索时显示：SCAN
升级时显示：升级状态
假待机时显示：时间
真待机时显示： 时间</t>
    <phoneticPr fontId="1" type="noConversion"/>
  </si>
  <si>
    <t>LED显示
客户有要求时，按照客户要求规格显示。
一般：显示加载程序过程：“----”、“CA”
电视状态显示：“C节目号”
广播状态：“A节目号”
没有节目时：“----”
搜索频道时：“SCAN”
待机时：显示系统时间或不显示</t>
    <phoneticPr fontId="1" type="noConversion"/>
  </si>
  <si>
    <t>待机、开机状态下电源指示灯能正常区分显示，且显示正常；在有无信号状态下，信号指示灯能正常区分显示，且显示正常；前面板锁定灯未锁定即tuner没有锁住的状态下需要显示闪烁。
（若有疑问，请与项目负责人联系。）</t>
    <phoneticPr fontId="1" type="noConversion"/>
  </si>
  <si>
    <t>面板指示灯
一般：电源指示灯待机为红色、开机为黄色；信号指示灯锁定灯为绿色，没有信号时闪烁</t>
    <phoneticPr fontId="1" type="noConversion"/>
  </si>
  <si>
    <t>3.3 外部接口测试－高频头</t>
    <phoneticPr fontId="1" type="noConversion"/>
  </si>
  <si>
    <t>3.3.1</t>
    <phoneticPr fontId="1" type="noConversion"/>
  </si>
  <si>
    <t>3.3.2</t>
  </si>
  <si>
    <t>3.3.3</t>
  </si>
  <si>
    <t>3.3.4</t>
  </si>
  <si>
    <t>3.3.5</t>
  </si>
  <si>
    <t>3.3.6</t>
  </si>
  <si>
    <t>根据具体高频头的类型——DVBS/DVBC/DVBT,执行各基础搜索功能，具体见节目搜索——有线、卫星、地面各测试用例。</t>
    <phoneticPr fontId="1" type="noConversion"/>
  </si>
  <si>
    <t>基础搜索都能搜到台，并播放正常。</t>
    <phoneticPr fontId="1" type="noConversion"/>
  </si>
  <si>
    <t>能实时响应或显示插拔信号线的效果，不因插拔多次后出现马赛克、黑屏或死机等异常现象；在正常收看的节目时，每次插入信号线后能很快恢复播放节目；广播节目I帧在此情况下不会消失。</t>
    <phoneticPr fontId="1" type="noConversion"/>
  </si>
  <si>
    <t>播放节目状态，多次插拔Cable线，进行Tuner测试
至少插拔30次。</t>
    <phoneticPr fontId="1" type="noConversion"/>
  </si>
  <si>
    <t>音视频正常，不会出现黑屏、死机及音视频不同步现象，广播节目I帧在此情况下不会消失。</t>
    <phoneticPr fontId="1" type="noConversion"/>
  </si>
  <si>
    <t>信号线临界点测试，信号线似接非接，让这种状态多保持一段时间，然后连接上
亦可用转接头多分几次信号，使信号变弱，保持一段时间，再接回正常信号</t>
    <phoneticPr fontId="1" type="noConversion"/>
  </si>
  <si>
    <t>不影响节目收看；无黑屏现象；无死机现象</t>
    <phoneticPr fontId="1" type="noConversion"/>
  </si>
  <si>
    <t>在正常收看节目的过程中，用手或金属物直接多次触碰高频头
多次测试，至少15次；</t>
    <phoneticPr fontId="1" type="noConversion"/>
  </si>
  <si>
    <t>上电（开机启动）过程和开机状态下都能正常环出信号。</t>
    <phoneticPr fontId="1" type="noConversion"/>
  </si>
  <si>
    <t>Loop out功能测试
待机、关机状态下能否环出信号视具体的硬件平台而定。</t>
    <phoneticPr fontId="1" type="noConversion"/>
  </si>
  <si>
    <t>设置预录功能，使用环出信号，关机，到点观察是否自动重启，是否能够正常录制。</t>
    <phoneticPr fontId="1" type="noConversion"/>
  </si>
  <si>
    <t>环出信号不中断测试【视具体项目而定】</t>
    <phoneticPr fontId="1" type="noConversion"/>
  </si>
  <si>
    <t>3.4 外部接口测试－CVBS</t>
    <phoneticPr fontId="1" type="noConversion"/>
  </si>
  <si>
    <t>3.4.1</t>
    <phoneticPr fontId="1" type="noConversion"/>
  </si>
  <si>
    <t>3.4.2</t>
  </si>
  <si>
    <t>3.4.3</t>
  </si>
  <si>
    <t>3.4.4</t>
  </si>
  <si>
    <t>3.4.5</t>
  </si>
  <si>
    <t>3.4.6</t>
  </si>
  <si>
    <t>3.4.7</t>
  </si>
  <si>
    <t>多次插拔AV线测试</t>
    <phoneticPr fontId="1" type="noConversion"/>
  </si>
  <si>
    <t>能正常输出音视频，且音视频同步正常</t>
    <phoneticPr fontId="1" type="noConversion"/>
  </si>
  <si>
    <t>将AV线的音视频对调反插</t>
    <phoneticPr fontId="1" type="noConversion"/>
  </si>
  <si>
    <t>不损坏机顶盒</t>
    <phoneticPr fontId="1" type="noConversion"/>
  </si>
  <si>
    <t>屏幕输出比率切换</t>
    <phoneticPr fontId="1" type="noConversion"/>
  </si>
  <si>
    <t>无论切换到4:3还是16:9，能正常输出音视频（用不同比例的码流验证），且音视频同步正常，视频显示区域无异常。</t>
    <phoneticPr fontId="1" type="noConversion"/>
  </si>
  <si>
    <t>屏幕输出模式切换</t>
    <phoneticPr fontId="1" type="noConversion"/>
  </si>
  <si>
    <t>无论切换到Letter Box、Pan Scan或者Auto，能正常输出音视频，且音视频同步正常。</t>
    <phoneticPr fontId="1" type="noConversion"/>
  </si>
  <si>
    <t>测试的左右声道、立体声道播放与测试流的声道属性相符</t>
    <phoneticPr fontId="1" type="noConversion"/>
  </si>
  <si>
    <t>声道测试
测试所需码流：D盘/通用测试/声道/声道测试流….m2t</t>
    <phoneticPr fontId="1" type="noConversion"/>
  </si>
  <si>
    <t>在PAL和NTSC等制式间来回切换，菜单显示正常，且音视频输出正常、同步。
重启机顶盒，启动过程及开机logo等显示正常。</t>
    <phoneticPr fontId="1" type="noConversion"/>
  </si>
  <si>
    <t>电视制式切换
可结合HDMI分辨率切换时一起测试</t>
    <phoneticPr fontId="1" type="noConversion"/>
  </si>
  <si>
    <t>单声道(Mono)：软件切换到单声道(Mono)，左、右声道接口同时输出电视剧声音和新闻声音；
立体声(Stereo)：软件切换到立体声(Stereo)，左声道接口输出电视剧声音,右声道接口输出新闻声音；
右声道(Right)：软件切换到右声道(Right)，左、右声道接口同时输出新闻声音；
左声道(Left)：软件切换到左声道(Left)，左、右声道接口同时输出电视剧声音；</t>
    <phoneticPr fontId="1" type="noConversion"/>
  </si>
  <si>
    <t>单声道功能测试
左声道对应电视剧声音，右声道对应新闻声音，码流在：D:\通用测试\声道\单声道</t>
    <phoneticPr fontId="1" type="noConversion"/>
  </si>
  <si>
    <t>3.5 外部接口测试－YPBPR</t>
    <phoneticPr fontId="1" type="noConversion"/>
  </si>
  <si>
    <t>3.5.1</t>
    <phoneticPr fontId="1" type="noConversion"/>
  </si>
  <si>
    <t>3.5.2</t>
  </si>
  <si>
    <t>3.5.3</t>
  </si>
  <si>
    <t>3.5.4</t>
  </si>
  <si>
    <t>3.5.5</t>
  </si>
  <si>
    <t>3.5.6</t>
  </si>
  <si>
    <t>多次插拔YPBPR线测试</t>
    <phoneticPr fontId="1" type="noConversion"/>
  </si>
  <si>
    <t>能正常输出视频，且音视频同步正常</t>
    <phoneticPr fontId="1" type="noConversion"/>
  </si>
  <si>
    <t>将YPBPR线的各分量对调反插入YPBPR端子</t>
    <phoneticPr fontId="1" type="noConversion"/>
  </si>
  <si>
    <t>不会出现死机等异常现象</t>
    <phoneticPr fontId="1" type="noConversion"/>
  </si>
  <si>
    <t>输出端口功能测试</t>
    <phoneticPr fontId="1" type="noConversion"/>
  </si>
  <si>
    <t>YPbPr端口支持1080I、720P、576P、576I、480P、480I等格式视频输出；各分辨率输出能被电视机正确侦测到，且各分辨率下音视频输出正常，且音视频同步正常。
重启机顶盒，启动过程及开机logo等显示正常。</t>
    <phoneticPr fontId="1" type="noConversion"/>
  </si>
  <si>
    <t>无论切换到4:3还是16:9，能正常输出音视频，且音视频同步正常，视频显示区域无异常。</t>
    <phoneticPr fontId="1" type="noConversion"/>
  </si>
  <si>
    <t>无论切换到Letter Box、Pan Scan或者Auto，能正常输出音视频，且音视频同步正常</t>
    <phoneticPr fontId="1" type="noConversion"/>
  </si>
  <si>
    <t>3.6 外部接口测试－HDMI</t>
    <phoneticPr fontId="1" type="noConversion"/>
  </si>
  <si>
    <t>3.6.1</t>
    <phoneticPr fontId="1" type="noConversion"/>
  </si>
  <si>
    <t>3.6.2</t>
  </si>
  <si>
    <t>3.6.3</t>
  </si>
  <si>
    <t>3.6.4</t>
  </si>
  <si>
    <t>3.6.5</t>
  </si>
  <si>
    <t>3.6.6</t>
  </si>
  <si>
    <t>3.6.7</t>
  </si>
  <si>
    <t>3.6.8</t>
  </si>
  <si>
    <t>3.6.9</t>
  </si>
  <si>
    <t>3.6.10</t>
  </si>
  <si>
    <t>3.6.11</t>
  </si>
  <si>
    <t>HDMI端口多次热插拔可靠性测试</t>
    <phoneticPr fontId="1" type="noConversion"/>
  </si>
  <si>
    <t>两端的设备（电视、机顶盒）工作正常，HDMI输出的音视频功能正常，且音视频同步正常；</t>
    <phoneticPr fontId="1" type="noConversion"/>
  </si>
  <si>
    <t>能正常显示NTSC和PAL电视制式的音视频输出，且音视频同步正常。
重启机顶盒，启动过程及开机logo等显示正常。</t>
    <phoneticPr fontId="1" type="noConversion"/>
  </si>
  <si>
    <t>HDMI输出兼容性测试
尽量用不同品牌不同型号的电视进行测试，目前常用的型号：LED19HS95(11届员工的)、LC22E561(10届员工的)等</t>
    <phoneticPr fontId="1" type="noConversion"/>
  </si>
  <si>
    <t>每次开机、待机输出正常、完整、可靠；视频输出不易受干扰，音频没有杂音</t>
    <phoneticPr fontId="1" type="noConversion"/>
  </si>
  <si>
    <t>HDMI输出的可靠性测试
多次开关机、待机测试，至少30次</t>
    <phoneticPr fontId="1" type="noConversion"/>
  </si>
  <si>
    <t>HDMI端口支持1080P、1080I、720P、576P、576I、480P、480I等格式视频输出；各分辨率输出能被电视机正确侦测到，且各分辨率下音视频输出正常，且音视频同步正常。
重启机顶盒，启动过程及开机logo等显示正常。</t>
    <phoneticPr fontId="1" type="noConversion"/>
  </si>
  <si>
    <t>HDMI输出端口功能测试
可结合CVBS切换电视制式时一起测试。</t>
    <phoneticPr fontId="1" type="noConversion"/>
  </si>
  <si>
    <t>STB先开TV后开</t>
    <phoneticPr fontId="1" type="noConversion"/>
  </si>
  <si>
    <t>输出的音视频功能正常，且音视频同步正常</t>
    <phoneticPr fontId="1" type="noConversion"/>
  </si>
  <si>
    <t>TV先开STB后开</t>
    <phoneticPr fontId="1" type="noConversion"/>
  </si>
  <si>
    <t>切换TV信号源</t>
    <phoneticPr fontId="1" type="noConversion"/>
  </si>
  <si>
    <t>无论切换到4:3还是16:9，输出的音视频功能正常，且音视频同步正常</t>
    <phoneticPr fontId="1" type="noConversion"/>
  </si>
  <si>
    <t>无论切换到Letter Box、Pan Scan或者Auto，输出的音视频功能正常，且音视频同步正常</t>
    <phoneticPr fontId="1" type="noConversion"/>
  </si>
  <si>
    <t>输出的音视频功能正常</t>
    <phoneticPr fontId="1" type="noConversion"/>
  </si>
  <si>
    <t>全3D输出【视机顶盒功能而定】</t>
    <phoneticPr fontId="1" type="noConversion"/>
  </si>
  <si>
    <t>3.7 外部接口测试－SCART</t>
    <phoneticPr fontId="1" type="noConversion"/>
  </si>
  <si>
    <t>3.7.1</t>
    <phoneticPr fontId="1" type="noConversion"/>
  </si>
  <si>
    <t>3.7.2</t>
  </si>
  <si>
    <t>3.7.3</t>
  </si>
  <si>
    <t>3.7.4</t>
  </si>
  <si>
    <t>3.7.5</t>
  </si>
  <si>
    <t>3.7.6</t>
  </si>
  <si>
    <t>3.7.7</t>
  </si>
  <si>
    <t>3.7.8</t>
  </si>
  <si>
    <t>3.7.9</t>
  </si>
  <si>
    <t>SCART输出兼容性测试</t>
    <phoneticPr fontId="1" type="noConversion"/>
  </si>
  <si>
    <t>电视机能够正确检测到SCART信号，且画面输出正常</t>
    <phoneticPr fontId="1" type="noConversion"/>
  </si>
  <si>
    <t>SCART端口插拔可靠性测试</t>
    <phoneticPr fontId="1" type="noConversion"/>
  </si>
  <si>
    <t>两端的设备工作正常，SCART输出的音视频功能正常</t>
    <phoneticPr fontId="1" type="noConversion"/>
  </si>
  <si>
    <t>SCART输出的可靠性测试</t>
    <phoneticPr fontId="1" type="noConversion"/>
  </si>
  <si>
    <t>开机，待机输出可靠；视频输出不易受干扰，音频没有杂音</t>
    <phoneticPr fontId="1" type="noConversion"/>
  </si>
  <si>
    <t>无论切换到4:3还是16:9，能正常输出音视频，音视频同步。</t>
    <phoneticPr fontId="1" type="noConversion"/>
  </si>
  <si>
    <t>声道输出</t>
    <phoneticPr fontId="1" type="noConversion"/>
  </si>
  <si>
    <t>左右声道、立体声输出正常，且音视频同步正常</t>
    <phoneticPr fontId="1" type="noConversion"/>
  </si>
  <si>
    <t>视频输出模式切换</t>
    <phoneticPr fontId="1" type="noConversion"/>
  </si>
  <si>
    <t>通过SCART菜单切换视频CVBS、RGB和YPbPr模式。各模式下，画面输出正常，音视频正常，音视频同步。
重启机顶盒，启动过程及开机logo等显示正常。</t>
    <phoneticPr fontId="1" type="noConversion"/>
  </si>
  <si>
    <t>3.8 外部接口测试－S端子</t>
    <phoneticPr fontId="1" type="noConversion"/>
  </si>
  <si>
    <t>3.8.1</t>
    <phoneticPr fontId="1" type="noConversion"/>
  </si>
  <si>
    <t>3.8.2</t>
  </si>
  <si>
    <t>3.8.3</t>
  </si>
  <si>
    <t>3.8.4</t>
  </si>
  <si>
    <t>多次插拔S端子线测试</t>
    <phoneticPr fontId="1" type="noConversion"/>
  </si>
  <si>
    <t>3.9.1</t>
    <phoneticPr fontId="1" type="noConversion"/>
  </si>
  <si>
    <t>3.9.2</t>
  </si>
  <si>
    <t>3.9.3</t>
  </si>
  <si>
    <t>3.9.4</t>
  </si>
  <si>
    <t>机顶盒选择输出3频道信号，并连接电视RF输入。电视切换到3频道，并手动搜台。</t>
    <phoneticPr fontId="1" type="noConversion"/>
  </si>
  <si>
    <t>在电视3频道上看到正常音视频信号。
机顶盒断电重启后，在3频道上能看到开机画面，正常音视频信号，且音视频同步正常。</t>
    <phoneticPr fontId="1" type="noConversion"/>
  </si>
  <si>
    <t>机顶盒选择输出4频道信号，并连接电视RF输入。电视切换到4频道，并手动搜台</t>
    <phoneticPr fontId="1" type="noConversion"/>
  </si>
  <si>
    <t>在电视4频道上看到正常音视频信号。
机顶盒断电重启后，在4频道上能看到开机画面，正常音视频信号，且音视频同步正常。</t>
    <phoneticPr fontId="1" type="noConversion"/>
  </si>
  <si>
    <t>3-4频点输出模式切换</t>
    <phoneticPr fontId="1" type="noConversion"/>
  </si>
  <si>
    <t>1)   此测试项建立在前两测试项的基础上，最好使用两台电视机，一个接收3频道信号，一个接收4频道信号。
2)   此时，电视4频道的RF频率应该比3频道的高几MHz——否则为机顶盒菜单的3-4频道切换菜单显示反了。
3)   机顶盒切换到3频道输出模式。此时，电视的3频道有音视频信号，4频道无信号
4)   机顶盒切换到4频道输出模式。此时，电视的3频道无信号，4频道有音视频信号</t>
    <phoneticPr fontId="1" type="noConversion"/>
  </si>
  <si>
    <t xml:space="preserve">在正常工作过程，支持任意切换3-4频道输出  </t>
    <phoneticPr fontId="1" type="noConversion"/>
  </si>
  <si>
    <t>机顶盒切换3-4频道，把模拟信号线连接到电视，转换点输出为电视输出，切换电视频道为3或4，然后手动搜索节目，3频道频点为61.25MHZ，4频道的频点为67.25MHZ，并都有信号输出</t>
    <phoneticPr fontId="1" type="noConversion"/>
  </si>
  <si>
    <t>3.10 外部接口测试－RF(21-69)频道</t>
    <phoneticPr fontId="1" type="noConversion"/>
  </si>
  <si>
    <t>3.9 外部接口测试－RF(3-4)频道</t>
    <phoneticPr fontId="1" type="noConversion"/>
  </si>
  <si>
    <t>3.10.1</t>
    <phoneticPr fontId="1" type="noConversion"/>
  </si>
  <si>
    <t>3.10.2</t>
  </si>
  <si>
    <t>3.10.3</t>
  </si>
  <si>
    <t>3.10.4</t>
  </si>
  <si>
    <t>在电视21频道上看到正常音视频信号。
机顶盒断电重启后，在21频道上能看到开机画面，正常音视频信号，且音视频同步正常。</t>
    <phoneticPr fontId="1" type="noConversion"/>
  </si>
  <si>
    <t>机顶盒选择输出21频道信号，并连接电视RF输入。电视切换到21频道，并手动搜台。
RF（21～69）和RF（3-4）接口和功能相似，只是前者可以输出49个频道，比后者的2个多出了不少</t>
    <phoneticPr fontId="1" type="noConversion"/>
  </si>
  <si>
    <t>在电视69频道上看到正常音视频信号。
机顶盒断电重启后，在69频道上能看到开机画面，正常音视频信号，且音视频同步正常。</t>
    <phoneticPr fontId="1" type="noConversion"/>
  </si>
  <si>
    <t>机顶盒选择输出69频道信号，并连接电视RF输入。电视切换到69频道，并手动搜台
测试用例列举了21和69频道的输出。实际中测试人员应该测试21到69中的任意频道，且电视收到的信号中，频道号越大，频道的频率应该是越高的。否则可能是机顶盒设置输出有问题</t>
    <phoneticPr fontId="1" type="noConversion"/>
  </si>
  <si>
    <t>21～69频点输出模式切换</t>
    <phoneticPr fontId="1" type="noConversion"/>
  </si>
  <si>
    <t>1)   此测试项建立在前两测试项的基础上。最好使用两台电视机，一个接收21频道信号，一个接收69频道信号。
2)   此时，电视69频道的RF频率应该比21频道的高几十MHz——否则为机顶盒菜单的21～69频道切换菜单显示反了。
3)   机顶盒切换到21频道输出模式。此时，电视的21频道有音视频信号，69频道无信号
4)   机顶盒切换到69频道输出模式。此时，电视的21频道无信号，69频道有音视频信号</t>
    <phoneticPr fontId="1" type="noConversion"/>
  </si>
  <si>
    <t>在正常工作过程，支持任意切换21/69频道输出</t>
    <phoneticPr fontId="1" type="noConversion"/>
  </si>
  <si>
    <t>3.11 外部接口测试－数字音频</t>
    <phoneticPr fontId="1" type="noConversion"/>
  </si>
  <si>
    <t>3.11.1</t>
    <phoneticPr fontId="1" type="noConversion"/>
  </si>
  <si>
    <t>3.11.2</t>
  </si>
  <si>
    <t>3.11.3</t>
  </si>
  <si>
    <t>多次插拔数字音频线测试</t>
    <phoneticPr fontId="1" type="noConversion"/>
  </si>
  <si>
    <t>能正常输出音频，且音视频同步正常</t>
    <phoneticPr fontId="1" type="noConversion"/>
  </si>
  <si>
    <t>支持AC3穿透模式输出</t>
    <phoneticPr fontId="1" type="noConversion"/>
  </si>
  <si>
    <t>高清界面下测试，转换输出模式为Pass Through，看音频解码器的LED是否显示Dobly，并有声音输出</t>
    <phoneticPr fontId="1" type="noConversion"/>
  </si>
  <si>
    <t>支持AC3解码模式输出（PCM）</t>
    <phoneticPr fontId="1" type="noConversion"/>
  </si>
  <si>
    <t>高清界面下测试，转换输出模式为PCM，看音频解码器的LED是否显示DPCM，并有声音输出</t>
    <phoneticPr fontId="1" type="noConversion"/>
  </si>
  <si>
    <t>3.12 外部接口测试－USB口</t>
    <phoneticPr fontId="1" type="noConversion"/>
  </si>
  <si>
    <t>3.12.1</t>
    <phoneticPr fontId="1" type="noConversion"/>
  </si>
  <si>
    <t>3.12.2</t>
  </si>
  <si>
    <t>3.12.3</t>
  </si>
  <si>
    <t>3.12.4</t>
  </si>
  <si>
    <t>3.12.5</t>
  </si>
  <si>
    <t>3.12.6</t>
  </si>
  <si>
    <t>3.12.7</t>
  </si>
  <si>
    <t>3.12.8</t>
  </si>
  <si>
    <t>3.12.9</t>
  </si>
  <si>
    <t>3.12.10</t>
  </si>
  <si>
    <t>3.12.11</t>
  </si>
  <si>
    <t>3.12.12</t>
  </si>
  <si>
    <t>多次热插拔U盘及移动硬盘</t>
    <phoneticPr fontId="1" type="noConversion"/>
  </si>
  <si>
    <t>均可以正常识别U盘或移动硬盘
至少30次；至少使用两种不同的U盘或移动硬盘验证测试;</t>
    <phoneticPr fontId="1" type="noConversion"/>
  </si>
  <si>
    <t>插上U盘开机</t>
    <phoneticPr fontId="1" type="noConversion"/>
  </si>
  <si>
    <t>开机启动后，程序能自动识别U盘，无需再次插拔后才识别</t>
    <phoneticPr fontId="1" type="noConversion"/>
  </si>
  <si>
    <t>插上移动硬盘开机</t>
    <phoneticPr fontId="1" type="noConversion"/>
  </si>
  <si>
    <t>FAT32 U盘</t>
    <phoneticPr fontId="1" type="noConversion"/>
  </si>
  <si>
    <t>可以识别，且能正常读写文件</t>
    <phoneticPr fontId="1" type="noConversion"/>
  </si>
  <si>
    <t>exFAT U盘【据具体需求而定】</t>
    <phoneticPr fontId="1" type="noConversion"/>
  </si>
  <si>
    <t>NTFS  U盘</t>
    <phoneticPr fontId="1" type="noConversion"/>
  </si>
  <si>
    <t>FAT32普通分区移动硬盘读测试</t>
    <phoneticPr fontId="1" type="noConversion"/>
  </si>
  <si>
    <t>拿到测试硬盘（本地播放 FAT32盘）接上，可以识别到各个分区，如盒子有媒体播放功能，逐个测试播放盘中媒体文件，并观察画面是否卡顿，音视频是否同步</t>
    <phoneticPr fontId="1" type="noConversion"/>
  </si>
  <si>
    <t>拿到测试硬盘（本地播放 NTFS盘）接上，可以识别到各个分区，如盒子有媒体播放功能，逐个测试播放盘中媒体文件，并观察画面是否卡顿，音视频是否同步</t>
    <phoneticPr fontId="1" type="noConversion"/>
  </si>
  <si>
    <t>FAT32多分区的移动硬盘写测试</t>
    <phoneticPr fontId="1" type="noConversion"/>
  </si>
  <si>
    <t>拿到测试硬盘（PVR FAT32盘）接上，可以识别，进行PVR录制，录制过程观察画面是否卡顿，音视频是否同步。录制完后，进行回放，观察回放画面是否卡顿，音视频是否同步。</t>
    <phoneticPr fontId="1" type="noConversion"/>
  </si>
  <si>
    <t>NTFS普通分区的移动硬盘读测试</t>
    <phoneticPr fontId="1" type="noConversion"/>
  </si>
  <si>
    <t>NTFS 多分区的移动硬盘写测试</t>
    <phoneticPr fontId="1" type="noConversion"/>
  </si>
  <si>
    <t>拿到测试硬盘（PVR NTFS盘）接上，可以识别，进行PVR录制，录制过程观察画面是否卡顿，音视频是否同步。录制完后，进行回放，观察回放画面是否卡顿，音视频是否同步。</t>
    <phoneticPr fontId="1" type="noConversion"/>
  </si>
  <si>
    <t>支持USB调试打印输出功能</t>
    <phoneticPr fontId="1" type="noConversion"/>
  </si>
  <si>
    <t>插入硬盘，进入隐藏菜单开启USB调试打印功能，一段时间后，检查硬盘内是否生产打印文件，整个过程流畅，不会死机或是发送异常。</t>
    <phoneticPr fontId="1" type="noConversion"/>
  </si>
  <si>
    <t>支持USB卸载功能</t>
    <phoneticPr fontId="1" type="noConversion"/>
  </si>
  <si>
    <t>没有插入硬盘不能卸载，卸载成功之后：有提示信息，进行其它USB操作（USB升级，录制，回放等），不能进行且有提示。</t>
    <phoneticPr fontId="1" type="noConversion"/>
  </si>
  <si>
    <t>3.13 外部接口测试－串口</t>
    <phoneticPr fontId="1" type="noConversion"/>
  </si>
  <si>
    <t>3.13.1</t>
    <phoneticPr fontId="1" type="noConversion"/>
  </si>
  <si>
    <t>3.13.2</t>
  </si>
  <si>
    <t>串口功能</t>
    <phoneticPr fontId="1" type="noConversion"/>
  </si>
  <si>
    <t>能正常抓取串口打印，且能升级文件或者能正常烧写序列号</t>
    <phoneticPr fontId="1" type="noConversion"/>
  </si>
  <si>
    <t>支持通过串口烧写系列号</t>
    <phoneticPr fontId="1" type="noConversion"/>
  </si>
  <si>
    <t>支持串口（速率115200bps）输出打印</t>
    <phoneticPr fontId="1" type="noConversion"/>
  </si>
  <si>
    <t>3.14 外部接口测试－网口</t>
    <phoneticPr fontId="1" type="noConversion"/>
  </si>
  <si>
    <t>3.14.1</t>
    <phoneticPr fontId="1" type="noConversion"/>
  </si>
  <si>
    <t>手动设置IP，联通网络，进行网口测试；（至少连续ping通2分钟；cmd: ping IP -t）</t>
    <phoneticPr fontId="1" type="noConversion"/>
  </si>
  <si>
    <t>设好IP后，可以通过电脑PING通机顶盒所用的IP；
在网络设置中，将机顶盒的IP设为与你电脑同一网段且没有被使用的IP及网关；详见“网络设置”</t>
    <phoneticPr fontId="1" type="noConversion"/>
  </si>
  <si>
    <t>3.14</t>
    <phoneticPr fontId="1" type="noConversion"/>
  </si>
  <si>
    <t>3.10</t>
    <phoneticPr fontId="1" type="noConversion"/>
  </si>
  <si>
    <t>3.11</t>
    <phoneticPr fontId="1" type="noConversion"/>
  </si>
  <si>
    <t>3.12</t>
    <phoneticPr fontId="1" type="noConversion"/>
  </si>
  <si>
    <t>3.13</t>
    <phoneticPr fontId="1" type="noConversion"/>
  </si>
  <si>
    <t>对比测试</t>
    <phoneticPr fontId="1" type="noConversion"/>
  </si>
  <si>
    <t>4.对比测试</t>
    <phoneticPr fontId="1" type="noConversion"/>
  </si>
  <si>
    <t>4.1 接收性能对比测试</t>
    <phoneticPr fontId="1" type="noConversion"/>
  </si>
  <si>
    <t>本节主要用一些标准来检查机顶盒的一些固有参数，包括以下测试模块：</t>
    <phoneticPr fontId="1" type="noConversion"/>
  </si>
  <si>
    <t>4.1.1</t>
    <phoneticPr fontId="1" type="noConversion"/>
  </si>
  <si>
    <t>4.1.2</t>
  </si>
  <si>
    <t>接收性能对比测试1
数据记录到--项目名称_对比测试记录_测试人员_日期.xlsx中的接收性能对比表中。</t>
    <phoneticPr fontId="1" type="noConversion"/>
  </si>
  <si>
    <t>使用码流播放器播放，如是DVB-S2则关闭LNB 电源，使用衰减器逐步衰减测试，分别记录下来马赛克开始出现的衰减DB数，开始锁不住频点的衰减DB数，同一个时间段，对比批量出货的同前端的盒子，2个盒子这数据差不应该超过3DB。
DVB-S2的对比盒子：使用印尼的或7819蒙古的盒子。</t>
    <phoneticPr fontId="1" type="noConversion"/>
  </si>
  <si>
    <t>接收性能对比测试2</t>
    <phoneticPr fontId="1" type="noConversion"/>
  </si>
  <si>
    <t>使用实际卫星信号，选择H，V，高本振频点，低本振频点 各一个频点，如是DVB-S2则关闭LNB 电源，使用衰减器逐步衰减测试，分别记录下来马赛克开始出现的衰减DB数，开始锁不住频点的衰减DB数，对比批量出货的同前端的盒子，2个盒子这数据差不应该超过3DB。
DVB-S2的对比盒子：使用印尼的或7819蒙古的盒子。</t>
    <phoneticPr fontId="1" type="noConversion"/>
  </si>
  <si>
    <t>4.2 卫星盲扫性能对比测试</t>
    <phoneticPr fontId="1" type="noConversion"/>
  </si>
  <si>
    <t>4.2.1</t>
    <phoneticPr fontId="1" type="noConversion"/>
  </si>
  <si>
    <t>4.2.2</t>
  </si>
  <si>
    <t>直接连接实际卫星138，设置出厂，及删除数据之后分别进行盲扫。</t>
    <phoneticPr fontId="1" type="noConversion"/>
  </si>
  <si>
    <t>与基准数据对比TP数、具体TP的偏差、搜到的节目数及搜索时间，具体见盲扫数据记录表。应该各个结果不会偏差太大才对。</t>
    <phoneticPr fontId="1" type="noConversion"/>
  </si>
  <si>
    <t>如果时间允许，直接连接实际卫星亚洲3S，设置出厂，及删除数据之后分别进行盲扫。</t>
    <phoneticPr fontId="1" type="noConversion"/>
  </si>
  <si>
    <t>数据记录到--项目名称_对比测试记录_测试人员_日期.xlsx中的138及3S卫星盲扫数据对比表中。</t>
    <phoneticPr fontId="1" type="noConversion"/>
  </si>
  <si>
    <t>4.3 基础搜索对比测试</t>
    <phoneticPr fontId="1" type="noConversion"/>
  </si>
  <si>
    <t>4.3.1</t>
    <phoneticPr fontId="1" type="noConversion"/>
  </si>
  <si>
    <t>4.3.2</t>
  </si>
  <si>
    <t>4.3.3</t>
  </si>
  <si>
    <t>普通搜索对比-DVBS/S2
数据记录到--项目名称_对比测试记录_测试人员_日期.xlsx中的普通搜索对比-DVBS/S2表中。</t>
    <phoneticPr fontId="1" type="noConversion"/>
  </si>
  <si>
    <t>使用实际天威信号，按照项目名称_对比测试记录_测试人员_日期.xlsx
中的普通搜索对比-DVBC表中的要求进行测试，各项指标应与基准数据相差不大。</t>
    <phoneticPr fontId="1" type="noConversion"/>
  </si>
  <si>
    <t>普通搜索对比-DVBC
数据记录到--项目名称_对比测试记录_测试人员_日期.xlsx中的普通搜索对比-DVBC表中。</t>
    <phoneticPr fontId="1" type="noConversion"/>
  </si>
  <si>
    <t>普通搜索对比-DVBT
数据记录到--项目名称_对比测试记录_测试人员_日期.xlsx中的普通搜索对比-DVBT表中。</t>
    <phoneticPr fontId="1" type="noConversion"/>
  </si>
  <si>
    <t>使用服务器信号，按照项目名称_对比测试记录_测试人员_日期.xlsx中的普通搜索对比-DVBT表中的要求进行测试，各项指标应与基准数据相差不大。</t>
    <phoneticPr fontId="1" type="noConversion"/>
  </si>
  <si>
    <t>使用实际卫星信号，按照项目名称_对比测试记录_测试人员_日期.xlsx中的普通搜索对比-DVBS/S2表中的要求进行测试，各项指标应与基准数据相差不大。</t>
    <phoneticPr fontId="1" type="noConversion"/>
  </si>
  <si>
    <t>5.用户体验</t>
    <phoneticPr fontId="1" type="noConversion"/>
  </si>
  <si>
    <t>5.1 用户体验</t>
    <phoneticPr fontId="1" type="noConversion"/>
  </si>
  <si>
    <t>5.1.1</t>
    <phoneticPr fontId="1" type="noConversion"/>
  </si>
  <si>
    <t>全屏，正常速度的节目切换，到隐藏菜单（mainwindow按1212）查看记录的切台时间是否与要求相符。并记录相关值，在测试完成之后发布。
在不同频点节目，FTA和CA节目中来回切换。
换台耗时测试中，FTA节目换台耗时超过3秒或者CA节目换台耗时超过4秒，应该列为严重问题</t>
    <phoneticPr fontId="1" type="noConversion"/>
  </si>
  <si>
    <t>节目播放正常；不会出现遗留帧，音视频同时出现且同步；同频点和异频点节目来回切换，视频不会出现马赛克，音频不会出现爆音；节目切换耗时正常——FTA节目换台：同频点1.5秒之内、不同频点耗时应该在2.5秒之内完成，CA节目换台：同频点2.5秒之内、不同频点耗时应该在3.5秒之内完成。
FTA节目：
5.同频点切台时间(平均、最大、最小)
6.不同频点切台时间(平均、最大、最小)
CA节目：
7.同频点切台时间(平均、最大、最小)
8.不同频点切台时间(平均、最大、最小)</t>
    <phoneticPr fontId="1" type="noConversion"/>
  </si>
  <si>
    <t>5.1.2</t>
  </si>
  <si>
    <t>5.1.3</t>
  </si>
  <si>
    <t>5.1.4</t>
  </si>
  <si>
    <t>5.1.5</t>
  </si>
  <si>
    <t>5.1.6</t>
  </si>
  <si>
    <t>5.1.7</t>
  </si>
  <si>
    <t>5.1.8</t>
  </si>
  <si>
    <t>5.1.9</t>
  </si>
  <si>
    <t>开关机，记录从启动到出现视频画面的时间。</t>
    <phoneticPr fontId="1" type="noConversion"/>
  </si>
  <si>
    <t>开机过程一切正常，一般不超过23秒。</t>
    <phoneticPr fontId="1" type="noConversion"/>
  </si>
  <si>
    <t>在播放节目时，进入节目列表，查看小视频窗口</t>
    <phoneticPr fontId="1" type="noConversion"/>
  </si>
  <si>
    <t>小视频重播流畅，不会黑一下【至少20次】</t>
    <phoneticPr fontId="1" type="noConversion"/>
  </si>
  <si>
    <t>播放图文码流，按遥控键上下切换图文页面</t>
    <phoneticPr fontId="1" type="noConversion"/>
  </si>
  <si>
    <t>图文即时显示，无明显延迟</t>
    <phoneticPr fontId="1" type="noConversion"/>
  </si>
  <si>
    <t>播放时，按静音键，进出各个有视频的菜单</t>
    <phoneticPr fontId="1" type="noConversion"/>
  </si>
  <si>
    <t>静音图标根据效果正常显示</t>
    <phoneticPr fontId="1" type="noConversion"/>
  </si>
  <si>
    <t>播放节目时，上下键切换节目</t>
    <phoneticPr fontId="1" type="noConversion"/>
  </si>
  <si>
    <t>保持节目信息、频道号、pf信息、菜单显示一致</t>
    <phoneticPr fontId="1" type="noConversion"/>
  </si>
  <si>
    <t>用CRT电视进行测试</t>
    <phoneticPr fontId="1" type="noConversion"/>
  </si>
  <si>
    <t>测试各种制式、各输出接口下菜单的显示是否正常</t>
    <phoneticPr fontId="1" type="noConversion"/>
  </si>
  <si>
    <t>查看含有小窗口视频的菜单</t>
    <phoneticPr fontId="1" type="noConversion"/>
  </si>
  <si>
    <t>小窗口播放时图像不超出播放边框</t>
    <phoneticPr fontId="1" type="noConversion"/>
  </si>
  <si>
    <t>屏蔽掉系统设置中scan-type里面的auto选项后，从小窗口播放切换成全屏播放</t>
    <phoneticPr fontId="1" type="noConversion"/>
  </si>
  <si>
    <t>图像颜色不发生变化</t>
    <phoneticPr fontId="1" type="noConversion"/>
  </si>
  <si>
    <t>用户体验</t>
    <phoneticPr fontId="1" type="noConversion"/>
  </si>
  <si>
    <t>6.软件升级</t>
    <phoneticPr fontId="1" type="noConversion"/>
  </si>
  <si>
    <t>本节主要检查机顶盒的用户体验，包括以下测试模块：</t>
    <phoneticPr fontId="1" type="noConversion"/>
  </si>
  <si>
    <t>用户体验</t>
    <phoneticPr fontId="1" type="noConversion"/>
  </si>
  <si>
    <t>6.1 软件升级</t>
    <phoneticPr fontId="1" type="noConversion"/>
  </si>
  <si>
    <t>软件升级</t>
    <phoneticPr fontId="1" type="noConversion"/>
  </si>
  <si>
    <t>本节主要检查是否能通过不同方式给机顶盒升级，包括以下测试模块：</t>
    <phoneticPr fontId="1" type="noConversion"/>
  </si>
  <si>
    <t>6.1.1</t>
    <phoneticPr fontId="1" type="noConversion"/>
  </si>
  <si>
    <t>6.1.2</t>
  </si>
  <si>
    <t>6.1.3</t>
  </si>
  <si>
    <t>6.1.4</t>
  </si>
  <si>
    <t>6.1.5</t>
  </si>
  <si>
    <t>6.1.6</t>
  </si>
  <si>
    <t>OTA强制升级</t>
    <phoneticPr fontId="1" type="noConversion"/>
  </si>
  <si>
    <t>能够正常在线自动升级
前面板显示OTA
升级完成之后，检查版本信息</t>
    <phoneticPr fontId="1" type="noConversion"/>
  </si>
  <si>
    <t>OTA触发升级</t>
    <phoneticPr fontId="1" type="noConversion"/>
  </si>
  <si>
    <t>串口升级</t>
    <phoneticPr fontId="1" type="noConversion"/>
  </si>
  <si>
    <t>能够正常进行串口升级；升级完成之后，检查版本信息</t>
    <phoneticPr fontId="1" type="noConversion"/>
  </si>
  <si>
    <t>USB升级，如有USB 升级界面，用开机触发和界面触发两种方式验证USB升级。</t>
    <phoneticPr fontId="1" type="noConversion"/>
  </si>
  <si>
    <t>能够正常进行USB升级，界面触发能够正常升级；
前面板显示USB。
升级完成之后，检查版本信息</t>
    <phoneticPr fontId="1" type="noConversion"/>
  </si>
  <si>
    <t>Logo升级
避免软件版本变化，可以放在最后测</t>
    <phoneticPr fontId="1" type="noConversion"/>
  </si>
  <si>
    <t>能够通过OTA和USB方式进行logo升级；
要求项目负责人提供对应的码流和文件，进行升级，观察logo是否正常升级成功。</t>
    <phoneticPr fontId="1" type="noConversion"/>
  </si>
  <si>
    <t>USB强制升级</t>
    <phoneticPr fontId="1" type="noConversion"/>
  </si>
  <si>
    <t>如有USB接口，必须确保支持该功能。
方便工厂升级，8M升级时间不超过3分钟</t>
    <phoneticPr fontId="1" type="noConversion"/>
  </si>
  <si>
    <t>软件升级</t>
    <phoneticPr fontId="1" type="noConversion"/>
  </si>
  <si>
    <t>7.频道管理</t>
    <phoneticPr fontId="1" type="noConversion"/>
  </si>
  <si>
    <t>7.1 节目编辑</t>
    <phoneticPr fontId="1" type="noConversion"/>
  </si>
  <si>
    <t>7.1.1</t>
    <phoneticPr fontId="1" type="noConversion"/>
  </si>
  <si>
    <t>7.1.2</t>
  </si>
  <si>
    <t>7.1.3</t>
  </si>
  <si>
    <t>7.1.4</t>
  </si>
  <si>
    <t>7.1.5</t>
  </si>
  <si>
    <t>7.1.6</t>
  </si>
  <si>
    <t>7.1.7</t>
  </si>
  <si>
    <t>7.1.8</t>
  </si>
  <si>
    <t>7.1.9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</si>
  <si>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</si>
  <si>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</si>
  <si>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</si>
  <si>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</si>
  <si>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</si>
  <si>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</si>
  <si>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</si>
  <si>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</si>
  <si>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</si>
  <si>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</si>
  <si>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</si>
  <si>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</si>
  <si>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</si>
  <si>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</si>
  <si>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</si>
  <si>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</si>
  <si>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</si>
  <si>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</si>
  <si>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</si>
  <si>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</si>
  <si>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</si>
  <si>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开启父母锁后，进入节目编辑菜单，需要输入正确密码</t>
    <phoneticPr fontId="1" type="noConversion"/>
  </si>
  <si>
    <t>开启父母锁后，进入更改本地时间的菜单，需要输入正确密码</t>
    <phoneticPr fontId="1" type="noConversion"/>
  </si>
  <si>
    <t>对电视节目和广播节目进行加锁</t>
    <phoneticPr fontId="1" type="noConversion"/>
  </si>
  <si>
    <t>可以正常对频道加锁；父母锁打开时，在各种情况试图播放加锁节目时，均不能播放，应提示输入密码，密码输入正确后，可正常收看</t>
    <phoneticPr fontId="1" type="noConversion"/>
  </si>
  <si>
    <t>加锁节目在需播放时（全屏或小视屏）能弹出密码输入框；不输入密码按确定，无异常现象；输入错误的密码会有错误提示</t>
    <phoneticPr fontId="1" type="noConversion"/>
  </si>
  <si>
    <t>确认正常
不输入正确密码，退出提示框，进入菜单再退出到视频播放，会再次弹出密码提示框</t>
    <phoneticPr fontId="1" type="noConversion"/>
  </si>
  <si>
    <t>加锁的节目不解锁进入菜单、各个功能模块，操作后退出</t>
    <phoneticPr fontId="1" type="noConversion"/>
  </si>
  <si>
    <t>仍然会弹出密码提示框，锁有效
特别注意：在不解锁的情况下进入节目编辑、USB菜单后退出，查看锁是否失效</t>
    <phoneticPr fontId="1" type="noConversion"/>
  </si>
  <si>
    <t>加锁框下支持频道加减键切换节目</t>
    <phoneticPr fontId="1" type="noConversion"/>
  </si>
  <si>
    <t>在节目加锁框弹出情况下，支持按频道加减键切换节目，而无需必须输入密码或按退出键</t>
    <phoneticPr fontId="1" type="noConversion"/>
  </si>
  <si>
    <t>解锁后的节目音视频能正常播放</t>
    <phoneticPr fontId="1" type="noConversion"/>
  </si>
  <si>
    <t>确认正常</t>
    <phoneticPr fontId="1" type="noConversion"/>
  </si>
  <si>
    <t>切换到加锁的节目，不解锁重新启动机顶盒</t>
    <phoneticPr fontId="1" type="noConversion"/>
  </si>
  <si>
    <t>开机重新进入该节目后，会弹出解锁密码输入框</t>
    <phoneticPr fontId="1" type="noConversion"/>
  </si>
  <si>
    <t>对电视节目和广播节目设置喜爱节目</t>
    <phoneticPr fontId="1" type="noConversion"/>
  </si>
  <si>
    <t>可正常设置喜爱频道，设置保存后，在喜爱列表中正常显示相应的喜爱频道；从喜爱节目列表，可以正常播放相应的节目。</t>
    <phoneticPr fontId="1" type="noConversion"/>
  </si>
  <si>
    <t>每个节目可加入不同喜爱分组</t>
    <phoneticPr fontId="1" type="noConversion"/>
  </si>
  <si>
    <t>每个节目可加入不同喜爱分组，断电信息能保持。</t>
    <phoneticPr fontId="1" type="noConversion"/>
  </si>
  <si>
    <t>在喜爱节目列表里换台</t>
    <phoneticPr fontId="1" type="noConversion"/>
  </si>
  <si>
    <t>对节目进行排序，执行Move to操作，输入你要move to的节目号</t>
    <phoneticPr fontId="1" type="noConversion"/>
  </si>
  <si>
    <t>超出范围的台数有提示框提示；在直播中按相应排序后的频道号，可以正常收看排序后相应的节目。Move  to后节目位置交换。</t>
    <phoneticPr fontId="1" type="noConversion"/>
  </si>
  <si>
    <t>选择多个节目一起排序，选择的节目能够列在一起，排序过程操作流畅</t>
    <phoneticPr fontId="1" type="noConversion"/>
  </si>
  <si>
    <t>排序后，在电视切换台中可以按排序后的顺序正常进行相应的换台操作</t>
    <phoneticPr fontId="1" type="noConversion"/>
  </si>
  <si>
    <t>可以正常进行节目排序操作；排序保存后，各电视节目列表中的顺序有相应的变换过来。</t>
    <phoneticPr fontId="1" type="noConversion"/>
  </si>
  <si>
    <t>排序后的节目能否排到对应位置
各列表包括：电视列表，节目分类列表，节目指南；</t>
    <phoneticPr fontId="1" type="noConversion"/>
  </si>
  <si>
    <t>排序后保存退出，排序应该生效</t>
    <phoneticPr fontId="1" type="noConversion"/>
  </si>
  <si>
    <t>排序或多选择排序过程，查看节目名称的滚动效果</t>
    <phoneticPr fontId="1" type="noConversion"/>
  </si>
  <si>
    <t>滚动正常，无其他节目名称的残留滚动</t>
    <phoneticPr fontId="1" type="noConversion"/>
  </si>
  <si>
    <t xml:space="preserve">排序后，在电视切换台中可以按排序后的顺序正常进行相应的换台操作 </t>
    <phoneticPr fontId="1" type="noConversion"/>
  </si>
  <si>
    <t>执行隐藏（skip）功能，退出，查看节目是否被隐藏。</t>
    <phoneticPr fontId="1" type="noConversion"/>
  </si>
  <si>
    <t>隐藏的节目在其它所有的节目列表中无显示。</t>
    <phoneticPr fontId="1" type="noConversion"/>
  </si>
  <si>
    <t>执行Rename功能</t>
    <phoneticPr fontId="1" type="noConversion"/>
  </si>
  <si>
    <t>节目名称被编辑能够在其它所有的节目列表中生效，断电，保存不会消失。
Rename一个空名字，有提示，不能保存。</t>
    <phoneticPr fontId="1" type="noConversion"/>
  </si>
  <si>
    <t>将已预录、预订的节目删除</t>
    <phoneticPr fontId="1" type="noConversion"/>
  </si>
  <si>
    <t>能正常删除，预录、预订管理菜单中相应节目自动删除且无播放画面残留；到时间不会再对删除节目提示预订、预录</t>
    <phoneticPr fontId="1" type="noConversion"/>
  </si>
  <si>
    <t>删除正在播放的节目</t>
    <phoneticPr fontId="1" type="noConversion"/>
  </si>
  <si>
    <t>能正常删除；无死机、无被删除的节目画面残留等异常情况
特别留意删除保存退出后，节目播放的情况</t>
    <phoneticPr fontId="1" type="noConversion"/>
  </si>
  <si>
    <t>删除部分的节目</t>
    <phoneticPr fontId="1" type="noConversion"/>
  </si>
  <si>
    <t>可以正常删除列表中已有的节目；删除保存后，在各电视节目列表中均不出现该节目且无播放画面残留；直播中翻台或按所删除电视的台号也不会出现该节目；重新搜索相应频点，可以正常出现此频道</t>
    <phoneticPr fontId="1" type="noConversion"/>
  </si>
  <si>
    <t>刪除全部节目</t>
    <phoneticPr fontId="1" type="noConversion"/>
  </si>
  <si>
    <t>能正常刪除且无播放画面残留，各节目列表的节目均为空；全部刪除后节目不能还在播放</t>
    <phoneticPr fontId="1" type="noConversion"/>
  </si>
  <si>
    <t>设置的排序，喜爱，加锁，隐藏，是否能在退出节目编辑菜单后，与再次进入节目编辑菜单时，这些参数还相同</t>
    <phoneticPr fontId="1" type="noConversion"/>
  </si>
  <si>
    <t>频道编辑后，确保已经保存数据后，断电参数保持能力</t>
    <phoneticPr fontId="1" type="noConversion"/>
  </si>
  <si>
    <t>能正常保存</t>
    <phoneticPr fontId="1" type="noConversion"/>
  </si>
  <si>
    <t>切换各分组，操作支持的频道编辑功能；</t>
    <phoneticPr fontId="1" type="noConversion"/>
  </si>
  <si>
    <t>各节目编辑功能正常；</t>
    <phoneticPr fontId="1" type="noConversion"/>
  </si>
  <si>
    <t>节目编辑各功能组合操作；</t>
    <phoneticPr fontId="1" type="noConversion"/>
  </si>
  <si>
    <t>重点操作先rename之后排序和多选择排序，不会影响rename的功能。</t>
    <phoneticPr fontId="1" type="noConversion"/>
  </si>
  <si>
    <t>分别添加喜爱节目至喜爱分组，并分别进行编辑</t>
    <phoneticPr fontId="1" type="noConversion"/>
  </si>
  <si>
    <t>在全屏播放状态，进入喜爱分组列表，确认正常</t>
    <phoneticPr fontId="1" type="noConversion"/>
  </si>
  <si>
    <t>在有分组信息显示的菜单，选择对应的分组</t>
    <phoneticPr fontId="1" type="noConversion"/>
  </si>
  <si>
    <t>在全屏播放状态或其它可以显示分组的菜单，查看分组信息是否正确</t>
    <phoneticPr fontId="1" type="noConversion"/>
  </si>
  <si>
    <t>切换各分组时查看节目名称的滚动效果</t>
    <phoneticPr fontId="1" type="noConversion"/>
  </si>
  <si>
    <t>切换分组或排序时当前节目播放保持功能</t>
    <phoneticPr fontId="1" type="noConversion"/>
  </si>
  <si>
    <t>播放某节目，切换不同分组或排序，如该节目仍在该分组，应保持播放该节目，整个过程播放不黑屏，不中断。</t>
    <phoneticPr fontId="1" type="noConversion"/>
  </si>
  <si>
    <t>7.1.31</t>
  </si>
  <si>
    <t>快速切换分组或排序功能</t>
    <phoneticPr fontId="1" type="noConversion"/>
  </si>
  <si>
    <t>完成切换分组或排序整个时间不超过1秒钟</t>
    <phoneticPr fontId="1" type="noConversion"/>
  </si>
  <si>
    <t>7.2 节目指南、预定/录</t>
    <phoneticPr fontId="1" type="noConversion"/>
  </si>
  <si>
    <t>7.2.1</t>
    <phoneticPr fontId="1" type="noConversion"/>
  </si>
  <si>
    <t>7.2.2</t>
  </si>
  <si>
    <t>7.2.3</t>
  </si>
  <si>
    <t>7.2.4</t>
  </si>
  <si>
    <t>7.2.5</t>
  </si>
  <si>
    <t>7.2.6</t>
  </si>
  <si>
    <t>7.2.7</t>
  </si>
  <si>
    <t>7.2.8</t>
  </si>
  <si>
    <t>7.2.9</t>
  </si>
  <si>
    <t>7.2.10</t>
  </si>
  <si>
    <t>7.2.11</t>
  </si>
  <si>
    <t>7.2.12</t>
  </si>
  <si>
    <t>7.2.13</t>
  </si>
  <si>
    <t>7.2.14</t>
  </si>
  <si>
    <t>7.2.15</t>
  </si>
  <si>
    <t>7.2.16</t>
  </si>
  <si>
    <t>7.2.17</t>
  </si>
  <si>
    <t>7.2.18</t>
  </si>
  <si>
    <t>7.2.19</t>
  </si>
  <si>
    <t>7.2.20</t>
  </si>
  <si>
    <t>节目指南界面包括Grid-EPG和Single-EPG界面，在Grid-EPG、Single-EPG以及Add Timer界面可以进行预定或预录操作。Grid-EPG以网格的形式显示epg信息，time功能指按不同幅度切换时间并显示对应的EPG信息，现只具备预定功能；Single-EPG具备预定和预录功能（如果平台允许）；两者都是按事件名预定\录。Add Timer界面是按照时间段进行预定\录。
D:\通用测试\EPG 或 卫星信号（3s：4000\26850\H）(138:12690\43200\H,此为蒙古运营商的转发器，显示的EPG信息是蒙古文，若软件不支持蒙古文，则显示为乱码。)</t>
    <phoneticPr fontId="1" type="noConversion"/>
  </si>
  <si>
    <t>节目指南节目信息显示正常</t>
    <phoneticPr fontId="1" type="noConversion"/>
  </si>
  <si>
    <t>能完整显示一周；这周过期的节目信息不再显示；每天的节目信息完整；
节目指南包括Grid-EPG和Single-EPG界面</t>
    <phoneticPr fontId="1" type="noConversion"/>
  </si>
  <si>
    <t>成人级别显示正常</t>
    <phoneticPr fontId="1" type="noConversion"/>
  </si>
  <si>
    <t>播专门的码流，观察Pf和Grid-EPG界面成人级别的显示情况。</t>
    <phoneticPr fontId="1" type="noConversion"/>
  </si>
  <si>
    <t>EPG显示信息</t>
    <phoneticPr fontId="1" type="noConversion"/>
  </si>
  <si>
    <t>观察EPG显示的具体信息，EPG短事件内容，内容长度支持250字节；EPG扩展时间内容，内容长度支持1000字节</t>
    <phoneticPr fontId="1" type="noConversion"/>
  </si>
  <si>
    <t>PF上EPG信息的显示</t>
    <phoneticPr fontId="1" type="noConversion"/>
  </si>
  <si>
    <t>切换到某新频道，其第一次显示PF信息时间小于6秒</t>
    <phoneticPr fontId="1" type="noConversion"/>
  </si>
  <si>
    <t>无黑屏，花屏现象；音视频同步，不会出现有视频没音频或有音频没视频的情况；如有信息提示（如未授权），能正常显示完整；</t>
    <phoneticPr fontId="1" type="noConversion"/>
  </si>
  <si>
    <t>进入节目指南，小视屏窗口播放
节目指南存在小视屏窗口测试项；
进行15次以上的测试</t>
    <phoneticPr fontId="1" type="noConversion"/>
  </si>
  <si>
    <t>在节目指南里对加锁的节目输入密码也可以在小窗口里观看</t>
    <phoneticPr fontId="1" type="noConversion"/>
  </si>
  <si>
    <t>确认正常
节目指南存在小视屏窗口测试项；</t>
    <phoneticPr fontId="1" type="noConversion"/>
  </si>
  <si>
    <t>节目指南里节目播放时间与实际播放时间一致</t>
    <phoneticPr fontId="1" type="noConversion"/>
  </si>
  <si>
    <t>过期的节目不会再显示出来，当前播放节目时间与当前时间一致</t>
    <phoneticPr fontId="1" type="noConversion"/>
  </si>
  <si>
    <t>在节目指南菜单中，可以进行节目的预定/预录</t>
    <phoneticPr fontId="1" type="noConversion"/>
  </si>
  <si>
    <t>正在播放的节目会提示正在播放，还未播放的节目可以正常预定
注意：加锁的节目也可以进行预录，预订设置</t>
    <phoneticPr fontId="1" type="noConversion"/>
  </si>
  <si>
    <t>预定/预录时间冲突</t>
    <phoneticPr fontId="1" type="noConversion"/>
  </si>
  <si>
    <t>会有相应提示；根据提示可以正常操作</t>
    <phoneticPr fontId="1" type="noConversion"/>
  </si>
  <si>
    <t>预定/预录的节目，在Timer Overview界面中删除预定/预录</t>
    <phoneticPr fontId="1" type="noConversion"/>
  </si>
  <si>
    <t>可以正常删除，到点不会再提示预订/预录及响应预订/预录操作</t>
    <phoneticPr fontId="1" type="noConversion"/>
  </si>
  <si>
    <t>节目预定/预录时间快到达时，会弹出提示框</t>
    <phoneticPr fontId="1" type="noConversion"/>
  </si>
  <si>
    <t>确认正常；可根据提示正常响应操作</t>
    <phoneticPr fontId="1" type="noConversion"/>
  </si>
  <si>
    <t>节目预录开始时，如果没有插入U盘或U盘不能进行录制，会弹出提示框</t>
    <phoneticPr fontId="1" type="noConversion"/>
  </si>
  <si>
    <t>提示框确认之后，不会影响当前正常播放；</t>
    <phoneticPr fontId="1" type="noConversion"/>
  </si>
  <si>
    <t>在Add Timer界面，若支持按时间段设置预录功能，插上U盘，在起始点可以正常开始录制，在终止时间自动停止录制。</t>
    <phoneticPr fontId="1" type="noConversion"/>
  </si>
  <si>
    <t>录制完成之后，在回放界面显示的录制文件时间段与之前的预录设置能够吻合。</t>
    <phoneticPr fontId="1" type="noConversion"/>
  </si>
  <si>
    <t>若支持预录功能，在Single EPG和Add Timer界面进行预定和预录的切换操作，能够报冲突并能够正常替换。</t>
    <phoneticPr fontId="1" type="noConversion"/>
  </si>
  <si>
    <t>界面图标显示正常、冲突提示合理。</t>
    <phoneticPr fontId="1" type="noConversion"/>
  </si>
  <si>
    <t>节目预定/预录个数不超过32个，有提示框提示不能再添加。</t>
    <phoneticPr fontId="1" type="noConversion"/>
  </si>
  <si>
    <t>在节目预定/预录时间快到时，弹出预定/预录提示框，选择预定/预录后再到其它业务应用</t>
    <phoneticPr fontId="1" type="noConversion"/>
  </si>
  <si>
    <t>到点能正常跳转到预定的节目播放或到点正常预录；
其他业务：视频点播，节目指南，数据广播，录制节目，播放录制的节目，mp3播放，图片浏览，邮件查看，游戏。。。</t>
    <phoneticPr fontId="1" type="noConversion"/>
  </si>
  <si>
    <t>设置好预定/预录以后，未跳转播放前关机断电。过了预约开始时间点之后，将系统开机</t>
    <phoneticPr fontId="1" type="noConversion"/>
  </si>
  <si>
    <t>预定/预录自动取消</t>
    <phoneticPr fontId="1" type="noConversion"/>
  </si>
  <si>
    <t>EPG分类事件测试</t>
    <phoneticPr fontId="1" type="noConversion"/>
  </si>
  <si>
    <t>EPG实时切换语言测试</t>
    <phoneticPr fontId="1" type="noConversion"/>
  </si>
  <si>
    <t>设置好预录以后，未跳转播放前待机（不断电）。观察到预约时间时机器动作</t>
    <phoneticPr fontId="1" type="noConversion"/>
  </si>
  <si>
    <t>到达预录时间前1分钟，机器自动开机，并出现预录提示框。预录完成后，自动进入待机状态。</t>
    <phoneticPr fontId="1" type="noConversion"/>
  </si>
  <si>
    <t>7.3 PSI/SI更新功能</t>
    <phoneticPr fontId="1" type="noConversion"/>
  </si>
  <si>
    <t>7.3.1</t>
    <phoneticPr fontId="1" type="noConversion"/>
  </si>
  <si>
    <t>7.3.2</t>
  </si>
  <si>
    <t>7.3.3</t>
  </si>
  <si>
    <t>7.3.4</t>
  </si>
  <si>
    <t>前端自动更新后，能很快提示节目更新，根据提示操作可以正常、完整搜索到相应节目；搜索保存后，不会重复提示节目更新(根据客户需求来确认是否需要测试)</t>
    <phoneticPr fontId="1" type="noConversion"/>
  </si>
  <si>
    <t>NIT表自动更新
如条件许可，需多次测试，至少10次</t>
    <phoneticPr fontId="1" type="noConversion"/>
  </si>
  <si>
    <t>BAT表自动更新</t>
    <phoneticPr fontId="1" type="noConversion"/>
  </si>
  <si>
    <t>前端自动更新后，能很快提示节目更新，根据提示操作可以正常、完整搜索到相应节目；搜索保存后，不会重复提示节目更新</t>
    <phoneticPr fontId="1" type="noConversion"/>
  </si>
  <si>
    <t>PMT表中音视频的PID更新</t>
    <phoneticPr fontId="1" type="noConversion"/>
  </si>
  <si>
    <t>前端更新后，能正常自动接收更新，节目播放、音视频正常；</t>
    <phoneticPr fontId="1" type="noConversion"/>
  </si>
  <si>
    <t>PAT表中相应的PMT的PID更新</t>
    <phoneticPr fontId="1" type="noConversion"/>
  </si>
  <si>
    <t>频道管理</t>
    <phoneticPr fontId="1" type="noConversion"/>
  </si>
  <si>
    <t>8.用户设置</t>
    <phoneticPr fontId="1" type="noConversion"/>
  </si>
  <si>
    <t>8.1.1</t>
    <phoneticPr fontId="1" type="noConversion"/>
  </si>
  <si>
    <t>8.1 用户菜单</t>
    <phoneticPr fontId="1" type="noConversion"/>
  </si>
  <si>
    <t>8.1.2</t>
  </si>
  <si>
    <t>8.1.3</t>
  </si>
  <si>
    <t>8.1.4</t>
  </si>
  <si>
    <t>8.1.5</t>
  </si>
  <si>
    <t>8.1.6</t>
  </si>
  <si>
    <t>8.1.7</t>
  </si>
  <si>
    <t>8.1.8</t>
  </si>
  <si>
    <t>8.1.9</t>
  </si>
  <si>
    <t>8.1.10</t>
  </si>
  <si>
    <t>8.1.11</t>
  </si>
  <si>
    <t>8.2 菜单设置</t>
    <phoneticPr fontId="1" type="noConversion"/>
  </si>
  <si>
    <t>8.2.1</t>
    <phoneticPr fontId="1" type="noConversion"/>
  </si>
  <si>
    <t>8.2.2</t>
  </si>
  <si>
    <t>8.2.3</t>
  </si>
  <si>
    <t>8.2.4</t>
  </si>
  <si>
    <t>8.2.5</t>
  </si>
  <si>
    <t>8.2.6</t>
  </si>
  <si>
    <t>8.3 视频设置</t>
    <phoneticPr fontId="1" type="noConversion"/>
  </si>
  <si>
    <t>8.3.1</t>
    <phoneticPr fontId="1" type="noConversion"/>
  </si>
  <si>
    <t>8.3.2</t>
  </si>
  <si>
    <t>8.3.3</t>
  </si>
  <si>
    <t>8.3.4</t>
  </si>
  <si>
    <t>8.3.5</t>
  </si>
  <si>
    <t>8.3.6</t>
  </si>
  <si>
    <t>8.3.7</t>
  </si>
  <si>
    <t>8.3.8</t>
  </si>
  <si>
    <t>8.3.9</t>
  </si>
  <si>
    <t>8.3.10</t>
  </si>
  <si>
    <t>8.3.11</t>
  </si>
  <si>
    <t>8.3.12</t>
  </si>
  <si>
    <t>8.3.13</t>
  </si>
  <si>
    <t>8.4 音频设置</t>
    <phoneticPr fontId="1" type="noConversion"/>
  </si>
  <si>
    <t>8.4.1</t>
    <phoneticPr fontId="1" type="noConversion"/>
  </si>
  <si>
    <t>8.4.2</t>
  </si>
  <si>
    <t>8.4.3</t>
  </si>
  <si>
    <t>8.4.4</t>
  </si>
  <si>
    <t>8.4.5</t>
  </si>
  <si>
    <t>8.5 高级设置</t>
    <phoneticPr fontId="1" type="noConversion"/>
  </si>
  <si>
    <t>8.5.1</t>
    <phoneticPr fontId="1" type="noConversion"/>
  </si>
  <si>
    <t>8.5.2</t>
  </si>
  <si>
    <t>8.5.3</t>
  </si>
  <si>
    <t>8.5.4</t>
  </si>
  <si>
    <t>8.5.5</t>
  </si>
  <si>
    <t>8.5.6</t>
  </si>
  <si>
    <t>8.6 特色应用-游戏</t>
    <phoneticPr fontId="1" type="noConversion"/>
  </si>
  <si>
    <t>8.6.1</t>
    <phoneticPr fontId="1" type="noConversion"/>
  </si>
  <si>
    <t>8.6.2</t>
  </si>
  <si>
    <t>8.6.3</t>
  </si>
  <si>
    <t>8.6.4</t>
  </si>
  <si>
    <t>8.7 特色应用-万年历</t>
    <phoneticPr fontId="1" type="noConversion"/>
  </si>
  <si>
    <t>8.7.1</t>
    <phoneticPr fontId="1" type="noConversion"/>
  </si>
  <si>
    <t>8.7.2</t>
  </si>
  <si>
    <t>8.7.3</t>
  </si>
  <si>
    <t>8.7.4</t>
  </si>
  <si>
    <t>8.7.5</t>
  </si>
  <si>
    <t>8.8 NES游戏</t>
    <phoneticPr fontId="1" type="noConversion"/>
  </si>
  <si>
    <t>8.8.1</t>
    <phoneticPr fontId="1" type="noConversion"/>
  </si>
  <si>
    <t>8.8.2</t>
  </si>
  <si>
    <t>8.8.3</t>
  </si>
  <si>
    <t>8.8.4</t>
  </si>
  <si>
    <t>8.8.5</t>
  </si>
  <si>
    <t>8.8.6</t>
  </si>
  <si>
    <t>8.8.7</t>
  </si>
  <si>
    <t>8.8.8</t>
  </si>
  <si>
    <t>8.8.9</t>
  </si>
  <si>
    <t>8.8.10</t>
  </si>
  <si>
    <t>8.8.11</t>
  </si>
  <si>
    <t>8.8.12</t>
  </si>
  <si>
    <t>8.8.13</t>
  </si>
  <si>
    <t>8.8.14</t>
  </si>
  <si>
    <t>8.8.15</t>
  </si>
  <si>
    <t>8.8.16</t>
  </si>
  <si>
    <t>8.8.17</t>
  </si>
  <si>
    <t>8.8.18</t>
  </si>
  <si>
    <t>8.8.19</t>
  </si>
  <si>
    <t>8.8.20</t>
  </si>
  <si>
    <t>8.8.21</t>
  </si>
  <si>
    <t>8.8.22</t>
  </si>
  <si>
    <t>8.8.23</t>
  </si>
  <si>
    <t>8.8.24</t>
  </si>
  <si>
    <t>8.8.25</t>
  </si>
  <si>
    <t>8.8.26</t>
  </si>
  <si>
    <t>8.8.27</t>
  </si>
  <si>
    <t>8.8.28</t>
  </si>
  <si>
    <t>菜单布局</t>
    <phoneticPr fontId="1" type="noConversion"/>
  </si>
  <si>
    <t>每个菜单的布局、小窗口的位置、广告位置合理</t>
    <phoneticPr fontId="1" type="noConversion"/>
  </si>
  <si>
    <t>菜单名称</t>
    <phoneticPr fontId="1" type="noConversion"/>
  </si>
  <si>
    <t>需要切换所有可以显示的语言，菜单的名称都正确。</t>
    <phoneticPr fontId="1" type="noConversion"/>
  </si>
  <si>
    <t>菜单文字</t>
    <phoneticPr fontId="1" type="noConversion"/>
  </si>
  <si>
    <t>需要切换所有可以显示的语言，菜单文字显示完整，不会超出文字显示的位置</t>
    <phoneticPr fontId="1" type="noConversion"/>
  </si>
  <si>
    <t>按钮光标</t>
    <phoneticPr fontId="1" type="noConversion"/>
  </si>
  <si>
    <t>显示的光标能正常移动，大小长度适合</t>
    <phoneticPr fontId="1" type="noConversion"/>
  </si>
  <si>
    <t>多语言切换</t>
    <phoneticPr fontId="1" type="noConversion"/>
  </si>
  <si>
    <t>切换语言后各个菜单下的文字显示完整，不会超出文字显示位置。英文下没有错误单词。
注意英文菜单下文字显示不全，超出显示范围等</t>
    <phoneticPr fontId="1" type="noConversion"/>
  </si>
  <si>
    <t>菜单切换</t>
    <phoneticPr fontId="1" type="noConversion"/>
  </si>
  <si>
    <t>各个菜单按照屏幕下方的提示都可以进入退出相应的菜单，各个菜单的路径正确。如切换进入有小视屏菜单，小视屏能正常播放，音视频正常、同步。</t>
    <phoneticPr fontId="1" type="noConversion"/>
  </si>
  <si>
    <t>在菜单界面下不停地移动光标</t>
    <phoneticPr fontId="1" type="noConversion"/>
  </si>
  <si>
    <t>系统功能正常，不死机；持续5分钟</t>
    <phoneticPr fontId="1" type="noConversion"/>
  </si>
  <si>
    <t>反复进入退出某一菜单</t>
    <phoneticPr fontId="1" type="noConversion"/>
  </si>
  <si>
    <t>页面显示正常，系统正常运行；多次测试，至少30次</t>
    <phoneticPr fontId="1" type="noConversion"/>
  </si>
  <si>
    <t>菜单选项</t>
    <phoneticPr fontId="1" type="noConversion"/>
  </si>
  <si>
    <t>没有多余的选项，没有无响应的选项；进入选项与实际相符。特别注意选择框的选项有没有多余选项</t>
    <phoneticPr fontId="1" type="noConversion"/>
  </si>
  <si>
    <t>快捷键进入各个对应菜单选项</t>
    <phoneticPr fontId="1" type="noConversion"/>
  </si>
  <si>
    <t>遥控器上按各个快捷键能进入对应的菜单，能够互相切换；邮件、指南、喜爱等
视具体项目而定，基础平台没有该功能。</t>
    <phoneticPr fontId="1" type="noConversion"/>
  </si>
  <si>
    <t>在没有节目情况下进入各菜单</t>
    <phoneticPr fontId="1" type="noConversion"/>
  </si>
  <si>
    <t>能正常进入各菜单，系统正常运行；注意有小视屏及可查看信号状况的菜单</t>
    <phoneticPr fontId="1" type="noConversion"/>
  </si>
  <si>
    <t>菜单语言设置</t>
    <phoneticPr fontId="1" type="noConversion"/>
  </si>
  <si>
    <t>可以正常多语言菜单切换；切换后不会有不同的语言同时出现，切换后立即生效。需查看默认值与规范是否相符</t>
    <phoneticPr fontId="1" type="noConversion"/>
  </si>
  <si>
    <t>菜单透明度</t>
    <phoneticPr fontId="1" type="noConversion"/>
  </si>
  <si>
    <t>可以正常渐进设置菜单透明度。切换后立即生效。需查看默认值与规范是否相符</t>
    <phoneticPr fontId="1" type="noConversion"/>
  </si>
  <si>
    <t>前面板显示</t>
    <phoneticPr fontId="1" type="noConversion"/>
  </si>
  <si>
    <t>分别设置为节目号和时间，观察前面板显示与设置相符。切换后立即生效</t>
    <phoneticPr fontId="1" type="noConversion"/>
  </si>
  <si>
    <t>信息栏超时设置</t>
    <phoneticPr fontId="1" type="noConversion"/>
  </si>
  <si>
    <t>分别设置为5/8/10秒，且设置的时间与实际现象相符</t>
    <phoneticPr fontId="1" type="noConversion"/>
  </si>
  <si>
    <t>时区设置</t>
    <phoneticPr fontId="1" type="noConversion"/>
  </si>
  <si>
    <t>可以正常设置时区，设置保存后系统时间自动相应的正确更正。切换后立即生效。需查看默认值与规范是否相符</t>
    <phoneticPr fontId="1" type="noConversion"/>
  </si>
  <si>
    <t>设置菜单参数后，机器重启后可以正常保存参数</t>
    <phoneticPr fontId="1" type="noConversion"/>
  </si>
  <si>
    <t>确认可以正常保存，保存参数与实际显示效果相符</t>
    <phoneticPr fontId="1" type="noConversion"/>
  </si>
  <si>
    <t>测试屏幕比例切换测试时的测试码流可以用三部服务器D:\通用测试\屏幕设置（4：3or16：9）\706 Sky News Emley Moor TS 18096267bps.mpg码流[或者信号房六号机D:/国外码流/UK/下面]，该码流有5个电视频道，3个广播频道。其中电视频道中，“4+1频道”、“Sky Three频道”、“Sky new频道”都为16:9视频，其余的”UKTV History频道”、“Sky spts news频道”为4:3视频。另外的该文件夹下面的DIY_SD_Texas_MPEG-2_v49_MPEG2_HDV1_576p_PAL_16x9_50.m2t码流、V-MPEG2-1920x1080-20M-A-MP2.ts码流（高清）为16:9码流，天威信号为4:3码流。</t>
    <phoneticPr fontId="1" type="noConversion"/>
  </si>
  <si>
    <t>通过菜单切换视频长宽比输出，可以正常设置，画面输出正常切换，音视频都正常，音视频同步；效果显示与实际相符；能对设置保存
具体按照文档http://172.22.4.239/svn/management_three/ProductTest/TestDoc/屏幕格式输出模式电视输出比例的组合效果.pdf测</t>
    <phoneticPr fontId="1" type="noConversion"/>
  </si>
  <si>
    <t>屏幕比例切换测试（4：3/16：9）
特别注意菜单小视频的节目播放</t>
    <phoneticPr fontId="1" type="noConversion"/>
  </si>
  <si>
    <t>输出模式</t>
    <phoneticPr fontId="1" type="noConversion"/>
  </si>
  <si>
    <t>可以正常设置；效果显示与实际相符；能对设置保存；Letter-box,pascan,combine；特别注意菜单小视频的节目播放</t>
    <phoneticPr fontId="1" type="noConversion"/>
  </si>
  <si>
    <t>通过菜单切换视频制式输出。画面输出正常切换，音视频都正常，音视频同步；能对设置保存。切换时不会出现画面无法显示，切换不同的电视制式后，节目播放无异常；菜单小视频的节目播放正常；菜单、pf信息、SCART MODE项等显示正常。</t>
    <phoneticPr fontId="1" type="noConversion"/>
  </si>
  <si>
    <t>制式设置
需查看默认值与规范是否相符。切换制式后需要注意多试不同频点的节目，看节目播放是否流畅，音视频是否有异常。</t>
    <phoneticPr fontId="1" type="noConversion"/>
  </si>
  <si>
    <t>设置制式后观察视频效果</t>
    <phoneticPr fontId="1" type="noConversion"/>
  </si>
  <si>
    <t>视频显示符合菜单中设置的制式</t>
    <phoneticPr fontId="1" type="noConversion"/>
  </si>
  <si>
    <t>可以正常设置；能对设置保存；设置后，可以正常显示相应的分辨率的视频【需要机顶盒支持相应的分辨率；需查看默认值与规范是否相符】</t>
    <phoneticPr fontId="1" type="noConversion"/>
  </si>
  <si>
    <t>将输出模式、制式及分辨率组合调整保存后，视频播放</t>
    <phoneticPr fontId="1" type="noConversion"/>
  </si>
  <si>
    <t>可以正常设置；显示正常，音视频播放正常，无黑屏等异常现象【特别注意菜单小视频的节目播放】</t>
    <phoneticPr fontId="1" type="noConversion"/>
  </si>
  <si>
    <t>设置选项机器重启后可以正常保存参数</t>
    <phoneticPr fontId="1" type="noConversion"/>
  </si>
  <si>
    <t>色度可以正常渐进设置，并能明显的显示设置的效果；能对设置保存</t>
    <phoneticPr fontId="1" type="noConversion"/>
  </si>
  <si>
    <t>色度设置【视具体；需查看默认值与规范是否相符】</t>
    <phoneticPr fontId="1" type="noConversion"/>
  </si>
  <si>
    <t>亮度可以正常设置，并能明显的显示设置的效果；能对设置保存</t>
    <phoneticPr fontId="1" type="noConversion"/>
  </si>
  <si>
    <t>亮度设置【视具体；需查看默认值与规范是否相符】</t>
    <phoneticPr fontId="1" type="noConversion"/>
  </si>
  <si>
    <t>可以正常设置，并能明显的显示设置的效果；能对设置保存</t>
    <phoneticPr fontId="1" type="noConversion"/>
  </si>
  <si>
    <t>对比度设置【视具体；需查看默认值与规范是否相符】</t>
    <phoneticPr fontId="1" type="noConversion"/>
  </si>
  <si>
    <t>将色度、亮度及对比度两两分别设置为最小值</t>
    <phoneticPr fontId="1" type="noConversion"/>
  </si>
  <si>
    <t>不会出现花屏、黑屏现象；视菜单所具有设置项设置</t>
    <phoneticPr fontId="1" type="noConversion"/>
  </si>
  <si>
    <t>将色度、亮度及对比度两两分别设置为最大值</t>
    <phoneticPr fontId="1" type="noConversion"/>
  </si>
  <si>
    <t>设置视频参数后，机器重启后可以正常保存参数</t>
    <phoneticPr fontId="1" type="noConversion"/>
  </si>
  <si>
    <t>测试声道模式可以使用三部服务器D:\通用测试\声道，下的码流进行测试</t>
    <phoneticPr fontId="1" type="noConversion"/>
  </si>
  <si>
    <t>可以正常设置，并能实现相应的效果（全局控制或单独控制）；能对设置保存</t>
    <phoneticPr fontId="1" type="noConversion"/>
  </si>
  <si>
    <t>声音控制设置【视具体项目而定】</t>
    <phoneticPr fontId="1" type="noConversion"/>
  </si>
  <si>
    <t>音量设置</t>
    <phoneticPr fontId="1" type="noConversion"/>
  </si>
  <si>
    <t>在全局控制打开条件下，可以正常设置音量；节目音量的大小与实际设置相符</t>
    <phoneticPr fontId="1" type="noConversion"/>
  </si>
  <si>
    <t>可以正常设置，并能实现相应的音轨效果；能对设置保存</t>
    <phoneticPr fontId="1" type="noConversion"/>
  </si>
  <si>
    <t>多音轨控制【菜单中有此功能则测试，否则免测】</t>
    <phoneticPr fontId="1" type="noConversion"/>
  </si>
  <si>
    <t>可以正常设置声道（单声道/左/右/立体）；节目声道与实际设置相符；能对设置保存</t>
    <phoneticPr fontId="1" type="noConversion"/>
  </si>
  <si>
    <t>声道模式【菜单中有此功能则测试，否则免测】</t>
    <phoneticPr fontId="1" type="noConversion"/>
  </si>
  <si>
    <t>设置音频参数后，机器重启后可以正常保存参数</t>
    <phoneticPr fontId="1" type="noConversion"/>
  </si>
  <si>
    <t>密码开关</t>
    <phoneticPr fontId="1" type="noConversion"/>
  </si>
  <si>
    <t>可以正常设置；在父母锁激活的状态，外部跳到有设置相应密码的均会提示相应密码框，密码输入正确后，可以正常进入相应的应用；在父母锁取消状态，外面跳到有设置相应密码的均不在弹出密码框，可以直接进入相应应用；如节目加锁</t>
    <phoneticPr fontId="1" type="noConversion"/>
  </si>
  <si>
    <t>可以正常设置中心频点；可以保存设置</t>
    <phoneticPr fontId="1" type="noConversion"/>
  </si>
  <si>
    <t>频点设置【视具体项目而定】</t>
    <phoneticPr fontId="1" type="noConversion"/>
  </si>
  <si>
    <t>密码设置</t>
    <phoneticPr fontId="1" type="noConversion"/>
  </si>
  <si>
    <t>可以正常修改密码，可以保存设置；密码修改后需要输入修改的密码才能进入相应的应用</t>
    <phoneticPr fontId="1" type="noConversion"/>
  </si>
  <si>
    <t>可以正常进行恢复出厂设置；恢复后对所有出厂后设置的数据均能正常恢复；恢复出厂设置过程均不会出现死机现象；恢复出厂设置后还可以正常搜索节目及进行系统设置；出厂设置后，关开机能保留出厂后的设置及数据；</t>
    <phoneticPr fontId="1" type="noConversion"/>
  </si>
  <si>
    <t>出厂设置
需多次测试，至少30次；
恢复的数据包括：系统设置下面的所有设置；节目数据；节目分类；节目EPG信息、喜爱;</t>
    <phoneticPr fontId="1" type="noConversion"/>
  </si>
  <si>
    <t>清空数据</t>
    <phoneticPr fontId="1" type="noConversion"/>
  </si>
  <si>
    <t>所有节目数据清空，其它设置不改变，无播放画面残留</t>
    <phoneticPr fontId="1" type="noConversion"/>
  </si>
  <si>
    <t>设置高级设置参数后，机器重启后可以正常保存参数</t>
    <phoneticPr fontId="1" type="noConversion"/>
  </si>
  <si>
    <t>进入游戏</t>
    <phoneticPr fontId="1" type="noConversion"/>
  </si>
  <si>
    <t>游戏画面显示正常，不会有很明显的刷屏现象；包括游戏的关卡数，游戏操作提示；无死机等异常现象，游戏进退和其他模块切换时间小于2秒</t>
    <phoneticPr fontId="1" type="noConversion"/>
  </si>
  <si>
    <t>游戏操作</t>
    <phoneticPr fontId="1" type="noConversion"/>
  </si>
  <si>
    <t>进行游戏时，按照操作提示的操作都能响应，游戏关卡升级正常</t>
    <phoneticPr fontId="1" type="noConversion"/>
  </si>
  <si>
    <t>退出游戏</t>
    <phoneticPr fontId="1" type="noConversion"/>
  </si>
  <si>
    <t>能正常退出游戏；退出游戏后电视、广播节目能正常播放，游戏进退和其他模块切换时间小于2秒</t>
    <phoneticPr fontId="1" type="noConversion"/>
  </si>
  <si>
    <t>游戏时切换分辨率</t>
    <phoneticPr fontId="1" type="noConversion"/>
  </si>
  <si>
    <t>游戏在各分辨率下显示正常，按键响应灵敏</t>
    <phoneticPr fontId="1" type="noConversion"/>
  </si>
  <si>
    <t>万年历的进入和退出</t>
    <phoneticPr fontId="1" type="noConversion"/>
  </si>
  <si>
    <t>多次进入和退出万年历，显示的信息完整正确。</t>
    <phoneticPr fontId="1" type="noConversion"/>
  </si>
  <si>
    <t>万年历的数据信息</t>
    <phoneticPr fontId="1" type="noConversion"/>
  </si>
  <si>
    <t>信息显示正确，日期排列正确，界面正常。</t>
    <phoneticPr fontId="1" type="noConversion"/>
  </si>
  <si>
    <t>开机无信号线时进入万年历</t>
    <phoneticPr fontId="1" type="noConversion"/>
  </si>
  <si>
    <t>测试缺省年月下的万年历信息的正确性</t>
    <phoneticPr fontId="1" type="noConversion"/>
  </si>
  <si>
    <t>切换年</t>
    <phoneticPr fontId="1" type="noConversion"/>
  </si>
  <si>
    <t>切换年后的万年历信息应正确，完整显示。</t>
    <phoneticPr fontId="1" type="noConversion"/>
  </si>
  <si>
    <t>切换月</t>
    <phoneticPr fontId="1" type="noConversion"/>
  </si>
  <si>
    <t>切换月份后的万年历信息应正确，完整显示。</t>
    <phoneticPr fontId="1" type="noConversion"/>
  </si>
  <si>
    <t>内置游戏</t>
    <phoneticPr fontId="1" type="noConversion"/>
  </si>
  <si>
    <t>用flash数据打包工具制作一个包含多于10个nes游戏的数据文件gamedata.dat，并且不超出容量。把gamedata.dat拷贝至工具目录下打开工具，在不添加文件的情况下重新生成gamedata.dat。重复生成gamedata.dat三次，在工具中查看nes游戏数量；数量无变化</t>
    <phoneticPr fontId="1" type="noConversion"/>
  </si>
  <si>
    <t>游戏打包工具检测
需根据实际情况；容量在工具的“DiskSize”的右边百分比显示；百分比是工具启动时读取gamedata.dat时计算的，即不包括此后添加游戏文件后的空间变化。</t>
    <phoneticPr fontId="1" type="noConversion"/>
  </si>
  <si>
    <t>用flash数据打包工具增加一个游戏，并且不超出容量，升级到机顶盒查看游戏数量，数量增加1</t>
    <phoneticPr fontId="1" type="noConversion"/>
  </si>
  <si>
    <t>游戏数量增加【需根据实际情况】</t>
    <phoneticPr fontId="1" type="noConversion"/>
  </si>
  <si>
    <t>游戏数量减少【需根据实际情况】</t>
    <phoneticPr fontId="1" type="noConversion"/>
  </si>
  <si>
    <t>用flash数据打包工具减少一个游戏，并且不超出容量，升级到机顶盒查看游戏数量，数量减少1</t>
    <phoneticPr fontId="1" type="noConversion"/>
  </si>
  <si>
    <t>用flash数据打包工具增加游戏，使容量尽量靠近但不超出90%，然后升级到机顶盒中，播放节目并多次重启，查看游戏数量；游戏数量应与工具打包时的游戏数量一致；</t>
    <phoneticPr fontId="1" type="noConversion"/>
  </si>
  <si>
    <t>90%最大容量测试【需根据实际情况】</t>
    <phoneticPr fontId="1" type="noConversion"/>
  </si>
  <si>
    <t>小nes游戏文件测试</t>
    <phoneticPr fontId="1" type="noConversion"/>
  </si>
  <si>
    <t>能正常打开和运行小于26k的nes文件</t>
    <phoneticPr fontId="1" type="noConversion"/>
  </si>
  <si>
    <t>小nes游戏文件测试
例如：用工具打开gamedata.dat文件，查看NESgames-&gt;tank.nes-&gt;unziplen</t>
    <phoneticPr fontId="1" type="noConversion"/>
  </si>
  <si>
    <t>大nes游戏文件测试</t>
    <phoneticPr fontId="1" type="noConversion"/>
  </si>
  <si>
    <t>能正常打开和运行大于256k的nes文件</t>
    <phoneticPr fontId="1" type="noConversion"/>
  </si>
  <si>
    <t>大nes游戏文件测试
例如：用工具打开gamedata.dat文件，查看NESgames-&gt;tank.nes-&gt;unziple</t>
    <phoneticPr fontId="1" type="noConversion"/>
  </si>
  <si>
    <t>查看gamedata.dat已使用的空间</t>
    <phoneticPr fontId="1" type="noConversion"/>
  </si>
  <si>
    <t>用flash数据打包工具打开工程使用的gamedata.dat；已使用空间应小于90%</t>
    <phoneticPr fontId="1" type="noConversion"/>
  </si>
  <si>
    <t>外置游戏</t>
    <phoneticPr fontId="1" type="noConversion"/>
  </si>
  <si>
    <t>FAT 格式识别</t>
    <phoneticPr fontId="1" type="noConversion"/>
  </si>
  <si>
    <t>能正确识别FAT格式u盘，插入和拔出u盘时有提示</t>
    <phoneticPr fontId="1" type="noConversion"/>
  </si>
  <si>
    <t>NTFS格式识别</t>
    <phoneticPr fontId="1" type="noConversion"/>
  </si>
  <si>
    <t>能正确识别NTFS格式u盘，插入和拔出u盘时有提示</t>
    <phoneticPr fontId="1" type="noConversion"/>
  </si>
  <si>
    <t>长名称文件nes读取</t>
    <phoneticPr fontId="1" type="noConversion"/>
  </si>
  <si>
    <t>能正确打开和运行100字节长名称的nes文件，无死机情况出现</t>
    <phoneticPr fontId="1" type="noConversion"/>
  </si>
  <si>
    <t>深路径nes文件读取</t>
    <phoneticPr fontId="1" type="noConversion"/>
  </si>
  <si>
    <t>能正确打开和运行多层路径下的nes文件，无死机情况出现</t>
    <phoneticPr fontId="1" type="noConversion"/>
  </si>
  <si>
    <t>能正常运行小于26k的nes文件</t>
    <phoneticPr fontId="1" type="noConversion"/>
  </si>
  <si>
    <t>能正常运行大于1023k的nes文件</t>
    <phoneticPr fontId="1" type="noConversion"/>
  </si>
  <si>
    <t>基本测试</t>
    <phoneticPr fontId="1" type="noConversion"/>
  </si>
  <si>
    <t>重启机器，播放节目，查看内置游戏数量；游戏数量应保持不变</t>
    <phoneticPr fontId="1" type="noConversion"/>
  </si>
  <si>
    <t>游戏数量【需根据实际情况；重启不少于10次】</t>
    <phoneticPr fontId="1" type="noConversion"/>
  </si>
  <si>
    <t>对于内置游戏，每次选择不同的游戏进入，然后快速退出;对于外部游戏，能正常读取不同游戏，正常进入和退出；无明显卡顿、无死机等异常现象</t>
    <phoneticPr fontId="1" type="noConversion"/>
  </si>
  <si>
    <t>多次快速进入游戏【不少于30次】</t>
    <phoneticPr fontId="1" type="noConversion"/>
  </si>
  <si>
    <t>游戏运行时退出，返回电视播放，然后再进入游戏主菜单，游戏不会自动加载</t>
    <phoneticPr fontId="1" type="noConversion"/>
  </si>
  <si>
    <t>离开游戏菜单后游戏关闭【不少于10次】</t>
    <phoneticPr fontId="1" type="noConversion"/>
  </si>
  <si>
    <t>游戏颜色等显示，游戏时切换分辨率</t>
    <phoneticPr fontId="1" type="noConversion"/>
  </si>
  <si>
    <t>游戏主菜单的颜色正常，进入游戏后显示正常、无闪烁现象；游戏在不同分辨率下显示正常</t>
    <phoneticPr fontId="1" type="noConversion"/>
  </si>
  <si>
    <t>游戏过程中响应关机</t>
    <phoneticPr fontId="1" type="noConversion"/>
  </si>
  <si>
    <t>进行游戏过程中能正常响应关机按键</t>
    <phoneticPr fontId="1" type="noConversion"/>
  </si>
  <si>
    <t>游戏过程中，预定、预录功能</t>
    <phoneticPr fontId="1" type="noConversion"/>
  </si>
  <si>
    <t>进行游戏过程中，预定、预录节目到点后能正常跳转</t>
    <phoneticPr fontId="1" type="noConversion"/>
  </si>
  <si>
    <t>进行游戏时，能响应静音操作</t>
    <phoneticPr fontId="1" type="noConversion"/>
  </si>
  <si>
    <t>游戏静音操作【游戏声音目前是节目音频】</t>
    <phoneticPr fontId="1" type="noConversion"/>
  </si>
  <si>
    <t>游戏暂停后，能正常恢复、复位、退出</t>
    <phoneticPr fontId="1" type="noConversion"/>
  </si>
  <si>
    <t>进行游戏过程中，按info进入暂停游戏，能正常响应恢复、复位、退出等操作；
无死机现象出现；</t>
    <phoneticPr fontId="1" type="noConversion"/>
  </si>
  <si>
    <t>游戏操作、提示</t>
    <phoneticPr fontId="1" type="noConversion"/>
  </si>
  <si>
    <t>进行游戏，各操作按键响应正确，提示无误；运行时能正常退出和复位</t>
    <phoneticPr fontId="1" type="noConversion"/>
  </si>
  <si>
    <t>内置游戏需依次运行列表中的所有游戏；能正常运行，无死机等异常情况出现</t>
    <phoneticPr fontId="1" type="noConversion"/>
  </si>
  <si>
    <t>所有游戏正常运行【需根据实际情况】</t>
    <phoneticPr fontId="1" type="noConversion"/>
  </si>
  <si>
    <t>性能测试（其中1943(J)雷电、Super Mario超级玛丽亚、Contra1魂斗罗）</t>
    <phoneticPr fontId="1" type="noConversion"/>
  </si>
  <si>
    <t>1943(J)（测试响应速度、暂停、发弹、自动打、退出）</t>
    <phoneticPr fontId="1" type="noConversion"/>
  </si>
  <si>
    <t>上下左右按键响应正常；响应速度正常，无明显延时，操作流畅；B发弹、A炸弹正常，Auto B自动发弹正常；能正常响应help功能，进入暂停状态，恢复和退出正常</t>
    <phoneticPr fontId="1" type="noConversion"/>
  </si>
  <si>
    <t>Super Mario（测试跳跃高度、连跳）</t>
    <phoneticPr fontId="1" type="noConversion"/>
  </si>
  <si>
    <t>左右方向键正常，跑动速度正常；A跳跃，跳跃高度正常，能跨越最高障碍；Auto A连跳正常；能正常响应help功能，恢复退出正常</t>
    <phoneticPr fontId="1" type="noConversion"/>
  </si>
  <si>
    <t>Contra1（测试全部方向键）</t>
    <phoneticPr fontId="1" type="noConversion"/>
  </si>
  <si>
    <t>上、下、左、右、左上、左下、右上、右下8个方向键响应正常；</t>
    <phoneticPr fontId="1" type="noConversion"/>
  </si>
  <si>
    <t>内置游戏升级</t>
    <phoneticPr fontId="1" type="noConversion"/>
  </si>
  <si>
    <t>用U盘升级游戏文件后，查看游戏数量并选择运行游戏；数量与打包时一致，能正常运行</t>
    <phoneticPr fontId="1" type="noConversion"/>
  </si>
  <si>
    <t>U盘升级游戏文件【需根据实际情况】</t>
    <phoneticPr fontId="1" type="noConversion"/>
  </si>
  <si>
    <t>OTA升级游戏文件【需根据实际情况】</t>
    <phoneticPr fontId="1" type="noConversion"/>
  </si>
  <si>
    <t>OTA升级游戏文件后，查看游戏数量并选择运行游戏；数量与打包时一致，能正常运行</t>
    <phoneticPr fontId="1" type="noConversion"/>
  </si>
  <si>
    <t>包括“内置游戏”“外置游戏”“基本测试”“性能测试”和“内置游戏升级”</t>
    <phoneticPr fontId="1" type="noConversion"/>
  </si>
  <si>
    <t>用户设置</t>
    <phoneticPr fontId="1" type="noConversion"/>
  </si>
  <si>
    <t>9.条件接收</t>
    <phoneticPr fontId="1" type="noConversion"/>
  </si>
  <si>
    <t>本节主要检查机顶盒的CA模块的基本功能。如果要完整测试CA，需要发起CA专项测试。本节包括以下测试模块：</t>
    <phoneticPr fontId="1" type="noConversion"/>
  </si>
  <si>
    <t>9.1.1</t>
    <phoneticPr fontId="1" type="noConversion"/>
  </si>
  <si>
    <t>9.1.2</t>
  </si>
  <si>
    <t>9.1.3</t>
  </si>
  <si>
    <t>9.1.4</t>
  </si>
  <si>
    <t>9.1.5</t>
  </si>
  <si>
    <t>9.1.6</t>
  </si>
  <si>
    <t>9.1.7</t>
  </si>
  <si>
    <t>不插卡，反插卡会有信息提示，正确插卡功能正常；无死机等异常现象</t>
    <phoneticPr fontId="1" type="noConversion"/>
  </si>
  <si>
    <t>多次插拔卡【多次测试，至少50次】</t>
    <phoneticPr fontId="1" type="noConversion"/>
  </si>
  <si>
    <t>插入其它厂家的CA卡</t>
    <phoneticPr fontId="1" type="noConversion"/>
  </si>
  <si>
    <t>提示无法识别卡；无死机等异常现象</t>
    <phoneticPr fontId="1" type="noConversion"/>
  </si>
  <si>
    <t>解密测试</t>
    <phoneticPr fontId="1" type="noConversion"/>
  </si>
  <si>
    <t>能正常解密，播放正常，不死机</t>
    <phoneticPr fontId="1" type="noConversion"/>
  </si>
  <si>
    <t>指纹测试</t>
    <phoneticPr fontId="1" type="noConversion"/>
  </si>
  <si>
    <t>能正常显示；无死机现象</t>
    <phoneticPr fontId="1" type="noConversion"/>
  </si>
  <si>
    <t>邮件测试</t>
    <phoneticPr fontId="1" type="noConversion"/>
  </si>
  <si>
    <t>无死机等异常现象</t>
    <phoneticPr fontId="1" type="noConversion"/>
  </si>
  <si>
    <t>CA菜单测试</t>
    <phoneticPr fontId="1" type="noConversion"/>
  </si>
  <si>
    <t>重新开机，CA表现是否正常</t>
    <phoneticPr fontId="1" type="noConversion"/>
  </si>
  <si>
    <t>比如：重开机，加密节目是否正常播放，邮件删除后开机，重新开机读卡信息等是否正常等。</t>
    <phoneticPr fontId="1" type="noConversion"/>
  </si>
  <si>
    <t>条件接收</t>
    <phoneticPr fontId="1" type="noConversion"/>
  </si>
  <si>
    <t>9.1 条件接收</t>
    <phoneticPr fontId="1" type="noConversion"/>
  </si>
  <si>
    <t>条件接收</t>
    <phoneticPr fontId="1" type="noConversion"/>
  </si>
  <si>
    <t>10.USB及应用</t>
    <phoneticPr fontId="1" type="noConversion"/>
  </si>
  <si>
    <t>10.1 USB功能测试</t>
    <phoneticPr fontId="1" type="noConversion"/>
  </si>
  <si>
    <t>10.1.1</t>
    <phoneticPr fontId="1" type="noConversion"/>
  </si>
  <si>
    <t>10.1.2</t>
  </si>
  <si>
    <t>10.1.3</t>
  </si>
  <si>
    <t>10.1.4</t>
  </si>
  <si>
    <t>10.1.5</t>
  </si>
  <si>
    <t>10.1.6</t>
  </si>
  <si>
    <t>10.1.7</t>
  </si>
  <si>
    <t>10.1.8</t>
  </si>
  <si>
    <t>10.1.9</t>
  </si>
  <si>
    <t>10.1.10</t>
  </si>
  <si>
    <t>10.1.11</t>
  </si>
  <si>
    <t>10.1.12</t>
  </si>
  <si>
    <t>10.1.13</t>
  </si>
  <si>
    <t>10.1.14</t>
  </si>
  <si>
    <t>10.1.15</t>
  </si>
  <si>
    <t>10.1.16</t>
  </si>
  <si>
    <t>10.1.17</t>
  </si>
  <si>
    <t>10.1.18</t>
  </si>
  <si>
    <t>10.2 图片浏览测试</t>
    <phoneticPr fontId="1" type="noConversion"/>
  </si>
  <si>
    <t>10.2.1</t>
    <phoneticPr fontId="1" type="noConversion"/>
  </si>
  <si>
    <t>10.2.2</t>
  </si>
  <si>
    <t>10.2.3</t>
  </si>
  <si>
    <t>10.2.4</t>
  </si>
  <si>
    <t>10.2.5</t>
  </si>
  <si>
    <t>10.2.6</t>
  </si>
  <si>
    <t>10.2.7</t>
  </si>
  <si>
    <t>10.2.8</t>
  </si>
  <si>
    <t>10.2.9</t>
  </si>
  <si>
    <t>10.2.10</t>
  </si>
  <si>
    <t>10.2.11</t>
  </si>
  <si>
    <t>10.2.12</t>
  </si>
  <si>
    <t>10.2.13</t>
  </si>
  <si>
    <t>10.3 MP3功能测试</t>
    <phoneticPr fontId="1" type="noConversion"/>
  </si>
  <si>
    <t>10.3.1</t>
    <phoneticPr fontId="1" type="noConversion"/>
  </si>
  <si>
    <t>10.3.2</t>
  </si>
  <si>
    <t>10.3.3</t>
  </si>
  <si>
    <t>10.3.4</t>
  </si>
  <si>
    <t>10.3.5</t>
  </si>
  <si>
    <t>10.3.6</t>
  </si>
  <si>
    <t>10.3.7</t>
  </si>
  <si>
    <t>10.3.8</t>
  </si>
  <si>
    <t>10.3.9</t>
  </si>
  <si>
    <t>10.3.10</t>
  </si>
  <si>
    <t>10.3.11</t>
  </si>
  <si>
    <t>10.3.12</t>
  </si>
  <si>
    <t>10.3.13</t>
  </si>
  <si>
    <t>10.3.14</t>
  </si>
  <si>
    <t>10.3.15</t>
  </si>
  <si>
    <t>10.3.16</t>
  </si>
  <si>
    <t>10.4 TXT文本阅读</t>
    <phoneticPr fontId="1" type="noConversion"/>
  </si>
  <si>
    <t>10.4.1</t>
    <phoneticPr fontId="1" type="noConversion"/>
  </si>
  <si>
    <t>10.4.2</t>
  </si>
  <si>
    <t>10.4.3</t>
  </si>
  <si>
    <t>10.4.4</t>
  </si>
  <si>
    <t>10.4.5</t>
  </si>
  <si>
    <t>10.4.6</t>
  </si>
  <si>
    <t>10.4.7</t>
  </si>
  <si>
    <t>10.4.8</t>
  </si>
  <si>
    <t>10.4.9</t>
  </si>
  <si>
    <t>10.4.10</t>
  </si>
  <si>
    <t>10.4.11</t>
  </si>
  <si>
    <t>10.4.12</t>
  </si>
  <si>
    <t>10.4.13</t>
  </si>
  <si>
    <t>10.5 PVR录制</t>
    <phoneticPr fontId="1" type="noConversion"/>
  </si>
  <si>
    <t>10.5.1</t>
    <phoneticPr fontId="1" type="noConversion"/>
  </si>
  <si>
    <t>10.5.2</t>
  </si>
  <si>
    <t>10.5.3</t>
  </si>
  <si>
    <t>10.5.4</t>
  </si>
  <si>
    <t>10.5.5</t>
  </si>
  <si>
    <t>10.5.6</t>
  </si>
  <si>
    <t>10.5.7</t>
  </si>
  <si>
    <t>10.5.8</t>
  </si>
  <si>
    <t>10.5.9</t>
  </si>
  <si>
    <t>10.5.10</t>
  </si>
  <si>
    <t>10.5.11</t>
  </si>
  <si>
    <t>10.5.12</t>
  </si>
  <si>
    <t>10.5.13</t>
  </si>
  <si>
    <t>10.5.14</t>
  </si>
  <si>
    <t>10.5.15</t>
  </si>
  <si>
    <t>10.5.16</t>
  </si>
  <si>
    <t>10.5.17</t>
  </si>
  <si>
    <t>10.5.18</t>
  </si>
  <si>
    <t>10.5.19</t>
  </si>
  <si>
    <t>10.5.20</t>
  </si>
  <si>
    <t>10.5.21</t>
  </si>
  <si>
    <t>10.5.22</t>
  </si>
  <si>
    <t>10.5.23</t>
  </si>
  <si>
    <t>10.5.24</t>
  </si>
  <si>
    <t>10.5.25</t>
  </si>
  <si>
    <t>10.5.26</t>
  </si>
  <si>
    <t>10.5.27</t>
  </si>
  <si>
    <t>10.5.28</t>
  </si>
  <si>
    <t>10.5.29</t>
  </si>
  <si>
    <t>10.5.30</t>
  </si>
  <si>
    <t>10.5.31</t>
  </si>
  <si>
    <t>10.5.32</t>
  </si>
  <si>
    <t>10.5.33</t>
  </si>
  <si>
    <t>10.5.34</t>
  </si>
  <si>
    <t>10.5.35</t>
  </si>
  <si>
    <t>10.5.36</t>
  </si>
  <si>
    <t>10.6 时移</t>
    <phoneticPr fontId="1" type="noConversion"/>
  </si>
  <si>
    <t>10.6.1</t>
    <phoneticPr fontId="1" type="noConversion"/>
  </si>
  <si>
    <t>10.6.2</t>
  </si>
  <si>
    <t>10.6.3</t>
  </si>
  <si>
    <t>10.6.4</t>
  </si>
  <si>
    <t>10.6.5</t>
  </si>
  <si>
    <t>10.6.6</t>
  </si>
  <si>
    <t>10.6.7</t>
  </si>
  <si>
    <t>10.6.8</t>
  </si>
  <si>
    <t>10.6.9</t>
  </si>
  <si>
    <t>10.6.10</t>
  </si>
  <si>
    <t>10.7 媒体播放</t>
    <phoneticPr fontId="1" type="noConversion"/>
  </si>
  <si>
    <t>10.7.1</t>
    <phoneticPr fontId="1" type="noConversion"/>
  </si>
  <si>
    <t>10.7.2</t>
  </si>
  <si>
    <t>10.7.3</t>
  </si>
  <si>
    <t>10.7.4</t>
  </si>
  <si>
    <t>10.7.5</t>
  </si>
  <si>
    <t>10.7.6</t>
  </si>
  <si>
    <t>10.7.7</t>
  </si>
  <si>
    <t>多次插拔U盘及移动硬盘，进行USB测试</t>
    <phoneticPr fontId="1" type="noConversion"/>
  </si>
  <si>
    <t>均可以自动正常识别U盘或移动硬盘;不会出现死机等异常现象。
至少30次；至少使用两种不同的存储设备验证测试；如有多个USB接口，需分别及同时插拔测试</t>
    <phoneticPr fontId="1" type="noConversion"/>
  </si>
  <si>
    <t>插入存储设备分区超过10个</t>
    <phoneticPr fontId="1" type="noConversion"/>
  </si>
  <si>
    <t>插入USB后，能很快识别此存储设备；文件管理菜单的分区表显示正常。</t>
    <phoneticPr fontId="1" type="noConversion"/>
  </si>
  <si>
    <t>能正常完整显示不同系统格式的分区</t>
    <phoneticPr fontId="1" type="noConversion"/>
  </si>
  <si>
    <t>存储设备分区为不同的系统格式【NTFS;FTA32等】</t>
    <phoneticPr fontId="1" type="noConversion"/>
  </si>
  <si>
    <t>浏览没有内容的存储设备</t>
    <phoneticPr fontId="1" type="noConversion"/>
  </si>
  <si>
    <t>能正常进入存储设备，无死机等异常现象</t>
    <phoneticPr fontId="1" type="noConversion"/>
  </si>
  <si>
    <t>浏览存储超过100个文件的存储设备</t>
    <phoneticPr fontId="1" type="noConversion"/>
  </si>
  <si>
    <t>能正常进入存储设备，完整显示所有文件目录，无死机等异常现象</t>
    <phoneticPr fontId="1" type="noConversion"/>
  </si>
  <si>
    <t>文件浏览，可以按照页面下的提示进行目录切换操作</t>
    <phoneticPr fontId="1" type="noConversion"/>
  </si>
  <si>
    <t>能正常、正确显示USB目录；能按提示正常操作；操作过程顺畅</t>
    <phoneticPr fontId="1" type="noConversion"/>
  </si>
  <si>
    <t>文件浏览，是否能列出所有文件，文件夹</t>
    <phoneticPr fontId="1" type="noConversion"/>
  </si>
  <si>
    <t>正常完整显示</t>
    <phoneticPr fontId="1" type="noConversion"/>
  </si>
  <si>
    <t>文件浏览，各提示按键是否响应正常</t>
    <phoneticPr fontId="1" type="noConversion"/>
  </si>
  <si>
    <t>能正常按键响应
删除，返回根目录等按键操作</t>
    <phoneticPr fontId="1" type="noConversion"/>
  </si>
  <si>
    <t>文件浏览中，上下键及翻页操作</t>
    <phoneticPr fontId="1" type="noConversion"/>
  </si>
  <si>
    <r>
      <t xml:space="preserve">能正常操作
</t>
    </r>
    <r>
      <rPr>
        <b/>
        <sz val="11"/>
        <color theme="1"/>
        <rFont val="微软雅黑"/>
        <family val="2"/>
        <charset val="134"/>
      </rPr>
      <t>尤其需要注意在文件夹内最前或最后一个文件的操作</t>
    </r>
    <phoneticPr fontId="1" type="noConversion"/>
  </si>
  <si>
    <t>打开USB目录，打开、显示的文件路径是否完整正确</t>
    <phoneticPr fontId="1" type="noConversion"/>
  </si>
  <si>
    <t>完整显示当前路径</t>
    <phoneticPr fontId="1" type="noConversion"/>
  </si>
  <si>
    <t>文件名特别长的文件能否读取</t>
    <phoneticPr fontId="1" type="noConversion"/>
  </si>
  <si>
    <t>能够读取文件名
注意读取特别长的文件名所在的分区时，是否出现异常</t>
    <phoneticPr fontId="1" type="noConversion"/>
  </si>
  <si>
    <t>打开以繁体字命名的文件及文件夹</t>
    <phoneticPr fontId="1" type="noConversion"/>
  </si>
  <si>
    <t>文件能够正常打开</t>
    <phoneticPr fontId="1" type="noConversion"/>
  </si>
  <si>
    <t>根据提示，对不同目录下的文件进行删除</t>
    <phoneticPr fontId="1" type="noConversion"/>
  </si>
  <si>
    <t>能正常删除，删除后执行上下键或翻页，正常操作
需用电脑查看确认正常删除；</t>
    <phoneticPr fontId="1" type="noConversion"/>
  </si>
  <si>
    <t>格式化存储设备某个分区的功能是否正常</t>
    <phoneticPr fontId="1" type="noConversion"/>
  </si>
  <si>
    <t>能正常对某个分区进行格式化处理；格式化处理后，此分区还能存在，数据正常清空
需用电脑查看确认正常格式化</t>
    <phoneticPr fontId="1" type="noConversion"/>
  </si>
  <si>
    <t>能正常响应快捷键操作；</t>
    <phoneticPr fontId="1" type="noConversion"/>
  </si>
  <si>
    <t>在USB浏览文件时，快捷键操作【具体项目而定】</t>
    <phoneticPr fontId="1" type="noConversion"/>
  </si>
  <si>
    <t>能正常重启机顶盒；还能正常识别USB设备；还能正常浏览USB目录及文件；存储的文件没有损坏</t>
    <phoneticPr fontId="1" type="noConversion"/>
  </si>
  <si>
    <t>在浏览USB目录时，直接断电【多次测试，至少15次】</t>
    <phoneticPr fontId="1" type="noConversion"/>
  </si>
  <si>
    <t>在浏览USB目录或文件时，直接拔出USB存储设备【多次测试，至少20次】</t>
    <phoneticPr fontId="1" type="noConversion"/>
  </si>
  <si>
    <t>能自动直接退出USB目录或文件；期间不会出现死机等异常现象；再次插入USB设备能及时识别；能正常浏览USB目录及文件；存储的文件没有损坏</t>
    <phoneticPr fontId="1" type="noConversion"/>
  </si>
  <si>
    <t>多次开关机，识别USB设备【多次测试，至少20次】</t>
    <phoneticPr fontId="1" type="noConversion"/>
  </si>
  <si>
    <t>均能正常识别USB设备</t>
    <phoneticPr fontId="1" type="noConversion"/>
  </si>
  <si>
    <t>能正常打开图片文件；能正常显示图片文件；关闭图片文件后，没有残留数据；打开及浏览图片文件时不出现死机等异常情况</t>
    <phoneticPr fontId="1" type="noConversion"/>
  </si>
  <si>
    <t>打开存储在USB存储设备中的JPG小图片
【多次打开退出测试，至少20次】</t>
    <phoneticPr fontId="1" type="noConversion"/>
  </si>
  <si>
    <t>打开存储在USB存储设备中的超过3M的JPG图片</t>
    <phoneticPr fontId="1" type="noConversion"/>
  </si>
  <si>
    <t>打开图片过程不出现死机、假死等异常现象；无论能否显示，退出后，菜单能正常显示，节目播放正常</t>
    <phoneticPr fontId="1" type="noConversion"/>
  </si>
  <si>
    <t>打开存储在USB存储设备中的GIF小图片
【多次打开退出测试，至少20次】</t>
    <phoneticPr fontId="1" type="noConversion"/>
  </si>
  <si>
    <t>打开存储在USB存储设备中的超过3M的GIF图片</t>
    <phoneticPr fontId="1" type="noConversion"/>
  </si>
  <si>
    <t>打开图片过程不出现死机、假死等异常现象；无论能否显示，退出后，菜单能正常显示，节目播放正常
需特别进行退出操作，查看菜单及节目</t>
    <phoneticPr fontId="1" type="noConversion"/>
  </si>
  <si>
    <t>打开GIF图片后，退出进入菜单</t>
    <phoneticPr fontId="1" type="noConversion"/>
  </si>
  <si>
    <t>能正常退出，退出后，没有图片遗留现象；退出后菜单能正常显示</t>
    <phoneticPr fontId="1" type="noConversion"/>
  </si>
  <si>
    <t>打开存储在USB存储设备中的BMP小图片
【多次打开退出测试，至少20次】</t>
    <phoneticPr fontId="1" type="noConversion"/>
  </si>
  <si>
    <t>打开图片过程不出现死机、假死等异常现象；</t>
    <phoneticPr fontId="1" type="noConversion"/>
  </si>
  <si>
    <t>打开其他格式的图片
可能打不开，视不同平台支持</t>
    <phoneticPr fontId="1" type="noConversion"/>
  </si>
  <si>
    <t>用非图片数据将其后缀强制转换为JPG格式</t>
    <phoneticPr fontId="1" type="noConversion"/>
  </si>
  <si>
    <t>不能打开图片；不会出现死机、假死等异常情况；能继续其他USB操作；【可将TXT文档或视频数据的后缀强制转换为JPG格式】</t>
    <phoneticPr fontId="1" type="noConversion"/>
  </si>
  <si>
    <t>删除某一图片后，打开查看其附件可查看的图片</t>
    <phoneticPr fontId="1" type="noConversion"/>
  </si>
  <si>
    <t>能正常、正确显示图片【特别测试删除图片文件的上一幅或下一幅图片】</t>
    <phoneticPr fontId="1" type="noConversion"/>
  </si>
  <si>
    <t>能自动直接退出图片浏览；能再次识别USB存储设备；没有数据残留；图片数据没有丢失，还能正常浏览</t>
    <phoneticPr fontId="1" type="noConversion"/>
  </si>
  <si>
    <t>在浏览图片中，待机</t>
    <phoneticPr fontId="1" type="noConversion"/>
  </si>
  <si>
    <t>能正常相应待机，能正常唤醒待机；能再次识别USB存储设备；没有数据残留；图片数据没有丢失，还能正常浏览</t>
    <phoneticPr fontId="1" type="noConversion"/>
  </si>
  <si>
    <t>能正常重启机顶盒；能再次识别USB存储设备；没有数据残留；图片数据没有丢失，还能正常浏览</t>
    <phoneticPr fontId="1" type="noConversion"/>
  </si>
  <si>
    <t>在浏览图片中，直接断电【多次测试，至少15次】</t>
    <phoneticPr fontId="1" type="noConversion"/>
  </si>
  <si>
    <t>在浏览图片中直接拔掉USB存储设备【多次测试，至少15次】</t>
    <phoneticPr fontId="1" type="noConversion"/>
  </si>
  <si>
    <t>能正常播放MP3；声音流畅无杂音；</t>
    <phoneticPr fontId="1" type="noConversion"/>
  </si>
  <si>
    <t>播放MP3文件【多次播放退出测试，至少20次】</t>
    <phoneticPr fontId="1" type="noConversion"/>
  </si>
  <si>
    <t>能正常暂停；能正常快进快退；暂停及快进快退操作后，声音流畅无杂音；没有死机等异常情况；如果有同名歌词，可以相应的相应操作</t>
    <phoneticPr fontId="1" type="noConversion"/>
  </si>
  <si>
    <t>播放MP3过程，按暂停或快进快退
【多次测试，至少20次】</t>
    <phoneticPr fontId="1" type="noConversion"/>
  </si>
  <si>
    <t>播放MP3过程，如果该歌曲有相应的同名歌词存在在存储设备的同一目录中</t>
    <phoneticPr fontId="1" type="noConversion"/>
  </si>
  <si>
    <t>能正常显示歌词；歌词能正常随歌曲的进度更换；歌词显示没有残留；</t>
    <phoneticPr fontId="1" type="noConversion"/>
  </si>
  <si>
    <t>MP3列表曲目显示（中文名、英文名、中英文混和的文件名、长文件名）</t>
    <phoneticPr fontId="1" type="noConversion"/>
  </si>
  <si>
    <t>在歌曲列表中能正常、完整显示所有在存储设备中的MP3文件名称
需特别注意：MP3歌曲超过100首的情况</t>
    <phoneticPr fontId="1" type="noConversion"/>
  </si>
  <si>
    <t>打开超过10M的MP3文件播放</t>
    <phoneticPr fontId="1" type="noConversion"/>
  </si>
  <si>
    <t>在打开播放过程中，不出现死机、假死等异常情况；退出进入菜单、节目播放正常【可能不能打开相应文件，视平台而定】</t>
    <phoneticPr fontId="1" type="noConversion"/>
  </si>
  <si>
    <t>MP3列表顺序播放</t>
    <phoneticPr fontId="1" type="noConversion"/>
  </si>
  <si>
    <t>能够根据MP3列表自动顺序播放MP3；能够正常播放所有的MP3；MP3播放及曲目跳转过程，不出现死机、假死等异常情况</t>
    <phoneticPr fontId="1" type="noConversion"/>
  </si>
  <si>
    <t>MP3播放时，音量调节</t>
    <phoneticPr fontId="1" type="noConversion"/>
  </si>
  <si>
    <t>音量调节有效、正常；静音有效</t>
    <phoneticPr fontId="1" type="noConversion"/>
  </si>
  <si>
    <t>MP3歌曲的文件很长</t>
    <phoneticPr fontId="1" type="noConversion"/>
  </si>
  <si>
    <t>能正常显示文件名，正常播放MP3</t>
    <phoneticPr fontId="1" type="noConversion"/>
  </si>
  <si>
    <t>能正常显示文件，能正常播放MP3</t>
    <phoneticPr fontId="1" type="noConversion"/>
  </si>
  <si>
    <t>MP3歌曲放在路径很深（超过5级）的文件夹中</t>
    <phoneticPr fontId="1" type="noConversion"/>
  </si>
  <si>
    <t>将某一MP3文件删除后，播放其附近可以正常播放的MP3</t>
    <phoneticPr fontId="1" type="noConversion"/>
  </si>
  <si>
    <t>可以正常、正确播放MP3
特别注意删除后，上一首及下一首的MP3播放</t>
    <phoneticPr fontId="1" type="noConversion"/>
  </si>
  <si>
    <t>能正常退出，退出后菜单显示正常，节目播放正常</t>
    <phoneticPr fontId="1" type="noConversion"/>
  </si>
  <si>
    <t>在MP3歌曲播放中退出【多次测试，至少15次】</t>
    <phoneticPr fontId="1" type="noConversion"/>
  </si>
  <si>
    <t>小于0.5M的MP3播放</t>
    <phoneticPr fontId="1" type="noConversion"/>
  </si>
  <si>
    <t>能够正常播放；不出现死机、假死等异常情况</t>
    <phoneticPr fontId="1" type="noConversion"/>
  </si>
  <si>
    <t>播放用其他数据强制将后缀转换为MP3的文件</t>
    <phoneticPr fontId="1" type="noConversion"/>
  </si>
  <si>
    <t>不能播放该文件；不出现死机、假死等异常情况；能继续其他USB操作；【可将图片或视频数据的后缀强制转换为MP3格式】</t>
    <phoneticPr fontId="1" type="noConversion"/>
  </si>
  <si>
    <t>能自动直接退出MP3播放；能再次识别USB存储设备；没有数据残留；MP3数据没有丢失，还能正常播放</t>
    <phoneticPr fontId="1" type="noConversion"/>
  </si>
  <si>
    <t>在播放MP3直接拔掉USB存储设备【多次测试，至少15次】</t>
    <phoneticPr fontId="1" type="noConversion"/>
  </si>
  <si>
    <t>在播放MP3中，待机</t>
    <phoneticPr fontId="1" type="noConversion"/>
  </si>
  <si>
    <t>能正常响应待机，能正常唤醒待机；能再次识别USB存储设备；没有数据残留；MP3数据没有丢失，还能正常播放</t>
    <phoneticPr fontId="1" type="noConversion"/>
  </si>
  <si>
    <t>在播放MP3中，直接断电</t>
    <phoneticPr fontId="1" type="noConversion"/>
  </si>
  <si>
    <t>能正常重启机顶盒；能再次识别USB存储设备；没有数据残留；MP3数据没有丢失，还能正常播放</t>
    <phoneticPr fontId="1" type="noConversion"/>
  </si>
  <si>
    <t>打开小于1M的TXT文档（ANSI编码）</t>
    <phoneticPr fontId="1" type="noConversion"/>
  </si>
  <si>
    <t>能正常打开TXT文件；能正常阅读TXT文件；文件没有乱码；多次打开关闭测试，至少10次</t>
    <phoneticPr fontId="1" type="noConversion"/>
  </si>
  <si>
    <t>能正常打开TXT文件；能正常阅读TXT文件；文件没有乱码；多次打开关闭测试，至少11次</t>
  </si>
  <si>
    <t>能正常打开TXT文件；能正常阅读TXT文件；文件没有乱码；多次打开关闭测试，至少12次</t>
  </si>
  <si>
    <t>能正常打开TXT文件；能正常阅读TXT文件；文件没有乱码；多次打开关闭测试，至少13次</t>
  </si>
  <si>
    <t>打开小于1M的TXT文档（Unicode编码）</t>
    <phoneticPr fontId="1" type="noConversion"/>
  </si>
  <si>
    <t>打开小于1M的TXT文档（Unicode big ending编码）</t>
    <phoneticPr fontId="1" type="noConversion"/>
  </si>
  <si>
    <t>打开小于1M的TXT文档（UTF-8编码）</t>
    <phoneticPr fontId="1" type="noConversion"/>
  </si>
  <si>
    <t>打开大于3M的TXT文档</t>
    <phoneticPr fontId="1" type="noConversion"/>
  </si>
  <si>
    <t>能正常打开TXT文件；能正常阅读TXT文件；文件没有乱码；不会出现死机、假死等异常情况；退出后菜单显示及节目播放正常</t>
    <phoneticPr fontId="1" type="noConversion"/>
  </si>
  <si>
    <t>打开没有内容的空TXT文档</t>
    <phoneticPr fontId="1" type="noConversion"/>
  </si>
  <si>
    <t>能正常打开TXT文件；没有内容，文件没有乱码；不会出现死机、假死的异常情况</t>
    <phoneticPr fontId="1" type="noConversion"/>
  </si>
  <si>
    <t>打开将其他格式的数据强制将后缀转换为TXT的文档</t>
    <phoneticPr fontId="1" type="noConversion"/>
  </si>
  <si>
    <t>不能打开该TXT文件；不会出现死机、假死的异常情况；还能正常进行其他USB功能操作【可将图片或其他格式的文本的后缀强制转换为TXT格式】</t>
    <phoneticPr fontId="1" type="noConversion"/>
  </si>
  <si>
    <t>打开文件名很长的TXT文档</t>
    <phoneticPr fontId="1" type="noConversion"/>
  </si>
  <si>
    <t>打开放在存储设备路径很深（至少5级）的TXT文档</t>
    <phoneticPr fontId="1" type="noConversion"/>
  </si>
  <si>
    <t>能正常打开</t>
    <phoneticPr fontId="1" type="noConversion"/>
  </si>
  <si>
    <t>删除TXT文档；阅读附件的TXT文档</t>
    <phoneticPr fontId="1" type="noConversion"/>
  </si>
  <si>
    <t>能正常删除，删除后正常、正确阅读其他TXT文档；特别注意删除后，上一个及下一个txt文档的阅读</t>
    <phoneticPr fontId="1" type="noConversion"/>
  </si>
  <si>
    <t>在阅读TXT文档时，直接拔掉USB存储设备</t>
    <phoneticPr fontId="1" type="noConversion"/>
  </si>
  <si>
    <t>能自动直接退出文本阅读；能再次识别USB存储设备；没有数据残留；TXT文档数据没有丢失，还能正常阅读；多次测试，至少15次</t>
    <phoneticPr fontId="1" type="noConversion"/>
  </si>
  <si>
    <t>在TXT文本阅读中，待机</t>
    <phoneticPr fontId="1" type="noConversion"/>
  </si>
  <si>
    <t>能正常响应待机，能正常唤醒待机；能再次识别USB存储设备；没有数据残留；TXT文档数据没有丢失，还能正常阅读</t>
    <phoneticPr fontId="1" type="noConversion"/>
  </si>
  <si>
    <t>在TXT文本阅读中，直接断电</t>
    <phoneticPr fontId="1" type="noConversion"/>
  </si>
  <si>
    <t>能正常重启机顶盒；能再次识别USB存储设备；没有数据残留；TXT文档数据没有丢失，还能正常播放</t>
    <phoneticPr fontId="1" type="noConversion"/>
  </si>
  <si>
    <t>录制基本功能</t>
    <phoneticPr fontId="1" type="noConversion"/>
  </si>
  <si>
    <t>按录制键录制FTA节目</t>
    <phoneticPr fontId="1" type="noConversion"/>
  </si>
  <si>
    <t>按录制键加扰节目</t>
    <phoneticPr fontId="1" type="noConversion"/>
  </si>
  <si>
    <t>可以立刻开始执行录制；录制过程音视频正常，无黑屏、马赛克现象</t>
    <phoneticPr fontId="1" type="noConversion"/>
  </si>
  <si>
    <t>录制节目二次加密测试</t>
    <phoneticPr fontId="1" type="noConversion"/>
  </si>
  <si>
    <t>按录制键录制广播节目</t>
    <phoneticPr fontId="1" type="noConversion"/>
  </si>
  <si>
    <t>能正常录制广播，并能正常回放，广播的I帧不会消失；</t>
    <phoneticPr fontId="1" type="noConversion"/>
  </si>
  <si>
    <t>在录制节目过程中，直接断电</t>
    <phoneticPr fontId="1" type="noConversion"/>
  </si>
  <si>
    <t>能正常重启机顶盒；能正常自动识别存储设备；还能录制节目；</t>
    <phoneticPr fontId="1" type="noConversion"/>
  </si>
  <si>
    <t>录制高清节目</t>
    <phoneticPr fontId="1" type="noConversion"/>
  </si>
  <si>
    <t>播放高清节目流时录制高清节目，音视频播放正常，录制的节目能在已录节目列表中观看且音视频正常【询问项目负责人是否支持】</t>
    <phoneticPr fontId="1" type="noConversion"/>
  </si>
  <si>
    <t>录制含有subtitle/ teletext的流</t>
    <phoneticPr fontId="1" type="noConversion"/>
  </si>
  <si>
    <t>播放含有subtitle/ teletext的流时录制节目，在录制期间及USB下回放时，观察是否含有subtitle /teletext，并且观察音视频是否正常。</t>
    <phoneticPr fontId="1" type="noConversion"/>
  </si>
  <si>
    <t>录制多音轨的节目</t>
    <phoneticPr fontId="1" type="noConversion"/>
  </si>
  <si>
    <t>是否可以正常回放，并能切换多音轨。</t>
    <phoneticPr fontId="1" type="noConversion"/>
  </si>
  <si>
    <t>在录制过程中按停止</t>
    <phoneticPr fontId="1" type="noConversion"/>
  </si>
  <si>
    <t>可以正常停止节目录制；停止录制后，DVB直播正常播放、没有马赛克、音视频不同、黑屏现象；各功能切换流畅，无明显卡顿。测试次数要超过20次。</t>
    <phoneticPr fontId="1" type="noConversion"/>
  </si>
  <si>
    <t>在录制过程中，按各个快捷键，</t>
    <phoneticPr fontId="1" type="noConversion"/>
  </si>
  <si>
    <t>只能响应待机键，是否正常退出录制，待机起来还可正常观看录制回放节目。</t>
    <phoneticPr fontId="1" type="noConversion"/>
  </si>
  <si>
    <t>在录制时拔掉信号线</t>
    <phoneticPr fontId="1" type="noConversion"/>
  </si>
  <si>
    <t>在录制时拔掉存储设备</t>
    <phoneticPr fontId="1" type="noConversion"/>
  </si>
  <si>
    <t>能自动直接退出录制；不出现死机、假死等异常情况；可以正常再识别存储设备；还能录制节目</t>
    <phoneticPr fontId="1" type="noConversion"/>
  </si>
  <si>
    <t>没有插入存储设备，录制</t>
    <phoneticPr fontId="1" type="noConversion"/>
  </si>
  <si>
    <t>不能进行录制，有相应提示；节目播放正常</t>
    <phoneticPr fontId="1" type="noConversion"/>
  </si>
  <si>
    <t>在录制过程中上下切台</t>
    <phoneticPr fontId="1" type="noConversion"/>
  </si>
  <si>
    <t>可以切换同一个频点下的其它节目并能正常播放</t>
    <phoneticPr fontId="1" type="noConversion"/>
  </si>
  <si>
    <t>在录制过程中可以录制字幕和图文</t>
    <phoneticPr fontId="1" type="noConversion"/>
  </si>
  <si>
    <t>正常开启和显示，不会出现死机等情况</t>
    <phoneticPr fontId="1" type="noConversion"/>
  </si>
  <si>
    <t>长时间录制节目；录制超过4个小时</t>
    <phoneticPr fontId="1" type="noConversion"/>
  </si>
  <si>
    <t>能正常录制节目，期间不会出现死机、假死等现象；能持续录制直至要求停止或是存储设备已存满</t>
    <phoneticPr fontId="1" type="noConversion"/>
  </si>
  <si>
    <t>录制管理</t>
    <phoneticPr fontId="1" type="noConversion"/>
  </si>
  <si>
    <t>能正常播放已录节目；音视频正常播放；音视频同步；录制节目播放时长与录制时长相同；进度条进度和时间的获取正确无误。</t>
    <phoneticPr fontId="1" type="noConversion"/>
  </si>
  <si>
    <t>播放已录节目
多录时间长度不同的节目测试</t>
    <phoneticPr fontId="1" type="noConversion"/>
  </si>
  <si>
    <t>录制节目播放完毕</t>
    <phoneticPr fontId="1" type="noConversion"/>
  </si>
  <si>
    <t>能有相应正确提示；可以正常退出录制节目播放；</t>
    <phoneticPr fontId="1" type="noConversion"/>
  </si>
  <si>
    <t>录制节目播放完毕后退出到播放节目</t>
    <phoneticPr fontId="1" type="noConversion"/>
  </si>
  <si>
    <t>在播放节目前画面不出现短暂白屏现象</t>
    <phoneticPr fontId="1" type="noConversion"/>
  </si>
  <si>
    <t>已录节目列表中查看录制节目信息</t>
    <phoneticPr fontId="1" type="noConversion"/>
  </si>
  <si>
    <t>能正常查看到所有的的录制节目信息；录制节目信息完整、正确</t>
    <phoneticPr fontId="1" type="noConversion"/>
  </si>
  <si>
    <t>已录节目菜单的节目列表中，上下切换已录节目</t>
    <phoneticPr fontId="1" type="noConversion"/>
  </si>
  <si>
    <t>能正常切换；小视频能及时、正常播放相应的已录节目；音视频同步，均能正常播放</t>
    <phoneticPr fontId="1" type="noConversion"/>
  </si>
  <si>
    <t>已录节目菜单中删除已录节目后，查看是否真正删除了存储设备里相关已录节目文件</t>
    <phoneticPr fontId="1" type="noConversion"/>
  </si>
  <si>
    <t>在已录节目菜单中删除已录节目后到电脑里进行验证，检验能正常真正删除已录节目及其相关信息；
以前出现过在机顶盒里删除了已录节目，但在电脑里查看时该已录节目还存在的情况</t>
    <phoneticPr fontId="1" type="noConversion"/>
  </si>
  <si>
    <t>播放录制节目，进行快进快退、暂停操作</t>
    <phoneticPr fontId="1" type="noConversion"/>
  </si>
  <si>
    <t>能正常及时相应快进快退，暂停操作；音视频同步，正常播放；各功能切换流畅，无明显卡顿。</t>
    <phoneticPr fontId="1" type="noConversion"/>
  </si>
  <si>
    <t>选择打开无法识别的文件</t>
    <phoneticPr fontId="1" type="noConversion"/>
  </si>
  <si>
    <t>将已录节目中的配置dat文件删除后播放此已录节目</t>
    <phoneticPr fontId="1" type="noConversion"/>
  </si>
  <si>
    <t>在回放已录节目时，拔掉存储设备</t>
    <phoneticPr fontId="1" type="noConversion"/>
  </si>
  <si>
    <t>在播放存储设备里面的内容（图片、MP3、视频）时，拔掉存储设备</t>
    <phoneticPr fontId="1" type="noConversion"/>
  </si>
  <si>
    <t>能自动直接退出；不出现死机、假死等异常情况；可以正常再识别存储设备；还能录制节目</t>
    <phoneticPr fontId="1" type="noConversion"/>
  </si>
  <si>
    <t>在回放过程中可以开启字幕和图文</t>
    <phoneticPr fontId="1" type="noConversion"/>
  </si>
  <si>
    <t>支持回放多音轨码流</t>
    <phoneticPr fontId="1" type="noConversion"/>
  </si>
  <si>
    <t>在回放时按Audio，选择切换多语言，码流为D:\通用测试\多音轨\Language selection.ts</t>
    <phoneticPr fontId="1" type="noConversion"/>
  </si>
  <si>
    <t>预录功能</t>
    <phoneticPr fontId="1" type="noConversion"/>
  </si>
  <si>
    <t>预录时间冲突</t>
    <phoneticPr fontId="1" type="noConversion"/>
  </si>
  <si>
    <t>会有相应提示</t>
    <phoneticPr fontId="1" type="noConversion"/>
  </si>
  <si>
    <t>预录与预定时间冲突</t>
    <phoneticPr fontId="1" type="noConversion"/>
  </si>
  <si>
    <t>会有相应提示；视规范而定</t>
    <phoneticPr fontId="1" type="noConversion"/>
  </si>
  <si>
    <t>预录的节目，在预录管理中删除预录</t>
    <phoneticPr fontId="1" type="noConversion"/>
  </si>
  <si>
    <t>可以正常删除，到点不会再提示预录及响应录制操作</t>
    <phoneticPr fontId="1" type="noConversion"/>
  </si>
  <si>
    <t>在预录节目开始播放且录制后，某个预定节目快到时，能弹出预定提醒。</t>
    <phoneticPr fontId="1" type="noConversion"/>
  </si>
  <si>
    <t>确认正常；可根据提示正常相应操作</t>
    <phoneticPr fontId="1" type="noConversion"/>
  </si>
  <si>
    <t>在节目预录时间快到时，弹出预录提示框，选择预录后再到其它业务应用</t>
    <phoneticPr fontId="1" type="noConversion"/>
  </si>
  <si>
    <t>到点能正常跳转到预定的节目播放且正常开始录制
其它业务：视频点播，节目指南，数据广播，录制节目，播放录制的节目，mp3播放，图片浏览，邮件查看，游戏。。。</t>
    <phoneticPr fontId="1" type="noConversion"/>
  </si>
  <si>
    <t>设置好预录以后，在预录起始时间段内将系统关机或待机</t>
    <phoneticPr fontId="1" type="noConversion"/>
  </si>
  <si>
    <t>预定预录自动取消</t>
    <phoneticPr fontId="1" type="noConversion"/>
  </si>
  <si>
    <t>预录管理列表</t>
    <phoneticPr fontId="1" type="noConversion"/>
  </si>
  <si>
    <t>预录管理列表能正确列出已预录但尚未录制的节目</t>
    <phoneticPr fontId="1" type="noConversion"/>
  </si>
  <si>
    <t>在选择时移功能30秒之后的任意时间点里都可以正常的play或pause当前节目。播放时音视频同步，播放正常不会间隔出现黑屏现象。</t>
    <phoneticPr fontId="1" type="noConversion"/>
  </si>
  <si>
    <t>时移功能开【至少测试20次】</t>
    <phoneticPr fontId="1" type="noConversion"/>
  </si>
  <si>
    <t>时移的加速</t>
    <phoneticPr fontId="1" type="noConversion"/>
  </si>
  <si>
    <t>在时移有效时间内，按时移加速键，分别有*2、*4、*8、*16、*32的速度，节目播放速度随之增大，与预期相符；
快进或者快退到头时按1倍速正常播放</t>
    <phoneticPr fontId="1" type="noConversion"/>
  </si>
  <si>
    <t>时移的慢动作</t>
    <phoneticPr fontId="1" type="noConversion"/>
  </si>
  <si>
    <t>在时移有效时间内，按时移减速键，分别有相应速度，节目播放速度的慢动作效果。</t>
    <phoneticPr fontId="1" type="noConversion"/>
  </si>
  <si>
    <t>手动时移时，时移的退出</t>
    <phoneticPr fontId="1" type="noConversion"/>
  </si>
  <si>
    <t>关闭时移后，节目播放正常，音视频同步。</t>
    <phoneticPr fontId="1" type="noConversion"/>
  </si>
  <si>
    <t>时移时间的显示</t>
    <phoneticPr fontId="1" type="noConversion"/>
  </si>
  <si>
    <t>时移条上的时间能正常显示，跟时移的播放进度能够相符一致。
以前出现过时移时间会突然显示为0</t>
    <phoneticPr fontId="1" type="noConversion"/>
  </si>
  <si>
    <t>时移过程中，进行待机</t>
    <phoneticPr fontId="1" type="noConversion"/>
  </si>
  <si>
    <t>能有相应正确的提示；不影响到后续操作的正常进行。</t>
    <phoneticPr fontId="1" type="noConversion"/>
  </si>
  <si>
    <t>时移过程中，直接断电</t>
    <phoneticPr fontId="1" type="noConversion"/>
  </si>
  <si>
    <t>能正常重启机顶盒；能再次识别USB存储设备；不影响到后续操作的正常进行。</t>
    <phoneticPr fontId="1" type="noConversion"/>
  </si>
  <si>
    <t>时移过程中，直接拔掉存储设备</t>
    <phoneticPr fontId="1" type="noConversion"/>
  </si>
  <si>
    <t>时移过程中，多次连续的切换暂停和播放</t>
    <phoneticPr fontId="1" type="noConversion"/>
  </si>
  <si>
    <t>播放正常顺畅；不会出现死机、假死等现象。</t>
    <phoneticPr fontId="1" type="noConversion"/>
  </si>
  <si>
    <t>退出时移后，检查硬盘</t>
    <phoneticPr fontId="1" type="noConversion"/>
  </si>
  <si>
    <t>是否删除与时移相关的录制文件
删除tshift.ts和tshift.metadata</t>
    <phoneticPr fontId="1" type="noConversion"/>
  </si>
  <si>
    <t>播放AVI格式的电影</t>
    <phoneticPr fontId="1" type="noConversion"/>
  </si>
  <si>
    <t>能正常打开；能正常播放；若无法播放要有相应提示。</t>
    <phoneticPr fontId="1" type="noConversion"/>
  </si>
  <si>
    <t>播放MPEG4格式的电影</t>
    <phoneticPr fontId="1" type="noConversion"/>
  </si>
  <si>
    <t>在播放过程中，待机</t>
    <phoneticPr fontId="1" type="noConversion"/>
  </si>
  <si>
    <t>在播放过程中，断电</t>
    <phoneticPr fontId="1" type="noConversion"/>
  </si>
  <si>
    <t>在播放过程中，拔掉USB设备</t>
    <phoneticPr fontId="1" type="noConversion"/>
  </si>
  <si>
    <t>硬盘兼容性测试1</t>
    <phoneticPr fontId="1" type="noConversion"/>
  </si>
  <si>
    <t>硬盘兼容性测试2</t>
    <phoneticPr fontId="1" type="noConversion"/>
  </si>
  <si>
    <t>拿到测试硬盘（本地播放 NFTS盘）接上，可以识别到各个分区，如盒子有媒体播放功能，逐个测试播放盘中媒体文件，并观察画面是否卡顿，音视频是否同步</t>
    <phoneticPr fontId="1" type="noConversion"/>
  </si>
  <si>
    <t>包括：“录制基本功能”、“录制管理”和“预录功能”</t>
    <phoneticPr fontId="1" type="noConversion"/>
  </si>
  <si>
    <t>USB及应用</t>
    <phoneticPr fontId="1" type="noConversion"/>
  </si>
  <si>
    <t>11.Teletext_Subtitile</t>
    <phoneticPr fontId="1" type="noConversion"/>
  </si>
  <si>
    <t>本节主要检查机顶盒USB相关功能，包括以下测试模块：</t>
    <phoneticPr fontId="1" type="noConversion"/>
  </si>
  <si>
    <t>本节主要检查机顶盒对Teletext和Subtitile的处理功能。本节包括以下测试模块：</t>
    <phoneticPr fontId="1" type="noConversion"/>
  </si>
  <si>
    <t>Teletext_Subtitile</t>
    <phoneticPr fontId="1" type="noConversion"/>
  </si>
  <si>
    <t>11.1 Teletext_Subtitile</t>
    <phoneticPr fontId="1" type="noConversion"/>
  </si>
  <si>
    <t>11.1.1</t>
    <phoneticPr fontId="1" type="noConversion"/>
  </si>
  <si>
    <t>11.1.2</t>
  </si>
  <si>
    <t>11.1.3</t>
  </si>
  <si>
    <t>11.1.4</t>
  </si>
  <si>
    <t>11.1.5</t>
  </si>
  <si>
    <t>11.1.6</t>
  </si>
  <si>
    <t>11.1.7</t>
  </si>
  <si>
    <t>11.1.8</t>
  </si>
  <si>
    <t>11.1.9</t>
  </si>
  <si>
    <t>11.1.10</t>
  </si>
  <si>
    <t>11.1.11</t>
  </si>
  <si>
    <t>11.1.12</t>
  </si>
  <si>
    <t>11.1.13</t>
  </si>
  <si>
    <t>11.1.14</t>
  </si>
  <si>
    <t>11.1.15</t>
  </si>
  <si>
    <t>11.1.16</t>
  </si>
  <si>
    <t>11.1.17</t>
  </si>
  <si>
    <t>11.1.18</t>
  </si>
  <si>
    <t>11.1.19</t>
  </si>
  <si>
    <t>D:\通用测试\Teletext  D:\通用测试\Subtitle</t>
    <phoneticPr fontId="1" type="noConversion"/>
  </si>
  <si>
    <t>Teletext的显示</t>
    <phoneticPr fontId="1" type="noConversion"/>
  </si>
  <si>
    <t>所有信息能正常显示</t>
    <phoneticPr fontId="1" type="noConversion"/>
  </si>
  <si>
    <t>Teletext上下键连续快速换页</t>
    <phoneticPr fontId="1" type="noConversion"/>
  </si>
  <si>
    <t>快速切换之后, 新页面正常显示,没有残留画面</t>
    <phoneticPr fontId="1" type="noConversion"/>
  </si>
  <si>
    <t>Teletext数字键换页</t>
    <phoneticPr fontId="1" type="noConversion"/>
  </si>
  <si>
    <t>在图文界面输入数字键能正确选择页数</t>
    <phoneticPr fontId="1" type="noConversion"/>
  </si>
  <si>
    <t>在不同制式下（NTSC/PAL）Teletext的显示</t>
    <phoneticPr fontId="1" type="noConversion"/>
  </si>
  <si>
    <t>选择显示制式为NTSC或者PAL，查看不同制式下，Teletext显示坐标位置是否正常，画面内容是否能全部显示出来</t>
    <phoneticPr fontId="1" type="noConversion"/>
  </si>
  <si>
    <t>Teletext的关闭</t>
    <phoneticPr fontId="1" type="noConversion"/>
  </si>
  <si>
    <t>能正常关闭Teletext</t>
    <phoneticPr fontId="1" type="noConversion"/>
  </si>
  <si>
    <t>显示Teletext时按待机键和关机键。</t>
    <phoneticPr fontId="1" type="noConversion"/>
  </si>
  <si>
    <t>能正常响应待机键和关机键</t>
    <phoneticPr fontId="1" type="noConversion"/>
  </si>
  <si>
    <t>Teletext 的Subtitle打开</t>
    <phoneticPr fontId="1" type="noConversion"/>
  </si>
  <si>
    <t>Subtitle能正常显示，并且不影响视频的正常播放，能正常显示OSD页面</t>
    <phoneticPr fontId="1" type="noConversion"/>
  </si>
  <si>
    <t>Teletext 的Subtitle的同步</t>
    <phoneticPr fontId="1" type="noConversion"/>
  </si>
  <si>
    <t>Subtitle与视频播放同步</t>
    <phoneticPr fontId="1" type="noConversion"/>
  </si>
  <si>
    <t>Teletext 的Subtitle的选择</t>
    <phoneticPr fontId="1" type="noConversion"/>
  </si>
  <si>
    <t>能选择码流包含的Subtitle的所有语言，并正常显示</t>
    <phoneticPr fontId="1" type="noConversion"/>
  </si>
  <si>
    <t>不同制式下TeletextSubtitle的显示</t>
    <phoneticPr fontId="1" type="noConversion"/>
  </si>
  <si>
    <t>选择显示制式为NTSC或PAL，查看不同制式下，Teletext显示坐标位置是否正常，画面内容是否能全部显示出来。Subtitle显示内容是否和音频同步，且字幕显示完全不缺漏</t>
    <phoneticPr fontId="1" type="noConversion"/>
  </si>
  <si>
    <t>Teletext Subtitle的关闭</t>
    <phoneticPr fontId="1" type="noConversion"/>
  </si>
  <si>
    <t>能正常关闭Subtitle</t>
    <phoneticPr fontId="1" type="noConversion"/>
  </si>
  <si>
    <t>显示Teletext Subtitle和DVB Subtitle时，按待机键和关机键。</t>
    <phoneticPr fontId="1" type="noConversion"/>
  </si>
  <si>
    <t>DVB Subtitle的打开</t>
    <phoneticPr fontId="1" type="noConversion"/>
  </si>
  <si>
    <t>DVB Subtitle的同步</t>
    <phoneticPr fontId="1" type="noConversion"/>
  </si>
  <si>
    <t>DVB Subtitle的选择</t>
    <phoneticPr fontId="1" type="noConversion"/>
  </si>
  <si>
    <t>能选择所有码流包含的Subtitle语言，并正常显示</t>
    <phoneticPr fontId="1" type="noConversion"/>
  </si>
  <si>
    <t>不同制式下DVB Subtitle的显示</t>
    <phoneticPr fontId="1" type="noConversion"/>
  </si>
  <si>
    <t>DVB Subtitle的关闭</t>
    <phoneticPr fontId="1" type="noConversion"/>
  </si>
  <si>
    <t>播放包含teletext的节目时，VBI teletext信号应至始至终都保持输出状态。可调用scart电视上的txt功能，验证VBI Teletext信号是否有保持输出</t>
    <phoneticPr fontId="1" type="noConversion"/>
  </si>
  <si>
    <t>VBI Teletext信号输出
【此项只针对带scart口的机顶盒测试】</t>
    <phoneticPr fontId="1" type="noConversion"/>
  </si>
  <si>
    <t>Subtitle Always功能测试</t>
    <phoneticPr fontId="1" type="noConversion"/>
  </si>
  <si>
    <t>在菜单选项中打开该功能，播放具有Subtitle的码流，自动出现字幕，录制回放、时移，字幕不消失。</t>
    <phoneticPr fontId="1" type="noConversion"/>
  </si>
  <si>
    <t>Teletext_Subtitile</t>
    <phoneticPr fontId="1" type="noConversion"/>
  </si>
  <si>
    <t>12.强度测试</t>
    <phoneticPr fontId="1" type="noConversion"/>
  </si>
  <si>
    <t>强度测试</t>
    <phoneticPr fontId="1" type="noConversion"/>
  </si>
  <si>
    <t>12.1 强度测试</t>
    <phoneticPr fontId="1" type="noConversion"/>
  </si>
  <si>
    <t>12.1.1</t>
    <phoneticPr fontId="1" type="noConversion"/>
  </si>
  <si>
    <t>12.1.2</t>
  </si>
  <si>
    <t>12.1.3</t>
  </si>
  <si>
    <t>12.1.4</t>
  </si>
  <si>
    <t>12.1.5</t>
  </si>
  <si>
    <t>12.1.6</t>
  </si>
  <si>
    <t>12.1.7</t>
  </si>
  <si>
    <t>12.1.8</t>
  </si>
  <si>
    <t>12.1.9</t>
  </si>
  <si>
    <t>12.1.10</t>
  </si>
  <si>
    <t>12.1.11</t>
  </si>
  <si>
    <t>有节目时，开待机100次</t>
    <phoneticPr fontId="1" type="noConversion"/>
  </si>
  <si>
    <t>每次均能正常响应遥控器操作；能正常待机，及唤醒待机；无系统异常现象；</t>
    <phoneticPr fontId="1" type="noConversion"/>
  </si>
  <si>
    <t>有节目时，开关机100次</t>
    <phoneticPr fontId="1" type="noConversion"/>
  </si>
  <si>
    <t>播放节目72小时</t>
    <phoneticPr fontId="1" type="noConversion"/>
  </si>
  <si>
    <t>节目音视频正常，无黑屏、马赛克、杂音现象；机顶盒的LED显示正确台号。测试完后，再切换频道查看其它频道播放正常，重新搜台，搜索过程的进度和信号强度显示正常；搜索出来的节目数完整，正确；搜索时长正常，搜索后节目正常播放。</t>
    <phoneticPr fontId="1" type="noConversion"/>
  </si>
  <si>
    <t>连续正常速度切换播放半个小时</t>
    <phoneticPr fontId="1" type="noConversion"/>
  </si>
  <si>
    <t>换台时每个节目的切换正常；换台过程没有爆破音现象；换台后每个节目的音视频正常，无黑屏、马赛克、杂音现象；机顶盒的LED显示的台号及时变化、正确</t>
    <phoneticPr fontId="1" type="noConversion"/>
  </si>
  <si>
    <t>100次USB热插拔</t>
    <phoneticPr fontId="1" type="noConversion"/>
  </si>
  <si>
    <t>能正常识别USB设备，测试后能播放USB设备中的MP3</t>
    <phoneticPr fontId="1" type="noConversion"/>
  </si>
  <si>
    <t>时移录制2到3小时</t>
    <phoneticPr fontId="1" type="noConversion"/>
  </si>
  <si>
    <t>视频不会出现马赛克，音视频同步，正常播放。</t>
    <phoneticPr fontId="1" type="noConversion"/>
  </si>
  <si>
    <t>反复50次自动搜索</t>
    <phoneticPr fontId="1" type="noConversion"/>
  </si>
  <si>
    <t>测试搜索过程的进度和信号强度显示正常；搜索出来的节目数完整，正确；搜索时长正常；无死机现象</t>
    <phoneticPr fontId="1" type="noConversion"/>
  </si>
  <si>
    <t>反复50次手动搜索</t>
    <phoneticPr fontId="1" type="noConversion"/>
  </si>
  <si>
    <t>搜台正常，播放正常</t>
    <phoneticPr fontId="1" type="noConversion"/>
  </si>
  <si>
    <t>正常收看节目过程中，反复50次插拔智能卡</t>
    <phoneticPr fontId="1" type="noConversion"/>
  </si>
  <si>
    <t>每次均能正常识别智能卡；期间系统运行稳定，无死机现象；授权的加密节目，插入卡后能很快正常播放节目，拔出卡后能有请插卡提示；</t>
    <phoneticPr fontId="1" type="noConversion"/>
  </si>
  <si>
    <t>正常收看节目中，连续插拔信号线30次（需将机顶盒的盖子盖上并加螺丝）</t>
    <phoneticPr fontId="1" type="noConversion"/>
  </si>
  <si>
    <t>在可收看的节目，每次拔出信号线，能正常提示无信号；每次插入信号线提示很快消失，可以正常收看节目；无死机、马赛克现象</t>
    <phoneticPr fontId="1" type="noConversion"/>
  </si>
  <si>
    <t>组合错误操作</t>
    <phoneticPr fontId="1" type="noConversion"/>
  </si>
  <si>
    <t>多种组合错误操作后，机顶盒响应正常</t>
    <phoneticPr fontId="1" type="noConversion"/>
  </si>
  <si>
    <t>强度测试</t>
    <phoneticPr fontId="1" type="noConversion"/>
  </si>
  <si>
    <t>网络测试</t>
    <phoneticPr fontId="1" type="noConversion"/>
  </si>
  <si>
    <t>13.1 网络测试</t>
    <phoneticPr fontId="1" type="noConversion"/>
  </si>
  <si>
    <t>本节主要检查机顶盒的网络功能。本节包括以下测试模块：</t>
    <phoneticPr fontId="1" type="noConversion"/>
  </si>
  <si>
    <t>本节主要检查机顶盒的硬件性能，仅针对新平台。本节包括以下测试模块：</t>
    <phoneticPr fontId="1" type="noConversion"/>
  </si>
  <si>
    <t>13.1.1</t>
    <phoneticPr fontId="1" type="noConversion"/>
  </si>
  <si>
    <t>13.1.2</t>
  </si>
  <si>
    <t>13.1.3</t>
  </si>
  <si>
    <t>13.1.4</t>
  </si>
  <si>
    <t>13.1.5</t>
  </si>
  <si>
    <t>13.1.6</t>
  </si>
  <si>
    <t>13.1.7</t>
  </si>
  <si>
    <t>13.1.8</t>
  </si>
  <si>
    <t>13.1.9</t>
  </si>
  <si>
    <t>连接网线开机，在自动获取IP模式下，可自动获取IP</t>
    <phoneticPr fontId="1" type="noConversion"/>
  </si>
  <si>
    <t>可以获取IP地址【至少50次】</t>
    <phoneticPr fontId="1" type="noConversion"/>
  </si>
  <si>
    <t>开机后，再插入网线，可自动获取IP</t>
    <phoneticPr fontId="1" type="noConversion"/>
  </si>
  <si>
    <t>开机后接入网线，进入网络设置里会显示自动获取的IP【至少50次】</t>
    <phoneticPr fontId="1" type="noConversion"/>
  </si>
  <si>
    <t>可以手动设置IP，可以连通</t>
    <phoneticPr fontId="1" type="noConversion"/>
  </si>
  <si>
    <t>Ping相应的地址</t>
    <phoneticPr fontId="1" type="noConversion"/>
  </si>
  <si>
    <t>手动设置的IP，在机顶盒重启后，IP地址还保留</t>
    <phoneticPr fontId="1" type="noConversion"/>
  </si>
  <si>
    <t>重启后进入网络设置查看IP还保留</t>
    <phoneticPr fontId="1" type="noConversion"/>
  </si>
  <si>
    <t>设置完网络连接后退出菜单播放电视、广播节目</t>
    <phoneticPr fontId="1" type="noConversion"/>
  </si>
  <si>
    <t>设置完网络连接后退出查看，节目音视频正常播放</t>
    <phoneticPr fontId="1" type="noConversion"/>
  </si>
  <si>
    <t>手动设置IP后，在网络连通中，直接关闭机顶盒</t>
    <phoneticPr fontId="1" type="noConversion"/>
  </si>
  <si>
    <t>机顶盒能正常重启；机顶盒启动后，网络还可以正常连接（能继续PING通）；
电脑一直PING机顶盒的IP（CMD中输入格式:ping IP地址 -t），ping通，视为网络连通中；
多次测试，至少15次；</t>
    <phoneticPr fontId="1" type="noConversion"/>
  </si>
  <si>
    <t>多次在自动获取IP及手动设置IP中切换</t>
    <phoneticPr fontId="1" type="noConversion"/>
  </si>
  <si>
    <t>能正常在自动获取IP及手动设置IP中切换；不会出现死机等现象
【多次测试，至少15次；】</t>
    <phoneticPr fontId="1" type="noConversion"/>
  </si>
  <si>
    <t>使用串口烧写工具烧写MAC地址</t>
    <phoneticPr fontId="1" type="noConversion"/>
  </si>
  <si>
    <t>能够正常烧写MAC地址，且烧写后显示的地址与所烧写的地址相符
可通过烧写序列号工具，烧写MAC地址</t>
    <phoneticPr fontId="1" type="noConversion"/>
  </si>
  <si>
    <t>在网络设置中查看MAC地址</t>
    <phoneticPr fontId="1" type="noConversion"/>
  </si>
  <si>
    <t>在网络设置中可正常查看MAC地址，且MAC地址正确</t>
    <phoneticPr fontId="1" type="noConversion"/>
  </si>
  <si>
    <t>13.网络测试</t>
    <phoneticPr fontId="1" type="noConversion"/>
  </si>
  <si>
    <t>网络测试</t>
    <phoneticPr fontId="1" type="noConversion"/>
  </si>
  <si>
    <t>导入《项目名称_详细测试报告_测试者_SVN号_日期.doc》（部分）</t>
    <phoneticPr fontId="1" type="noConversion"/>
  </si>
  <si>
    <t>导入《项目名称_详细测试报告_测试者_SVN号_日期.doc》（全部）并完成排版和统计</t>
    <phoneticPr fontId="1" type="noConversion"/>
  </si>
  <si>
    <t>V0.2.0</t>
    <phoneticPr fontId="1" type="noConversion"/>
  </si>
  <si>
    <t>V0.3.0</t>
    <phoneticPr fontId="1" type="noConversion"/>
  </si>
  <si>
    <t>V1.0.0</t>
    <phoneticPr fontId="1" type="noConversion"/>
  </si>
  <si>
    <t>附1</t>
    <phoneticPr fontId="1" type="noConversion"/>
  </si>
  <si>
    <t>附2</t>
  </si>
  <si>
    <t>附3</t>
  </si>
  <si>
    <t>对比测试3 - DVB-S2接收性能</t>
    <phoneticPr fontId="1" type="noConversion"/>
  </si>
  <si>
    <t>附4</t>
  </si>
  <si>
    <t>对比测试4 - 盲扫对比</t>
    <phoneticPr fontId="1" type="noConversion"/>
  </si>
  <si>
    <t>本附录用于记录测试DVB-C项目的搜索结果</t>
    <phoneticPr fontId="1" type="noConversion"/>
  </si>
  <si>
    <t>对比机型：（svn：）</t>
  </si>
  <si>
    <t>次数</t>
  </si>
  <si>
    <t>测试前软件状态（出厂或删除数据之后）</t>
  </si>
  <si>
    <t>实际搜到
TV+Radio数目</t>
  </si>
  <si>
    <t>出厂</t>
  </si>
  <si>
    <t>200+30</t>
  </si>
  <si>
    <t>199+30</t>
  </si>
  <si>
    <t>删除数据</t>
  </si>
  <si>
    <t>196+29</t>
  </si>
  <si>
    <t>不做处理</t>
  </si>
  <si>
    <t>测试结果：</t>
  </si>
  <si>
    <t>Freq</t>
  </si>
  <si>
    <t>大约耗时（sec）</t>
  </si>
  <si>
    <t>6+0</t>
  </si>
  <si>
    <t>CCTV 1</t>
  </si>
  <si>
    <t>0+4</t>
  </si>
  <si>
    <r>
      <rPr>
        <sz val="11"/>
        <color theme="1"/>
        <rFont val="微软雅黑"/>
        <family val="2"/>
        <charset val="134"/>
      </rPr>
      <t>测试结果：</t>
    </r>
  </si>
  <si>
    <r>
      <rPr>
        <sz val="11"/>
        <color theme="1"/>
        <rFont val="微软雅黑"/>
        <family val="2"/>
        <charset val="134"/>
      </rPr>
      <t>基准机型：</t>
    </r>
    <r>
      <rPr>
        <sz val="11"/>
        <color theme="1"/>
        <rFont val="Lucida Sans"/>
        <family val="2"/>
      </rPr>
      <t>KSDC872-W-S</t>
    </r>
    <r>
      <rPr>
        <sz val="11"/>
        <color theme="1"/>
        <rFont val="微软雅黑"/>
        <family val="2"/>
        <charset val="134"/>
      </rPr>
      <t>项目（</t>
    </r>
    <r>
      <rPr>
        <sz val="11"/>
        <color theme="1"/>
        <rFont val="Lucida Sans"/>
        <family val="2"/>
      </rPr>
      <t>svn</t>
    </r>
    <r>
      <rPr>
        <sz val="11"/>
        <color theme="1"/>
        <rFont val="微软雅黑"/>
        <family val="2"/>
        <charset val="134"/>
      </rPr>
      <t>：</t>
    </r>
    <r>
      <rPr>
        <sz val="11"/>
        <color theme="1"/>
        <rFont val="Lucida Sans"/>
        <family val="2"/>
      </rPr>
      <t>3399</t>
    </r>
    <r>
      <rPr>
        <sz val="11"/>
        <color theme="1"/>
        <rFont val="微软雅黑"/>
        <family val="2"/>
        <charset val="134"/>
      </rPr>
      <t>）</t>
    </r>
  </si>
  <si>
    <r>
      <rPr>
        <sz val="11"/>
        <color theme="1"/>
        <rFont val="微软雅黑"/>
        <family val="2"/>
        <charset val="134"/>
      </rPr>
      <t>对比机型：（</t>
    </r>
    <r>
      <rPr>
        <sz val="11"/>
        <color theme="1"/>
        <rFont val="Lucida Sans"/>
        <family val="2"/>
      </rPr>
      <t>svn</t>
    </r>
    <r>
      <rPr>
        <sz val="11"/>
        <color theme="1"/>
        <rFont val="微软雅黑"/>
        <family val="2"/>
        <charset val="134"/>
      </rPr>
      <t>：）</t>
    </r>
  </si>
  <si>
    <t>大约耗时(s)</t>
    <phoneticPr fontId="1" type="noConversion"/>
  </si>
  <si>
    <t>进入界面到搜索开始用时(sec)</t>
    <phoneticPr fontId="1" type="noConversion"/>
  </si>
  <si>
    <t>搜索界面显示搜到TV+Radio数目</t>
    <phoneticPr fontId="1" type="noConversion"/>
  </si>
  <si>
    <t>实际搜到
TV+Radio数目</t>
    <phoneticPr fontId="1" type="noConversion"/>
  </si>
  <si>
    <t>audio686_new audio687-689</t>
    <phoneticPr fontId="1" type="noConversion"/>
  </si>
  <si>
    <t>测试前软件状态（出厂或删除数据之后）</t>
    <phoneticPr fontId="1" type="noConversion"/>
  </si>
  <si>
    <r>
      <rPr>
        <sz val="11"/>
        <color indexed="8"/>
        <rFont val="微软雅黑"/>
        <family val="2"/>
        <charset val="134"/>
      </rPr>
      <t>次数</t>
    </r>
  </si>
  <si>
    <t>大约耗时
(min: sec)</t>
    <phoneticPr fontId="1" type="noConversion"/>
  </si>
  <si>
    <t>搜索界面显示搜到TV+Radio</t>
    <phoneticPr fontId="1" type="noConversion"/>
  </si>
  <si>
    <t>实际搜到
TV+Radio</t>
    <phoneticPr fontId="1" type="noConversion"/>
  </si>
  <si>
    <r>
      <rPr>
        <sz val="11"/>
        <color indexed="8"/>
        <rFont val="微软雅黑"/>
        <family val="2"/>
        <charset val="134"/>
      </rPr>
      <t>一些具体的台</t>
    </r>
  </si>
  <si>
    <r>
      <rPr>
        <sz val="11"/>
        <color theme="1"/>
        <rFont val="微软雅黑"/>
        <family val="2"/>
        <charset val="134"/>
      </rPr>
      <t>对比机型：（</t>
    </r>
    <r>
      <rPr>
        <sz val="11"/>
        <color theme="1"/>
        <rFont val="Lucida Sans"/>
        <family val="2"/>
      </rPr>
      <t>svn</t>
    </r>
    <r>
      <rPr>
        <sz val="11"/>
        <color theme="1"/>
        <rFont val="微软雅黑"/>
        <family val="2"/>
        <charset val="134"/>
      </rPr>
      <t>：）</t>
    </r>
    <phoneticPr fontId="1" type="noConversion"/>
  </si>
  <si>
    <r>
      <rPr>
        <sz val="11"/>
        <color indexed="8"/>
        <rFont val="微软雅黑"/>
        <family val="2"/>
        <charset val="134"/>
      </rPr>
      <t>出厂</t>
    </r>
  </si>
  <si>
    <r>
      <rPr>
        <sz val="11"/>
        <color indexed="8"/>
        <rFont val="微软雅黑"/>
        <family val="2"/>
        <charset val="134"/>
      </rPr>
      <t>删除数据</t>
    </r>
  </si>
  <si>
    <r>
      <rPr>
        <sz val="11"/>
        <color indexed="8"/>
        <rFont val="微软雅黑"/>
        <family val="2"/>
        <charset val="134"/>
      </rPr>
      <t>不做处理</t>
    </r>
  </si>
  <si>
    <r>
      <rPr>
        <b/>
        <sz val="12"/>
        <color theme="0"/>
        <rFont val="微软雅黑"/>
        <family val="2"/>
        <charset val="134"/>
      </rPr>
      <t>搜索环境：连接天威信号</t>
    </r>
  </si>
  <si>
    <r>
      <rPr>
        <b/>
        <sz val="12"/>
        <color theme="0"/>
        <rFont val="微软雅黑"/>
        <family val="2"/>
        <charset val="134"/>
      </rPr>
      <t>搜索环境：连接天威信号</t>
    </r>
    <r>
      <rPr>
        <b/>
        <sz val="12"/>
        <color theme="0"/>
        <rFont val="Lucida Sans"/>
        <family val="2"/>
      </rPr>
      <t xml:space="preserve"> </t>
    </r>
    <r>
      <rPr>
        <b/>
        <sz val="12"/>
        <color theme="0"/>
        <rFont val="微软雅黑"/>
        <family val="2"/>
        <charset val="134"/>
      </rPr>
      <t>（</t>
    </r>
    <r>
      <rPr>
        <b/>
        <sz val="12"/>
        <color theme="0"/>
        <rFont val="Lucida Sans"/>
        <family val="2"/>
      </rPr>
      <t>rate 6875  qam 64</t>
    </r>
    <r>
      <rPr>
        <b/>
        <sz val="12"/>
        <color theme="0"/>
        <rFont val="微软雅黑"/>
        <family val="2"/>
        <charset val="134"/>
      </rPr>
      <t>）</t>
    </r>
  </si>
  <si>
    <t>本附录用于记录测试DVB-S2项目的搜索结果</t>
    <phoneticPr fontId="1" type="noConversion"/>
  </si>
  <si>
    <t>搜索环境：测试房通过22K连接138卫星(LNB:9750/10600)</t>
  </si>
  <si>
    <t>基准机型：MSD7819基础平台软件（svn：3512）</t>
  </si>
  <si>
    <t>TP</t>
  </si>
  <si>
    <t>12538 V 41250</t>
  </si>
  <si>
    <t>11+0</t>
  </si>
  <si>
    <t>12690 H 43200</t>
  </si>
  <si>
    <t>19+5</t>
  </si>
  <si>
    <t>搜索环境：测试房通过22K连接3S卫星(LNB:5150)</t>
  </si>
  <si>
    <t>测试机型：（svn：）</t>
  </si>
  <si>
    <t>4000 H 26850</t>
  </si>
  <si>
    <t>24+0</t>
  </si>
  <si>
    <t>4020 V 27250</t>
  </si>
  <si>
    <t>10+0</t>
  </si>
  <si>
    <t>对比测试1 - DVB-C搜索</t>
    <phoneticPr fontId="1" type="noConversion"/>
  </si>
  <si>
    <t>对比测试2 - DVB-S2搜索</t>
    <phoneticPr fontId="1" type="noConversion"/>
  </si>
  <si>
    <t>附3 对比测试3 - DVB-S2接收性能</t>
    <phoneticPr fontId="1" type="noConversion"/>
  </si>
  <si>
    <t>附2 对比测试2 - DVB-S2搜索</t>
    <phoneticPr fontId="1" type="noConversion"/>
  </si>
  <si>
    <t>附1 对比测试1 - DVB-C搜索</t>
    <phoneticPr fontId="1" type="noConversion"/>
  </si>
  <si>
    <t>本附录用于记录测试DVB-S2项目的接受性能</t>
    <phoneticPr fontId="1" type="noConversion"/>
  </si>
  <si>
    <t>测试环境：</t>
  </si>
  <si>
    <t>卫星</t>
  </si>
  <si>
    <t>频道</t>
  </si>
  <si>
    <t>测试机型：KHDS866-A-T  （svn：223）</t>
  </si>
  <si>
    <t>对比机型：     （svn：）</t>
  </si>
  <si>
    <t>出现马赛克衰减Db</t>
  </si>
  <si>
    <t>出现黑屏衰减Db</t>
  </si>
  <si>
    <t>12538V41250</t>
  </si>
  <si>
    <t>CCTV 4</t>
  </si>
  <si>
    <t>SHENZHEN</t>
  </si>
  <si>
    <t>12690H43200</t>
  </si>
  <si>
    <t>MNB</t>
  </si>
  <si>
    <t>4000H26850</t>
  </si>
  <si>
    <t>Channel[V] channal</t>
  </si>
  <si>
    <t>XINGKONG</t>
  </si>
  <si>
    <t>3760H26000</t>
  </si>
  <si>
    <t>NOW</t>
  </si>
  <si>
    <t>DW</t>
  </si>
  <si>
    <t>4020V27250</t>
  </si>
  <si>
    <t>Sahara NAT</t>
  </si>
  <si>
    <t>Sahara UP</t>
  </si>
  <si>
    <t>3755V4418</t>
  </si>
  <si>
    <t>Arirang Arab</t>
  </si>
  <si>
    <t>138
(9750/10600)</t>
    <phoneticPr fontId="1" type="noConversion"/>
  </si>
  <si>
    <t>3S
(5150)</t>
    <phoneticPr fontId="1" type="noConversion"/>
  </si>
  <si>
    <t>附4 对比测试4 - 盲扫对比</t>
    <phoneticPr fontId="1" type="noConversion"/>
  </si>
  <si>
    <t>本附录用于记录测试DVB-S2项目的卫星盲扫用时</t>
    <phoneticPr fontId="1" type="noConversion"/>
  </si>
  <si>
    <t>界面显示搜到TV+Radio数目</t>
  </si>
  <si>
    <t>大约耗时（min:sec）</t>
  </si>
  <si>
    <t>搜索
TP耗时</t>
  </si>
  <si>
    <t>搜索节目耗时</t>
  </si>
  <si>
    <t>11(V)+10(H)</t>
  </si>
  <si>
    <t>220+5</t>
  </si>
  <si>
    <t>209+5</t>
  </si>
  <si>
    <t>12(V)+10(H)</t>
  </si>
  <si>
    <t>219+5</t>
  </si>
  <si>
    <t>11(V)+9(H)</t>
  </si>
  <si>
    <t>218+5</t>
  </si>
  <si>
    <t>208+5</t>
  </si>
  <si>
    <t>11(V)+12(H)</t>
  </si>
  <si>
    <t>221+5</t>
  </si>
  <si>
    <t>210+5</t>
  </si>
  <si>
    <t>盲扫环境：测试房直接连接138卫星 (9750/10600)</t>
  </si>
  <si>
    <t>盲扫环境：测试房直接连接亚洲3S卫星</t>
  </si>
  <si>
    <t>频点</t>
  </si>
  <si>
    <t>9750/ 10600</t>
  </si>
  <si>
    <t>38(V)+37(H)</t>
  </si>
  <si>
    <t>645+46</t>
  </si>
  <si>
    <t>599+44</t>
  </si>
  <si>
    <t>40(V)+37(H)</t>
  </si>
  <si>
    <t>38(V)+36(H)</t>
  </si>
  <si>
    <t>39(V)+37(H)</t>
  </si>
  <si>
    <t>39(V)+39(H)</t>
  </si>
  <si>
    <t>21(V)+22(H)</t>
  </si>
  <si>
    <t>351+23</t>
  </si>
  <si>
    <t>260+20</t>
  </si>
  <si>
    <t>21(V)+23(H)</t>
  </si>
  <si>
    <t>386+27</t>
  </si>
  <si>
    <t>295+24</t>
  </si>
  <si>
    <t>20(V)+22(H)</t>
  </si>
  <si>
    <t>352+23</t>
  </si>
  <si>
    <t>盲扫到的TP数</t>
    <phoneticPr fontId="1" type="noConversion"/>
  </si>
  <si>
    <t>实际搜到
TV+Radio数</t>
    <phoneticPr fontId="1" type="noConversion"/>
  </si>
  <si>
    <t>界面显示搜到TV+Radio数</t>
    <phoneticPr fontId="1" type="noConversion"/>
  </si>
  <si>
    <t>搜索
TP耗时</t>
    <phoneticPr fontId="1" type="noConversion"/>
  </si>
  <si>
    <t>软件状态</t>
    <phoneticPr fontId="1" type="noConversion"/>
  </si>
  <si>
    <t>盲扫到的
TP数目</t>
    <phoneticPr fontId="1" type="noConversion"/>
  </si>
  <si>
    <t>搜索节目耗时</t>
    <phoneticPr fontId="1" type="noConversion"/>
  </si>
  <si>
    <t>盲扫到的TP数目</t>
    <phoneticPr fontId="1" type="noConversion"/>
  </si>
  <si>
    <t>导入《项目名称_对比测试记录_测试人员_日期.xls》并设置链接</t>
    <phoneticPr fontId="1" type="noConversion"/>
  </si>
  <si>
    <t>V1.1.0</t>
    <phoneticPr fontId="1" type="noConversion"/>
  </si>
  <si>
    <t>X.测试用例版本信息</t>
    <phoneticPr fontId="1" type="noConversion"/>
  </si>
  <si>
    <t>内部测试</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</si>
</sst>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F800]dddd\,\ mmmm\ dd\,\ yyyy"/>
  </numFmts>
  <fonts count="24" x14ac:knownFonts="1">
    <font>
      <sz val="11"/>
      <color theme="1"/>
      <name val="宋体"/>
      <family val="2"/>
      <scheme val="minor"/>
    </font>
    <font>
      <sz val="9"/>
      <name val="宋体"/>
      <family val="3"/>
      <charset val="134"/>
      <scheme val="minor"/>
    </font>
    <font>
      <sz val="11"/>
      <color theme="1"/>
      <name val="微软雅黑"/>
      <family val="2"/>
      <charset val="134"/>
    </font>
    <font>
      <sz val="20"/>
      <color theme="0"/>
      <name val="微软雅黑"/>
      <family val="2"/>
      <charset val="134"/>
    </font>
    <font>
      <b/>
      <sz val="11"/>
      <color theme="1"/>
      <name val="微软雅黑"/>
      <family val="2"/>
      <charset val="134"/>
    </font>
    <font>
      <b/>
      <sz val="12"/>
      <color theme="0"/>
      <name val="微软雅黑"/>
      <family val="2"/>
      <charset val="134"/>
    </font>
    <font>
      <i/>
      <sz val="11"/>
      <color theme="1"/>
      <name val="微软雅黑"/>
      <family val="2"/>
      <charset val="134"/>
    </font>
    <font>
      <b/>
      <sz val="11"/>
      <color theme="0"/>
      <name val="微软雅黑"/>
      <family val="2"/>
      <charset val="134"/>
    </font>
    <font>
      <sz val="11"/>
      <color theme="0"/>
      <name val="微软雅黑"/>
      <family val="2"/>
      <charset val="134"/>
    </font>
    <font>
      <i/>
      <sz val="9"/>
      <color theme="1"/>
      <name val="微软雅黑"/>
      <family val="2"/>
      <charset val="134"/>
    </font>
    <font>
      <u/>
      <sz val="11"/>
      <color theme="10"/>
      <name val="宋体"/>
      <family val="2"/>
      <scheme val="minor"/>
    </font>
    <font>
      <b/>
      <sz val="14"/>
      <color theme="0"/>
      <name val="微软雅黑"/>
      <family val="2"/>
      <charset val="134"/>
    </font>
    <font>
      <u/>
      <sz val="11"/>
      <color theme="10"/>
      <name val="微软雅黑"/>
      <family val="2"/>
      <charset val="134"/>
    </font>
    <font>
      <b/>
      <u/>
      <sz val="11"/>
      <color theme="10"/>
      <name val="微软雅黑"/>
      <family val="2"/>
      <charset val="134"/>
    </font>
    <font>
      <b/>
      <sz val="12"/>
      <color theme="1"/>
      <name val="微软雅黑"/>
      <family val="2"/>
      <charset val="134"/>
    </font>
    <font>
      <sz val="12"/>
      <color theme="1"/>
      <name val="微软雅黑"/>
      <family val="2"/>
      <charset val="134"/>
    </font>
    <font>
      <sz val="12"/>
      <color indexed="8"/>
      <name val="微软雅黑"/>
      <family val="2"/>
      <charset val="134"/>
    </font>
    <font>
      <sz val="11"/>
      <color theme="1"/>
      <name val="Lucida Sans"/>
      <family val="2"/>
    </font>
    <font>
      <sz val="11"/>
      <color indexed="8"/>
      <name val="Lucida Sans"/>
      <family val="2"/>
    </font>
    <font>
      <sz val="11"/>
      <color indexed="8"/>
      <name val="微软雅黑"/>
      <family val="2"/>
      <charset val="134"/>
    </font>
    <font>
      <sz val="10"/>
      <color indexed="8"/>
      <name val="微软雅黑"/>
      <family val="2"/>
      <charset val="134"/>
    </font>
    <font>
      <sz val="10"/>
      <color theme="1"/>
      <name val="微软雅黑"/>
      <family val="2"/>
      <charset val="134"/>
    </font>
    <font>
      <b/>
      <sz val="12"/>
      <color theme="0"/>
      <name val="Lucida Sans"/>
      <family val="2"/>
    </font>
    <font>
      <sz val="9"/>
      <color theme="1"/>
      <name val="Lucida Sans"/>
      <family val="2"/>
    </font>
  </fonts>
  <fills count="22">
    <fill>
      <patternFill patternType="none"/>
    </fill>
    <fill>
      <patternFill patternType="gray125"/>
    </fill>
    <fill>
      <patternFill patternType="solid">
        <fgColor rgb="FF7030A0"/>
        <bgColor indexed="64"/>
      </patternFill>
    </fill>
    <fill>
      <patternFill patternType="solid">
        <fgColor rgb="FFCDC0D6"/>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indexed="44"/>
        <bgColor indexed="64"/>
      </patternFill>
    </fill>
    <fill>
      <patternFill patternType="solid">
        <fgColor indexed="50"/>
        <bgColor indexed="64"/>
      </patternFill>
    </fill>
    <fill>
      <patternFill patternType="solid">
        <fgColor indexed="46"/>
        <bgColor indexed="64"/>
      </patternFill>
    </fill>
    <fill>
      <patternFill patternType="solid">
        <fgColor indexed="43"/>
        <bgColor indexed="64"/>
      </patternFill>
    </fill>
    <fill>
      <patternFill patternType="solid">
        <fgColor indexed="51"/>
        <bgColor indexed="64"/>
      </patternFill>
    </fill>
    <fill>
      <patternFill patternType="solid">
        <fgColor indexed="13"/>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52"/>
        <bgColor indexed="64"/>
      </patternFill>
    </fill>
    <fill>
      <patternFill patternType="solid">
        <fgColor indexed="11"/>
        <bgColor indexed="64"/>
      </patternFill>
    </fill>
    <fill>
      <patternFill patternType="solid">
        <fgColor indexed="24"/>
        <bgColor indexed="64"/>
      </patternFill>
    </fill>
    <fill>
      <patternFill patternType="solid">
        <fgColor indexed="53"/>
        <bgColor indexed="64"/>
      </patternFill>
    </fill>
    <fill>
      <patternFill patternType="solid">
        <fgColor indexed="42"/>
        <bgColor indexed="64"/>
      </patternFill>
    </fill>
  </fills>
  <borders count="19">
    <border>
      <left/>
      <right/>
      <top/>
      <bottom/>
      <diagonal/>
    </border>
    <border>
      <left style="thin">
        <color rgb="FF7030A0"/>
      </left>
      <right style="thin">
        <color rgb="FF7030A0"/>
      </right>
      <top style="thin">
        <color rgb="FF7030A0"/>
      </top>
      <bottom style="thin">
        <color rgb="FF7030A0"/>
      </bottom>
      <diagonal/>
    </border>
    <border>
      <left style="thin">
        <color rgb="FF7030A0"/>
      </left>
      <right/>
      <top style="thin">
        <color rgb="FF7030A0"/>
      </top>
      <bottom style="thin">
        <color rgb="FF7030A0"/>
      </bottom>
      <diagonal/>
    </border>
    <border>
      <left/>
      <right/>
      <top style="thin">
        <color rgb="FF7030A0"/>
      </top>
      <bottom style="thin">
        <color rgb="FF7030A0"/>
      </bottom>
      <diagonal/>
    </border>
    <border>
      <left/>
      <right style="thin">
        <color rgb="FF7030A0"/>
      </right>
      <top style="thin">
        <color rgb="FF7030A0"/>
      </top>
      <bottom style="thin">
        <color rgb="FF7030A0"/>
      </bottom>
      <diagonal/>
    </border>
    <border>
      <left style="thin">
        <color rgb="FF8E67D3"/>
      </left>
      <right style="thin">
        <color rgb="FF8E67D3"/>
      </right>
      <top style="thin">
        <color rgb="FF8E67D3"/>
      </top>
      <bottom style="thin">
        <color rgb="FF8E67D3"/>
      </bottom>
      <diagonal/>
    </border>
    <border>
      <left style="thin">
        <color rgb="FF8E67D3"/>
      </left>
      <right/>
      <top style="thin">
        <color rgb="FF8E67D3"/>
      </top>
      <bottom style="thin">
        <color rgb="FF8E67D3"/>
      </bottom>
      <diagonal/>
    </border>
    <border>
      <left/>
      <right/>
      <top style="thin">
        <color rgb="FF8E67D3"/>
      </top>
      <bottom style="thin">
        <color rgb="FF8E67D3"/>
      </bottom>
      <diagonal/>
    </border>
    <border>
      <left/>
      <right style="thin">
        <color rgb="FF8E67D3"/>
      </right>
      <top style="thin">
        <color rgb="FF8E67D3"/>
      </top>
      <bottom style="thin">
        <color rgb="FF8E67D3"/>
      </bottom>
      <diagonal/>
    </border>
    <border>
      <left style="thin">
        <color rgb="FFAD9CD8"/>
      </left>
      <right style="thin">
        <color rgb="FFAD9CD8"/>
      </right>
      <top style="thin">
        <color rgb="FFAD9CD8"/>
      </top>
      <bottom style="thin">
        <color rgb="FFAD9CD8"/>
      </bottom>
      <diagonal/>
    </border>
    <border>
      <left style="thin">
        <color rgb="FFAD9CD8"/>
      </left>
      <right/>
      <top style="thin">
        <color rgb="FFAD9CD8"/>
      </top>
      <bottom style="thin">
        <color rgb="FFAD9CD8"/>
      </bottom>
      <diagonal/>
    </border>
    <border>
      <left/>
      <right style="thin">
        <color rgb="FFAD9CD8"/>
      </right>
      <top style="thin">
        <color rgb="FFAD9CD8"/>
      </top>
      <bottom style="thin">
        <color rgb="FFAD9CD8"/>
      </bottom>
      <diagonal/>
    </border>
    <border>
      <left style="thin">
        <color rgb="FF8E67D3"/>
      </left>
      <right style="thin">
        <color rgb="FF8E67D3"/>
      </right>
      <top style="thin">
        <color rgb="FF8E67D3"/>
      </top>
      <bottom/>
      <diagonal/>
    </border>
    <border>
      <left/>
      <right/>
      <top style="thin">
        <color rgb="FFAD9CD8"/>
      </top>
      <bottom style="thin">
        <color rgb="FFAD9CD8"/>
      </bottom>
      <diagonal/>
    </border>
    <border>
      <left/>
      <right/>
      <top/>
      <bottom style="thin">
        <color rgb="FFAD9CD8"/>
      </bottom>
      <diagonal/>
    </border>
    <border>
      <left style="thin">
        <color indexed="64"/>
      </left>
      <right style="thin">
        <color indexed="64"/>
      </right>
      <top style="thin">
        <color indexed="64"/>
      </top>
      <bottom style="thin">
        <color indexed="64"/>
      </bottom>
      <diagonal/>
    </border>
    <border>
      <left style="thin">
        <color rgb="FFAD9CD8"/>
      </left>
      <right/>
      <top/>
      <bottom/>
      <diagonal/>
    </border>
    <border>
      <left/>
      <right/>
      <top/>
      <bottom style="thin">
        <color indexed="64"/>
      </bottom>
      <diagonal/>
    </border>
    <border>
      <left style="thin">
        <color rgb="FFAD9CD8"/>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208">
    <xf numFmtId="0" fontId="0" fillId="0" borderId="0" xfId="0"/>
    <xf numFmtId="0" fontId="2" fillId="0" borderId="0" xfId="0" applyFont="1"/>
    <xf numFmtId="0" fontId="2" fillId="0" borderId="0" xfId="0" applyFont="1" applyAlignment="1">
      <alignment vertical="center" wrapText="1"/>
    </xf>
    <xf numFmtId="0" fontId="2" fillId="0" borderId="1" xfId="0" applyFont="1" applyBorder="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4" fillId="0" borderId="0" xfId="0" applyFont="1" applyAlignment="1">
      <alignment vertical="center" wrapText="1"/>
    </xf>
    <xf numFmtId="0" fontId="4"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176" fontId="2" fillId="0" borderId="5" xfId="0" applyNumberFormat="1" applyFont="1" applyBorder="1" applyAlignment="1">
      <alignment horizontal="center"/>
    </xf>
    <xf numFmtId="176" fontId="2" fillId="0" borderId="5" xfId="0" applyNumberFormat="1" applyFont="1" applyBorder="1" applyAlignment="1">
      <alignment horizontal="center" vertical="center" wrapText="1"/>
    </xf>
    <xf numFmtId="0" fontId="2" fillId="0" borderId="5" xfId="0" applyFont="1" applyBorder="1"/>
    <xf numFmtId="0" fontId="2" fillId="0" borderId="5" xfId="0" applyFont="1" applyBorder="1" applyAlignment="1">
      <alignment vertical="center" wrapText="1"/>
    </xf>
    <xf numFmtId="0" fontId="6" fillId="0" borderId="5" xfId="0" applyFont="1" applyBorder="1" applyAlignment="1">
      <alignment vertical="center" wrapText="1"/>
    </xf>
    <xf numFmtId="0" fontId="2" fillId="0" borderId="5" xfId="0" applyFont="1" applyBorder="1" applyAlignment="1">
      <alignment horizontal="center"/>
    </xf>
    <xf numFmtId="0" fontId="2" fillId="0" borderId="9" xfId="0" applyFont="1" applyBorder="1" applyAlignment="1">
      <alignment vertical="center" wrapText="1"/>
    </xf>
    <xf numFmtId="0" fontId="2" fillId="0" borderId="9" xfId="0" applyFont="1" applyBorder="1" applyAlignment="1">
      <alignment horizontal="center" vertical="center" wrapText="1"/>
    </xf>
    <xf numFmtId="0" fontId="2" fillId="0" borderId="9" xfId="0" applyFont="1" applyBorder="1" applyAlignment="1">
      <alignment horizont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xf>
    <xf numFmtId="0" fontId="4" fillId="4"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4" fillId="4" borderId="9" xfId="0" applyFont="1" applyFill="1" applyBorder="1" applyAlignment="1">
      <alignment horizontal="center" vertical="center" wrapText="1"/>
    </xf>
    <xf numFmtId="0" fontId="2" fillId="0" borderId="5" xfId="0" applyFont="1" applyBorder="1" applyAlignment="1">
      <alignment horizontal="center"/>
    </xf>
    <xf numFmtId="0" fontId="4" fillId="4" borderId="9"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xf>
    <xf numFmtId="0" fontId="7" fillId="5" borderId="5" xfId="0" applyFont="1" applyFill="1" applyBorder="1" applyAlignment="1">
      <alignment horizontal="center"/>
    </xf>
    <xf numFmtId="0" fontId="7" fillId="5" borderId="5" xfId="0" applyFont="1" applyFill="1" applyBorder="1"/>
    <xf numFmtId="0" fontId="7" fillId="5" borderId="5" xfId="0" applyFont="1" applyFill="1" applyBorder="1" applyAlignment="1">
      <alignment vertical="center" wrapText="1"/>
    </xf>
    <xf numFmtId="49" fontId="2" fillId="0" borderId="9" xfId="0" applyNumberFormat="1" applyFont="1" applyBorder="1" applyAlignment="1">
      <alignment horizontal="center" vertical="center" wrapText="1"/>
    </xf>
    <xf numFmtId="0" fontId="12" fillId="0" borderId="9" xfId="1" applyFont="1" applyBorder="1" applyAlignment="1">
      <alignment vertical="center" wrapText="1"/>
    </xf>
    <xf numFmtId="0" fontId="4" fillId="0" borderId="9" xfId="0" applyFont="1" applyBorder="1" applyAlignment="1">
      <alignment horizontal="center" vertical="center" wrapText="1"/>
    </xf>
    <xf numFmtId="0" fontId="4" fillId="0" borderId="0" xfId="0" applyFont="1" applyAlignment="1">
      <alignment horizontal="center" vertical="center" wrapText="1"/>
    </xf>
    <xf numFmtId="0" fontId="7" fillId="5" borderId="9"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7" fillId="5" borderId="9" xfId="0" applyFont="1" applyFill="1" applyBorder="1" applyAlignment="1">
      <alignment horizontal="left" vertical="center" wrapText="1"/>
    </xf>
    <xf numFmtId="0" fontId="7" fillId="5" borderId="9" xfId="0" applyFont="1" applyFill="1" applyBorder="1" applyAlignment="1">
      <alignment vertical="center" wrapText="1"/>
    </xf>
    <xf numFmtId="0" fontId="4" fillId="6" borderId="9" xfId="0" applyFont="1" applyFill="1" applyBorder="1" applyAlignment="1">
      <alignment horizontal="center" vertical="center" wrapText="1"/>
    </xf>
    <xf numFmtId="31" fontId="2" fillId="0" borderId="9" xfId="0" applyNumberFormat="1" applyFont="1" applyBorder="1" applyAlignment="1">
      <alignment horizontal="center" vertical="center" wrapText="1"/>
    </xf>
    <xf numFmtId="0" fontId="2" fillId="0" borderId="9" xfId="0" applyFont="1" applyBorder="1" applyAlignment="1">
      <alignment horizontal="center" vertical="center" wrapText="1"/>
    </xf>
    <xf numFmtId="0" fontId="7" fillId="5" borderId="10"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1" xfId="0" applyFont="1" applyFill="1" applyBorder="1" applyAlignment="1">
      <alignment horizontal="center" vertical="center" wrapText="1"/>
    </xf>
    <xf numFmtId="0" fontId="6" fillId="0" borderId="9" xfId="0" applyFont="1" applyBorder="1" applyAlignment="1">
      <alignment vertical="center" wrapText="1"/>
    </xf>
    <xf numFmtId="0" fontId="2" fillId="7" borderId="9" xfId="0" applyFont="1" applyFill="1" applyBorder="1" applyAlignment="1">
      <alignment horizontal="left" vertical="center" wrapText="1"/>
    </xf>
    <xf numFmtId="0" fontId="2" fillId="8" borderId="15" xfId="0" applyFont="1" applyFill="1" applyBorder="1" applyAlignment="1">
      <alignment vertical="center"/>
    </xf>
    <xf numFmtId="0" fontId="2" fillId="0" borderId="15" xfId="0" applyFont="1" applyBorder="1" applyAlignment="1">
      <alignment horizontal="center" vertical="center"/>
    </xf>
    <xf numFmtId="0" fontId="2" fillId="0" borderId="15"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xf>
    <xf numFmtId="0" fontId="18" fillId="0" borderId="9" xfId="0" applyNumberFormat="1" applyFont="1" applyFill="1" applyBorder="1" applyAlignment="1">
      <alignment horizontal="center" vertical="center" wrapText="1"/>
    </xf>
    <xf numFmtId="20" fontId="17" fillId="0" borderId="9" xfId="0" applyNumberFormat="1" applyFont="1" applyBorder="1" applyAlignment="1">
      <alignment horizontal="center" vertical="center"/>
    </xf>
    <xf numFmtId="0" fontId="17" fillId="0" borderId="9" xfId="0" applyNumberFormat="1" applyFont="1" applyBorder="1" applyAlignment="1">
      <alignment horizontal="center" vertical="center"/>
    </xf>
    <xf numFmtId="0" fontId="17" fillId="8" borderId="9" xfId="0" applyFont="1" applyFill="1" applyBorder="1" applyAlignment="1">
      <alignment vertical="center"/>
    </xf>
    <xf numFmtId="0" fontId="17" fillId="0" borderId="9" xfId="0" applyFont="1" applyBorder="1" applyAlignment="1">
      <alignment horizontal="center" vertical="center"/>
    </xf>
    <xf numFmtId="0" fontId="17" fillId="0" borderId="9" xfId="0" applyNumberFormat="1" applyFont="1" applyFill="1" applyBorder="1" applyAlignment="1">
      <alignment horizontal="center" vertical="center"/>
    </xf>
    <xf numFmtId="0" fontId="17" fillId="0" borderId="9" xfId="0" applyNumberFormat="1" applyFont="1" applyFill="1" applyBorder="1" applyAlignment="1">
      <alignment horizontal="center" vertical="center" wrapText="1"/>
    </xf>
    <xf numFmtId="0" fontId="17" fillId="0" borderId="9" xfId="0" applyNumberFormat="1" applyFont="1" applyFill="1" applyBorder="1" applyAlignment="1">
      <alignment vertical="center"/>
    </xf>
    <xf numFmtId="0" fontId="23" fillId="0" borderId="9"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xf>
    <xf numFmtId="0" fontId="20" fillId="0" borderId="9" xfId="0" applyNumberFormat="1" applyFont="1" applyFill="1" applyBorder="1" applyAlignment="1">
      <alignment vertical="center" wrapText="1"/>
    </xf>
    <xf numFmtId="0" fontId="21" fillId="0" borderId="9" xfId="0" applyNumberFormat="1" applyFont="1" applyBorder="1" applyAlignment="1">
      <alignment horizontal="center" vertical="center"/>
    </xf>
    <xf numFmtId="0" fontId="21" fillId="8" borderId="9" xfId="0" applyFont="1" applyFill="1" applyBorder="1" applyAlignment="1">
      <alignment vertical="center"/>
    </xf>
    <xf numFmtId="0" fontId="13" fillId="0" borderId="0" xfId="1" applyFont="1" applyBorder="1" applyAlignment="1">
      <alignment vertical="center" wrapText="1"/>
    </xf>
    <xf numFmtId="0" fontId="2" fillId="19" borderId="15" xfId="0" applyFont="1" applyFill="1" applyBorder="1" applyAlignment="1">
      <alignment vertical="center"/>
    </xf>
    <xf numFmtId="0" fontId="16" fillId="0" borderId="9" xfId="0" applyFont="1" applyFill="1" applyBorder="1" applyAlignment="1">
      <alignment horizontal="center" vertical="center"/>
    </xf>
    <xf numFmtId="0" fontId="16" fillId="0" borderId="9" xfId="0" applyFont="1" applyFill="1" applyBorder="1" applyAlignment="1">
      <alignment horizontal="center" vertical="center" wrapText="1"/>
    </xf>
    <xf numFmtId="20" fontId="16" fillId="0" borderId="9" xfId="0" applyNumberFormat="1" applyFont="1" applyFill="1" applyBorder="1" applyAlignment="1">
      <alignment horizontal="center" vertical="center"/>
    </xf>
    <xf numFmtId="0" fontId="16" fillId="19" borderId="9" xfId="0" applyFont="1" applyFill="1" applyBorder="1" applyAlignment="1">
      <alignment horizontal="center" vertical="center"/>
    </xf>
    <xf numFmtId="0" fontId="2" fillId="0" borderId="9" xfId="0" applyNumberFormat="1" applyFont="1" applyFill="1" applyBorder="1" applyAlignment="1">
      <alignment vertical="center"/>
    </xf>
    <xf numFmtId="0" fontId="16" fillId="21" borderId="9" xfId="0" applyFont="1" applyFill="1" applyBorder="1" applyAlignment="1">
      <alignment horizontal="center" vertical="center"/>
    </xf>
    <xf numFmtId="0" fontId="2" fillId="0" borderId="9" xfId="0" applyFont="1" applyBorder="1" applyAlignment="1">
      <alignment vertical="center"/>
    </xf>
    <xf numFmtId="0" fontId="0" fillId="0" borderId="0" xfId="0" applyAlignment="1">
      <alignment horizontal="center"/>
    </xf>
    <xf numFmtId="0" fontId="16" fillId="15" borderId="9" xfId="0" applyFont="1" applyFill="1" applyBorder="1" applyAlignment="1">
      <alignment horizontal="center" vertical="center"/>
    </xf>
    <xf numFmtId="0" fontId="16" fillId="14" borderId="9" xfId="0" applyFont="1" applyFill="1" applyBorder="1" applyAlignment="1">
      <alignment horizontal="center" vertical="center"/>
    </xf>
    <xf numFmtId="0" fontId="16" fillId="14" borderId="9" xfId="0" applyFont="1" applyFill="1" applyBorder="1" applyAlignment="1">
      <alignment horizontal="center" vertical="center" wrapText="1"/>
    </xf>
    <xf numFmtId="0" fontId="11" fillId="2" borderId="12" xfId="0" applyFont="1" applyFill="1" applyBorder="1" applyAlignment="1">
      <alignment horizontal="left" vertical="center" wrapText="1"/>
    </xf>
    <xf numFmtId="0" fontId="4" fillId="4" borderId="9" xfId="0" applyFont="1" applyFill="1" applyBorder="1" applyAlignment="1">
      <alignment horizontal="center" vertical="center" wrapText="1"/>
    </xf>
    <xf numFmtId="0" fontId="2" fillId="0" borderId="10" xfId="0" applyFont="1" applyBorder="1" applyAlignment="1">
      <alignment horizontal="left" vertical="center" wrapText="1"/>
    </xf>
    <xf numFmtId="0" fontId="2" fillId="0" borderId="13" xfId="0" applyFont="1" applyBorder="1" applyAlignment="1">
      <alignment horizontal="left" vertical="center" wrapText="1"/>
    </xf>
    <xf numFmtId="0" fontId="2" fillId="0" borderId="11" xfId="0" applyFont="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11" xfId="0" applyFont="1" applyBorder="1" applyAlignment="1">
      <alignment vertical="center" wrapText="1"/>
    </xf>
    <xf numFmtId="0" fontId="2" fillId="0" borderId="10" xfId="0" applyFont="1" applyBorder="1" applyAlignment="1">
      <alignment horizontal="left"/>
    </xf>
    <xf numFmtId="0" fontId="2" fillId="0" borderId="13" xfId="0" applyFont="1" applyBorder="1" applyAlignment="1">
      <alignment horizontal="left"/>
    </xf>
    <xf numFmtId="0" fontId="2" fillId="0" borderId="11" xfId="0" applyFont="1" applyBorder="1" applyAlignment="1">
      <alignment horizontal="left"/>
    </xf>
    <xf numFmtId="0" fontId="11" fillId="2" borderId="5" xfId="0" applyFont="1" applyFill="1" applyBorder="1" applyAlignment="1">
      <alignment horizontal="left" vertical="center" wrapText="1"/>
    </xf>
    <xf numFmtId="0" fontId="4" fillId="4" borderId="6" xfId="0" applyFont="1" applyFill="1" applyBorder="1" applyAlignment="1">
      <alignment horizontal="center"/>
    </xf>
    <xf numFmtId="0" fontId="4" fillId="4" borderId="8" xfId="0" applyFont="1" applyFill="1" applyBorder="1" applyAlignment="1">
      <alignment horizontal="center"/>
    </xf>
    <xf numFmtId="0" fontId="7" fillId="5" borderId="6" xfId="0" applyFont="1" applyFill="1" applyBorder="1" applyAlignment="1">
      <alignment horizontal="left"/>
    </xf>
    <xf numFmtId="0" fontId="7" fillId="5" borderId="8" xfId="0" applyFont="1" applyFill="1" applyBorder="1" applyAlignment="1">
      <alignment horizontal="left"/>
    </xf>
    <xf numFmtId="0" fontId="12" fillId="0" borderId="6" xfId="1" applyFont="1" applyBorder="1" applyAlignment="1">
      <alignment horizontal="left"/>
    </xf>
    <xf numFmtId="0" fontId="12" fillId="0" borderId="8" xfId="1" applyFont="1" applyBorder="1" applyAlignment="1">
      <alignment horizontal="left"/>
    </xf>
    <xf numFmtId="0" fontId="3" fillId="2" borderId="12" xfId="0" applyFont="1" applyFill="1" applyBorder="1" applyAlignment="1">
      <alignment horizontal="center" vertical="center" wrapText="1"/>
    </xf>
    <xf numFmtId="0" fontId="9" fillId="0" borderId="9" xfId="0" applyFont="1" applyBorder="1" applyAlignment="1">
      <alignment horizontal="right"/>
    </xf>
    <xf numFmtId="0" fontId="2" fillId="0" borderId="0" xfId="0" applyFont="1" applyAlignment="1">
      <alignment horizontal="center"/>
    </xf>
    <xf numFmtId="176" fontId="2" fillId="0" borderId="6" xfId="0" applyNumberFormat="1" applyFont="1" applyBorder="1" applyAlignment="1">
      <alignment horizontal="left" vertical="center" wrapText="1"/>
    </xf>
    <xf numFmtId="176" fontId="2" fillId="0" borderId="7" xfId="0" applyNumberFormat="1" applyFont="1" applyBorder="1" applyAlignment="1">
      <alignment horizontal="left" vertical="center" wrapText="1"/>
    </xf>
    <xf numFmtId="176" fontId="2" fillId="0" borderId="8" xfId="0" applyNumberFormat="1" applyFont="1" applyBorder="1" applyAlignment="1">
      <alignment horizontal="left" vertical="center"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9" xfId="0" applyFont="1" applyBorder="1" applyAlignment="1">
      <alignment horizontal="left" vertical="center" wrapText="1"/>
    </xf>
    <xf numFmtId="0" fontId="13" fillId="0" borderId="9" xfId="1" applyFont="1" applyBorder="1" applyAlignment="1">
      <alignment horizontal="left" vertical="center" wrapText="1"/>
    </xf>
    <xf numFmtId="0" fontId="4" fillId="0" borderId="9" xfId="0" applyFont="1" applyBorder="1" applyAlignment="1">
      <alignment horizontal="left" vertical="center" wrapText="1"/>
    </xf>
    <xf numFmtId="0" fontId="5" fillId="2" borderId="9" xfId="0" applyFont="1" applyFill="1" applyBorder="1" applyAlignment="1">
      <alignment horizontal="left" vertical="center" wrapText="1"/>
    </xf>
    <xf numFmtId="0" fontId="13" fillId="0" borderId="13" xfId="1" applyFont="1" applyBorder="1" applyAlignment="1">
      <alignment horizontal="left" vertical="center" wrapText="1"/>
    </xf>
    <xf numFmtId="0" fontId="4" fillId="0" borderId="13" xfId="0" applyFont="1" applyBorder="1" applyAlignment="1">
      <alignment horizontal="left" vertical="center" wrapText="1"/>
    </xf>
    <xf numFmtId="0" fontId="12" fillId="0" borderId="14" xfId="1" applyFont="1" applyBorder="1" applyAlignment="1">
      <alignment horizontal="left" vertical="center" wrapText="1"/>
    </xf>
    <xf numFmtId="0" fontId="3" fillId="2"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14" fillId="6" borderId="10" xfId="0" applyFont="1" applyFill="1" applyBorder="1" applyAlignment="1">
      <alignment horizontal="left" vertical="center" wrapText="1"/>
    </xf>
    <xf numFmtId="0" fontId="14" fillId="6" borderId="13"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5" fillId="2" borderId="11" xfId="0" applyFont="1" applyFill="1" applyBorder="1" applyAlignment="1">
      <alignment horizontal="left" vertical="center" wrapText="1"/>
    </xf>
    <xf numFmtId="0" fontId="15" fillId="6" borderId="10" xfId="0" applyFont="1" applyFill="1" applyBorder="1" applyAlignment="1">
      <alignment horizontal="left" vertical="center" wrapText="1"/>
    </xf>
    <xf numFmtId="0" fontId="15" fillId="6" borderId="13" xfId="0" applyFont="1" applyFill="1" applyBorder="1" applyAlignment="1">
      <alignment horizontal="left" vertical="center" wrapText="1"/>
    </xf>
    <xf numFmtId="0" fontId="15" fillId="6" borderId="11" xfId="0" applyFont="1" applyFill="1" applyBorder="1" applyAlignment="1">
      <alignment horizontal="left" vertical="center" wrapText="1"/>
    </xf>
    <xf numFmtId="0" fontId="5" fillId="6" borderId="13" xfId="0" applyFont="1" applyFill="1" applyBorder="1" applyAlignment="1">
      <alignment horizontal="left" vertical="center" wrapText="1"/>
    </xf>
    <xf numFmtId="0" fontId="5" fillId="6" borderId="11" xfId="0" applyFont="1" applyFill="1" applyBorder="1" applyAlignment="1">
      <alignment horizontal="left" vertical="center" wrapText="1"/>
    </xf>
    <xf numFmtId="0" fontId="7" fillId="5" borderId="10" xfId="0" applyFont="1" applyFill="1" applyBorder="1" applyAlignment="1">
      <alignment horizontal="left" vertical="center" wrapText="1"/>
    </xf>
    <xf numFmtId="0" fontId="7" fillId="5" borderId="13" xfId="0" applyFont="1" applyFill="1" applyBorder="1" applyAlignment="1">
      <alignment horizontal="left" vertical="center" wrapText="1"/>
    </xf>
    <xf numFmtId="0" fontId="7" fillId="5" borderId="11" xfId="0" applyFont="1" applyFill="1" applyBorder="1" applyAlignment="1">
      <alignment horizontal="left" vertical="center" wrapText="1"/>
    </xf>
    <xf numFmtId="0" fontId="12" fillId="0" borderId="0" xfId="1" applyFont="1" applyBorder="1" applyAlignment="1">
      <alignment horizontal="left" vertical="center" wrapText="1"/>
    </xf>
    <xf numFmtId="0" fontId="22" fillId="2" borderId="9" xfId="0" applyNumberFormat="1" applyFont="1" applyFill="1" applyBorder="1" applyAlignment="1">
      <alignment horizontal="center" vertical="center"/>
    </xf>
    <xf numFmtId="0" fontId="17" fillId="9" borderId="9" xfId="0" applyNumberFormat="1" applyFont="1" applyFill="1" applyBorder="1" applyAlignment="1">
      <alignment horizontal="center" vertical="center"/>
    </xf>
    <xf numFmtId="0" fontId="17" fillId="10" borderId="9" xfId="0" applyNumberFormat="1" applyFont="1" applyFill="1" applyBorder="1" applyAlignment="1">
      <alignment horizontal="center" vertical="center"/>
    </xf>
    <xf numFmtId="0" fontId="18" fillId="11" borderId="9" xfId="0" applyNumberFormat="1" applyFont="1" applyFill="1" applyBorder="1" applyAlignment="1">
      <alignment horizontal="center" vertical="center"/>
    </xf>
    <xf numFmtId="0" fontId="19" fillId="11" borderId="9" xfId="0" applyNumberFormat="1" applyFont="1" applyFill="1" applyBorder="1" applyAlignment="1">
      <alignment horizontal="center" vertical="center" wrapText="1"/>
    </xf>
    <xf numFmtId="0" fontId="18" fillId="11" borderId="9" xfId="0" applyNumberFormat="1" applyFont="1" applyFill="1" applyBorder="1" applyAlignment="1">
      <alignment horizontal="center" vertical="center" wrapText="1"/>
    </xf>
    <xf numFmtId="0" fontId="2" fillId="11" borderId="9" xfId="0" applyNumberFormat="1" applyFont="1" applyFill="1" applyBorder="1" applyAlignment="1">
      <alignment horizontal="center" vertical="center" wrapText="1"/>
    </xf>
    <xf numFmtId="0" fontId="17" fillId="11" borderId="9" xfId="0" applyNumberFormat="1" applyFont="1" applyFill="1" applyBorder="1" applyAlignment="1">
      <alignment horizontal="center" vertical="center" wrapText="1"/>
    </xf>
    <xf numFmtId="0" fontId="19" fillId="12" borderId="9" xfId="0" applyNumberFormat="1" applyFont="1" applyFill="1" applyBorder="1" applyAlignment="1">
      <alignment horizontal="center" vertical="center" wrapText="1"/>
    </xf>
    <xf numFmtId="0" fontId="18" fillId="12" borderId="9" xfId="0" applyNumberFormat="1" applyFont="1" applyFill="1" applyBorder="1" applyAlignment="1">
      <alignment horizontal="center" vertical="center" wrapText="1"/>
    </xf>
    <xf numFmtId="0" fontId="2" fillId="0" borderId="9" xfId="0" applyFont="1" applyBorder="1" applyAlignment="1">
      <alignment horizontal="center" vertical="center" wrapText="1"/>
    </xf>
    <xf numFmtId="0" fontId="13" fillId="0" borderId="9" xfId="1" applyFont="1" applyBorder="1" applyAlignment="1">
      <alignment horizontal="center" vertical="center" wrapText="1"/>
    </xf>
    <xf numFmtId="0" fontId="17" fillId="0" borderId="10" xfId="0" applyFont="1" applyBorder="1" applyAlignment="1">
      <alignment horizontal="center" vertical="center"/>
    </xf>
    <xf numFmtId="0" fontId="17" fillId="0" borderId="13" xfId="0" applyFont="1" applyBorder="1" applyAlignment="1">
      <alignment horizontal="center" vertical="center"/>
    </xf>
    <xf numFmtId="0" fontId="17" fillId="0" borderId="11" xfId="0" applyFont="1" applyBorder="1" applyAlignment="1">
      <alignment horizontal="center" vertical="center"/>
    </xf>
    <xf numFmtId="0" fontId="17" fillId="0" borderId="9" xfId="0" applyFont="1" applyBorder="1" applyAlignment="1">
      <alignment horizontal="center" vertical="center"/>
    </xf>
    <xf numFmtId="0" fontId="20" fillId="12" borderId="9" xfId="0" applyNumberFormat="1" applyFont="1" applyFill="1" applyBorder="1" applyAlignment="1">
      <alignment horizontal="center" vertical="center" wrapText="1"/>
    </xf>
    <xf numFmtId="0" fontId="21" fillId="0" borderId="9" xfId="0" applyFont="1" applyBorder="1" applyAlignment="1">
      <alignment horizontal="center" vertical="center"/>
    </xf>
    <xf numFmtId="0" fontId="7" fillId="2" borderId="9" xfId="0" applyNumberFormat="1" applyFont="1" applyFill="1" applyBorder="1" applyAlignment="1">
      <alignment horizontal="center" vertical="center"/>
    </xf>
    <xf numFmtId="0" fontId="20" fillId="11" borderId="9" xfId="0" applyNumberFormat="1" applyFont="1" applyFill="1" applyBorder="1" applyAlignment="1">
      <alignment horizontal="center" vertical="center"/>
    </xf>
    <xf numFmtId="0" fontId="20" fillId="11" borderId="9" xfId="0" applyNumberFormat="1" applyFont="1" applyFill="1" applyBorder="1" applyAlignment="1">
      <alignment horizontal="center" vertical="center" wrapText="1"/>
    </xf>
    <xf numFmtId="0" fontId="21" fillId="11" borderId="9" xfId="0" applyNumberFormat="1" applyFont="1" applyFill="1" applyBorder="1" applyAlignment="1">
      <alignment horizontal="center" vertical="center" wrapText="1"/>
    </xf>
    <xf numFmtId="0" fontId="20" fillId="16" borderId="9" xfId="0" applyNumberFormat="1" applyFont="1" applyFill="1" applyBorder="1" applyAlignment="1">
      <alignment horizontal="center" vertical="center" wrapText="1"/>
    </xf>
    <xf numFmtId="0" fontId="21" fillId="9" borderId="9" xfId="0" applyNumberFormat="1" applyFont="1" applyFill="1" applyBorder="1" applyAlignment="1">
      <alignment horizontal="center" vertical="center"/>
    </xf>
    <xf numFmtId="0" fontId="21" fillId="10" borderId="9" xfId="0" applyNumberFormat="1" applyFont="1" applyFill="1" applyBorder="1" applyAlignment="1">
      <alignment horizontal="center" vertical="center"/>
    </xf>
    <xf numFmtId="0" fontId="21" fillId="9" borderId="9" xfId="0" applyNumberFormat="1" applyFont="1" applyFill="1" applyBorder="1" applyAlignment="1">
      <alignment horizontal="center" vertical="center" wrapText="1"/>
    </xf>
    <xf numFmtId="0" fontId="20" fillId="13" borderId="9" xfId="0" applyNumberFormat="1" applyFont="1" applyFill="1" applyBorder="1" applyAlignment="1">
      <alignment horizontal="center" vertical="center"/>
    </xf>
    <xf numFmtId="0" fontId="21" fillId="10" borderId="9" xfId="0" applyNumberFormat="1" applyFont="1" applyFill="1" applyBorder="1" applyAlignment="1">
      <alignment horizontal="center" vertical="center" wrapText="1"/>
    </xf>
    <xf numFmtId="0" fontId="20" fillId="14" borderId="9" xfId="0" applyNumberFormat="1" applyFont="1" applyFill="1" applyBorder="1" applyAlignment="1">
      <alignment horizontal="center" vertical="center" wrapText="1"/>
    </xf>
    <xf numFmtId="0" fontId="20" fillId="15" borderId="9" xfId="0" applyNumberFormat="1" applyFont="1" applyFill="1" applyBorder="1" applyAlignment="1">
      <alignment horizontal="center" vertical="center" wrapText="1"/>
    </xf>
    <xf numFmtId="0" fontId="2" fillId="0" borderId="15" xfId="0" applyNumberFormat="1" applyFont="1" applyFill="1" applyBorder="1" applyAlignment="1">
      <alignment horizontal="center" vertical="center" wrapText="1"/>
    </xf>
    <xf numFmtId="0" fontId="2" fillId="0" borderId="15" xfId="0" applyNumberFormat="1" applyFont="1" applyFill="1" applyBorder="1" applyAlignment="1">
      <alignment horizontal="center" vertical="center"/>
    </xf>
    <xf numFmtId="0" fontId="2" fillId="0" borderId="15" xfId="0" applyFont="1" applyBorder="1" applyAlignment="1">
      <alignment horizontal="center" vertical="center"/>
    </xf>
    <xf numFmtId="0" fontId="11" fillId="2" borderId="15" xfId="0" applyFont="1" applyFill="1" applyBorder="1" applyAlignment="1">
      <alignment horizontal="center" vertical="center" wrapText="1"/>
    </xf>
    <xf numFmtId="0" fontId="2" fillId="14" borderId="15" xfId="0" applyNumberFormat="1" applyFont="1" applyFill="1" applyBorder="1" applyAlignment="1">
      <alignment horizontal="center" vertical="center"/>
    </xf>
    <xf numFmtId="0" fontId="2" fillId="9" borderId="15" xfId="0" applyFont="1" applyFill="1" applyBorder="1" applyAlignment="1">
      <alignment horizontal="center" vertical="center"/>
    </xf>
    <xf numFmtId="0" fontId="2" fillId="15" borderId="15" xfId="0" applyNumberFormat="1" applyFont="1" applyFill="1" applyBorder="1" applyAlignment="1">
      <alignment horizontal="center" vertical="center"/>
    </xf>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2" fillId="17" borderId="15" xfId="0" applyFont="1" applyFill="1" applyBorder="1" applyAlignment="1">
      <alignment horizontal="center" vertical="center" wrapText="1"/>
    </xf>
    <xf numFmtId="0" fontId="2" fillId="18" borderId="15" xfId="0" applyFont="1" applyFill="1" applyBorder="1" applyAlignment="1">
      <alignment horizontal="center" vertical="center"/>
    </xf>
    <xf numFmtId="0" fontId="2" fillId="13" borderId="15" xfId="0" applyFont="1" applyFill="1" applyBorder="1" applyAlignment="1">
      <alignment horizontal="center" vertical="center"/>
    </xf>
    <xf numFmtId="0" fontId="2" fillId="0" borderId="15" xfId="0" applyNumberFormat="1" applyFont="1" applyFill="1" applyBorder="1" applyAlignment="1">
      <alignment vertical="center"/>
    </xf>
    <xf numFmtId="0" fontId="3" fillId="2" borderId="16"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0" borderId="16" xfId="0" applyFont="1" applyBorder="1" applyAlignment="1">
      <alignment horizontal="center" vertical="center" wrapText="1"/>
    </xf>
    <xf numFmtId="0" fontId="2" fillId="0" borderId="0" xfId="0" applyFont="1" applyBorder="1" applyAlignment="1">
      <alignment horizontal="center" vertical="center" wrapText="1"/>
    </xf>
    <xf numFmtId="0" fontId="13" fillId="0" borderId="18" xfId="1" applyFont="1" applyBorder="1" applyAlignment="1">
      <alignment horizontal="center" vertical="center" wrapText="1"/>
    </xf>
    <xf numFmtId="0" fontId="13" fillId="0" borderId="17" xfId="1" applyFont="1" applyBorder="1" applyAlignment="1">
      <alignment horizontal="center" vertical="center" wrapText="1"/>
    </xf>
    <xf numFmtId="0" fontId="11" fillId="2" borderId="10"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6" fillId="15"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0" fontId="16" fillId="13" borderId="9" xfId="0" applyFont="1" applyFill="1" applyBorder="1" applyAlignment="1">
      <alignment horizontal="center" vertical="center"/>
    </xf>
    <xf numFmtId="0" fontId="16" fillId="11" borderId="9" xfId="0" applyFont="1" applyFill="1" applyBorder="1" applyAlignment="1">
      <alignment horizontal="center" vertical="center" wrapText="1"/>
    </xf>
    <xf numFmtId="0" fontId="16" fillId="9" borderId="9" xfId="0" applyFont="1" applyFill="1" applyBorder="1" applyAlignment="1">
      <alignment horizontal="center" vertical="center"/>
    </xf>
    <xf numFmtId="0" fontId="16" fillId="16" borderId="9" xfId="0" applyFont="1" applyFill="1" applyBorder="1" applyAlignment="1">
      <alignment horizontal="center" vertical="center"/>
    </xf>
    <xf numFmtId="0" fontId="16" fillId="0" borderId="9" xfId="0" applyFont="1" applyFill="1" applyBorder="1" applyAlignment="1">
      <alignment horizontal="center" vertical="center"/>
    </xf>
    <xf numFmtId="0" fontId="11" fillId="2" borderId="9" xfId="0" applyFont="1" applyFill="1" applyBorder="1" applyAlignment="1">
      <alignment horizontal="center" vertical="center" wrapText="1"/>
    </xf>
    <xf numFmtId="0" fontId="2" fillId="10" borderId="9" xfId="0" applyNumberFormat="1" applyFont="1" applyFill="1" applyBorder="1" applyAlignment="1">
      <alignment horizontal="center" vertical="center"/>
    </xf>
    <xf numFmtId="0" fontId="16" fillId="20" borderId="9" xfId="0" applyFont="1" applyFill="1" applyBorder="1" applyAlignment="1">
      <alignment horizontal="center" vertical="center"/>
    </xf>
    <xf numFmtId="0" fontId="2" fillId="10" borderId="9" xfId="0" applyNumberFormat="1" applyFont="1" applyFill="1" applyBorder="1" applyAlignment="1">
      <alignment horizontal="center" vertical="center" wrapText="1"/>
    </xf>
    <xf numFmtId="0" fontId="2" fillId="21" borderId="9" xfId="0" applyNumberFormat="1"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1" xfId="0" applyFont="1" applyFill="1" applyBorder="1" applyAlignment="1">
      <alignment horizontal="center" vertical="center" wrapText="1"/>
    </xf>
  </cellXfs>
  <cellStyles count="2">
    <cellStyle name="常规" xfId="0" builtinId="0"/>
    <cellStyle name="超链接" xfId="1" builtinId="8"/>
  </cellStyles>
  <dxfs count="167">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rgb="FFC00000"/>
        </patternFill>
      </fill>
    </dxf>
    <dxf>
      <font>
        <strike val="0"/>
        <color theme="0"/>
      </font>
      <fill>
        <patternFill>
          <bgColor theme="0" tint="-0.499984740745262"/>
        </patternFill>
      </fill>
    </dxf>
    <dxf>
      <font>
        <strike val="0"/>
        <color theme="0"/>
      </font>
      <fill>
        <patternFill>
          <bgColor theme="0" tint="-0.499984740745262"/>
        </patternFill>
      </fill>
    </dxf>
    <dxf>
      <font>
        <strike val="0"/>
        <color theme="0"/>
      </font>
      <fill>
        <patternFill>
          <bgColor rgb="FFC00000"/>
        </patternFill>
      </fill>
    </dxf>
  </dxfs>
  <tableStyles count="0" defaultTableStyle="TableStyleMedium2" defaultPivotStyle="PivotStyleMedium9"/>
  <colors>
    <mruColors>
      <color rgb="FFAD9CD8"/>
      <color rgb="FFCDC0D6"/>
      <color rgb="FF8E67D3"/>
      <color rgb="FFCF9ADA"/>
      <color rgb="FFDCAA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45720</xdr:rowOff>
    </xdr:from>
    <xdr:to>
      <xdr:col>2</xdr:col>
      <xdr:colOff>161733</xdr:colOff>
      <xdr:row>1</xdr:row>
      <xdr:rowOff>118089</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0" y="45720"/>
          <a:ext cx="1533333" cy="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9"/>
  <sheetViews>
    <sheetView tabSelected="1" zoomScaleNormal="100" workbookViewId="0">
      <selection activeCell="B3" sqref="B3:I3"/>
    </sheetView>
  </sheetViews>
  <sheetFormatPr defaultColWidth="8.875" defaultRowHeight="16.5" x14ac:dyDescent="0.3"/>
  <cols>
    <col min="1" max="1" width="2.625" style="1" customWidth="1"/>
    <col min="2" max="2" width="20" style="1" customWidth="1"/>
    <col min="3" max="3" width="20.75" style="1" customWidth="1"/>
    <col min="4" max="4" width="18.25" style="1" customWidth="1"/>
    <col min="5" max="5" width="21.875" style="1" customWidth="1"/>
    <col min="6" max="6" width="19.375" style="1" customWidth="1"/>
    <col min="7" max="7" width="20.875" style="1" customWidth="1"/>
    <col min="8" max="8" width="18" style="1" customWidth="1"/>
    <col min="9" max="9" width="18.875" style="1" customWidth="1"/>
    <col min="10" max="16384" width="8.875" style="1"/>
  </cols>
  <sheetData>
    <row r="1" spans="2:9" ht="7.9" customHeight="1" x14ac:dyDescent="0.3"/>
    <row r="2" spans="2:9" ht="10.15" customHeight="1" x14ac:dyDescent="0.3"/>
    <row r="3" spans="2:9" ht="39" customHeight="1" x14ac:dyDescent="0.3">
      <c r="B3" s="96" t="s">
        <v>260</v>
      </c>
      <c r="C3" s="96"/>
      <c r="D3" s="96"/>
      <c r="E3" s="96"/>
      <c r="F3" s="96"/>
      <c r="G3" s="96"/>
      <c r="H3" s="96"/>
      <c r="I3" s="96"/>
    </row>
    <row r="4" spans="2:9" x14ac:dyDescent="0.3">
      <c r="B4" s="97" t="s">
        <v>40</v>
      </c>
      <c r="C4" s="97"/>
      <c r="D4" s="97"/>
      <c r="E4" s="97"/>
      <c r="F4" s="97"/>
      <c r="G4" s="97"/>
      <c r="H4" s="97"/>
      <c r="I4" s="97"/>
    </row>
    <row r="5" spans="2:9" ht="7.9" customHeight="1" x14ac:dyDescent="0.3">
      <c r="B5" s="98"/>
      <c r="C5" s="98"/>
      <c r="D5" s="98"/>
      <c r="E5" s="98"/>
      <c r="F5" s="98"/>
      <c r="G5" s="98"/>
      <c r="H5" s="98"/>
      <c r="I5" s="98"/>
    </row>
    <row r="6" spans="2:9" ht="21" x14ac:dyDescent="0.3">
      <c r="B6" s="89" t="s">
        <v>42</v>
      </c>
      <c r="C6" s="89"/>
      <c r="D6" s="89"/>
      <c r="E6" s="89"/>
      <c r="F6" s="89"/>
      <c r="G6" s="89"/>
      <c r="H6" s="89"/>
      <c r="I6" s="89"/>
    </row>
    <row r="7" spans="2:9" x14ac:dyDescent="0.3">
      <c r="B7" s="20" t="s">
        <v>20</v>
      </c>
      <c r="C7" s="15"/>
      <c r="D7" s="20" t="s">
        <v>41</v>
      </c>
      <c r="E7" s="15"/>
      <c r="F7" s="20" t="s">
        <v>22</v>
      </c>
      <c r="G7" s="9"/>
      <c r="H7" s="20" t="s">
        <v>21</v>
      </c>
      <c r="I7" s="9"/>
    </row>
    <row r="8" spans="2:9" x14ac:dyDescent="0.3">
      <c r="B8" s="20" t="s">
        <v>5</v>
      </c>
      <c r="C8" s="15" t="s">
        <v>1849</v>
      </c>
      <c r="D8" s="19" t="s">
        <v>6</v>
      </c>
      <c r="E8" s="10"/>
      <c r="F8" s="19" t="s">
        <v>23</v>
      </c>
      <c r="G8" s="11"/>
      <c r="H8" s="20" t="s">
        <v>26</v>
      </c>
      <c r="I8" s="9"/>
    </row>
    <row r="9" spans="2:9" x14ac:dyDescent="0.3">
      <c r="B9" s="20" t="s">
        <v>8</v>
      </c>
      <c r="C9" s="15"/>
      <c r="D9" s="19" t="s">
        <v>24</v>
      </c>
      <c r="E9" s="10"/>
      <c r="F9" s="19" t="s">
        <v>25</v>
      </c>
      <c r="G9" s="99"/>
      <c r="H9" s="100"/>
      <c r="I9" s="101"/>
    </row>
    <row r="10" spans="2:9" ht="8.4499999999999993" customHeight="1" x14ac:dyDescent="0.3">
      <c r="B10" s="102"/>
      <c r="C10" s="102"/>
      <c r="D10" s="102"/>
      <c r="E10" s="102"/>
      <c r="F10" s="102"/>
      <c r="G10" s="102"/>
      <c r="H10" s="102"/>
      <c r="I10" s="102"/>
    </row>
    <row r="11" spans="2:9" ht="21" x14ac:dyDescent="0.3">
      <c r="B11" s="89" t="s">
        <v>7</v>
      </c>
      <c r="C11" s="89"/>
      <c r="D11" s="89"/>
      <c r="E11" s="89"/>
      <c r="F11" s="89"/>
      <c r="G11" s="89"/>
      <c r="H11" s="89"/>
      <c r="I11" s="89"/>
    </row>
    <row r="12" spans="2:9" x14ac:dyDescent="0.3">
      <c r="B12" s="19" t="s">
        <v>0</v>
      </c>
      <c r="C12" s="90" t="s">
        <v>9</v>
      </c>
      <c r="D12" s="91"/>
      <c r="E12" s="20" t="s">
        <v>10</v>
      </c>
      <c r="F12" s="20" t="s">
        <v>11</v>
      </c>
      <c r="G12" s="20" t="s">
        <v>12</v>
      </c>
      <c r="H12" s="20" t="s">
        <v>13</v>
      </c>
      <c r="I12" s="20" t="s">
        <v>1</v>
      </c>
    </row>
    <row r="13" spans="2:9" x14ac:dyDescent="0.3">
      <c r="B13" s="29">
        <v>0</v>
      </c>
      <c r="C13" s="92" t="s">
        <v>15</v>
      </c>
      <c r="D13" s="93"/>
      <c r="E13" s="30">
        <f>SUM(E14:E26)</f>
        <v>0</v>
      </c>
      <c r="F13" s="30">
        <f>SUM(F14:F26)</f>
        <v>0</v>
      </c>
      <c r="G13" s="31">
        <f>SUM(G14:G26)</f>
        <v>0</v>
      </c>
      <c r="H13" s="31">
        <f>SUM(H14:H26)</f>
        <v>0</v>
      </c>
      <c r="I13" s="31"/>
    </row>
    <row r="14" spans="2:9" x14ac:dyDescent="0.3">
      <c r="B14" s="25">
        <v>1</v>
      </c>
      <c r="C14" s="94" t="s">
        <v>261</v>
      </c>
      <c r="D14" s="95"/>
      <c r="E14" s="12">
        <f>'1.节目搜索'!E5</f>
        <v>0</v>
      </c>
      <c r="F14" s="12">
        <f>'1.节目搜索'!F5</f>
        <v>0</v>
      </c>
      <c r="G14" s="14">
        <f>'1.节目搜索'!G5</f>
        <v>0</v>
      </c>
      <c r="H14" s="14">
        <f>'1.节目搜索'!H5</f>
        <v>0</v>
      </c>
      <c r="I14" s="13"/>
    </row>
    <row r="15" spans="2:9" x14ac:dyDescent="0.3">
      <c r="B15" s="25">
        <v>2</v>
      </c>
      <c r="C15" s="94" t="s">
        <v>264</v>
      </c>
      <c r="D15" s="95"/>
      <c r="E15" s="12">
        <f>'2.基本状态'!E5</f>
        <v>0</v>
      </c>
      <c r="F15" s="12">
        <f>'2.基本状态'!F5</f>
        <v>0</v>
      </c>
      <c r="G15" s="14">
        <f>'2.基本状态'!G5</f>
        <v>0</v>
      </c>
      <c r="H15" s="14">
        <f>'2.基本状态'!H5</f>
        <v>0</v>
      </c>
      <c r="I15" s="13"/>
    </row>
    <row r="16" spans="2:9" x14ac:dyDescent="0.3">
      <c r="B16" s="25">
        <v>3</v>
      </c>
      <c r="C16" s="94" t="s">
        <v>502</v>
      </c>
      <c r="D16" s="95"/>
      <c r="E16" s="12">
        <f>'3.基本输入输出'!E5</f>
        <v>0</v>
      </c>
      <c r="F16" s="12">
        <f>'3.基本输入输出'!F5</f>
        <v>0</v>
      </c>
      <c r="G16" s="14">
        <f>'3.基本输入输出'!G5</f>
        <v>0</v>
      </c>
      <c r="H16" s="14">
        <f>'3.基本输入输出'!H5</f>
        <v>0</v>
      </c>
      <c r="I16" s="14"/>
    </row>
    <row r="17" spans="2:9" x14ac:dyDescent="0.3">
      <c r="B17" s="25">
        <v>4</v>
      </c>
      <c r="C17" s="94" t="s">
        <v>733</v>
      </c>
      <c r="D17" s="95"/>
      <c r="E17" s="12">
        <f>'4.对比测试'!E5</f>
        <v>0</v>
      </c>
      <c r="F17" s="12">
        <f>'4.对比测试'!F5</f>
        <v>0</v>
      </c>
      <c r="G17" s="14">
        <f>'4.对比测试'!G5</f>
        <v>0</v>
      </c>
      <c r="H17" s="14">
        <f>'4.对比测试'!H5</f>
        <v>0</v>
      </c>
      <c r="I17" s="14"/>
    </row>
    <row r="18" spans="2:9" x14ac:dyDescent="0.3">
      <c r="B18" s="15">
        <v>5</v>
      </c>
      <c r="C18" s="94" t="s">
        <v>789</v>
      </c>
      <c r="D18" s="95"/>
      <c r="E18" s="12">
        <f>'5.用户体验'!E5</f>
        <v>0</v>
      </c>
      <c r="F18" s="12">
        <f>'5.用户体验'!F5</f>
        <v>0</v>
      </c>
      <c r="G18" s="14">
        <f>'5.用户体验'!G5</f>
        <v>0</v>
      </c>
      <c r="H18" s="14">
        <f>'5.用户体验'!H5</f>
        <v>0</v>
      </c>
      <c r="I18" s="14"/>
    </row>
    <row r="19" spans="2:9" x14ac:dyDescent="0.3">
      <c r="B19" s="15">
        <v>6</v>
      </c>
      <c r="C19" s="94" t="s">
        <v>813</v>
      </c>
      <c r="D19" s="95"/>
      <c r="E19" s="12">
        <f>'6.软件升级'!E5</f>
        <v>0</v>
      </c>
      <c r="F19" s="12">
        <f>'6.软件升级'!F5</f>
        <v>0</v>
      </c>
      <c r="G19" s="14">
        <f>'6.软件升级'!G5</f>
        <v>0</v>
      </c>
      <c r="H19" s="14">
        <f>'6.软件升级'!H5</f>
        <v>0</v>
      </c>
      <c r="I19" s="14"/>
    </row>
    <row r="20" spans="2:9" x14ac:dyDescent="0.3">
      <c r="B20" s="15">
        <v>7</v>
      </c>
      <c r="C20" s="94" t="s">
        <v>975</v>
      </c>
      <c r="D20" s="95"/>
      <c r="E20" s="12">
        <f>'7.频道管理'!E5</f>
        <v>0</v>
      </c>
      <c r="F20" s="12">
        <f>'7.频道管理'!F5</f>
        <v>0</v>
      </c>
      <c r="G20" s="14">
        <f>'7.频道管理'!G5</f>
        <v>0</v>
      </c>
      <c r="H20" s="14">
        <f>'7.频道管理'!H5</f>
        <v>0</v>
      </c>
      <c r="I20" s="14"/>
    </row>
    <row r="21" spans="2:9" x14ac:dyDescent="0.3">
      <c r="B21" s="15">
        <v>8</v>
      </c>
      <c r="C21" s="94" t="s">
        <v>1221</v>
      </c>
      <c r="D21" s="95"/>
      <c r="E21" s="12">
        <f>'8.用户设置'!E5</f>
        <v>0</v>
      </c>
      <c r="F21" s="12">
        <f>'8.用户设置'!F5</f>
        <v>0</v>
      </c>
      <c r="G21" s="14">
        <f>'8.用户设置'!G5</f>
        <v>0</v>
      </c>
      <c r="H21" s="14">
        <f>'8.用户设置'!H5</f>
        <v>0</v>
      </c>
      <c r="I21" s="14"/>
    </row>
    <row r="22" spans="2:9" x14ac:dyDescent="0.3">
      <c r="B22" s="25">
        <v>9</v>
      </c>
      <c r="C22" s="94" t="s">
        <v>1246</v>
      </c>
      <c r="D22" s="95"/>
      <c r="E22" s="12">
        <f>'9.条件接收'!E5</f>
        <v>0</v>
      </c>
      <c r="F22" s="12">
        <f>'9.条件接收'!F5</f>
        <v>0</v>
      </c>
      <c r="G22" s="14">
        <f>'9.条件接收'!G5</f>
        <v>0</v>
      </c>
      <c r="H22" s="14">
        <f>'9.条件接收'!H5</f>
        <v>0</v>
      </c>
      <c r="I22" s="14"/>
    </row>
    <row r="23" spans="2:9" x14ac:dyDescent="0.3">
      <c r="B23" s="25">
        <v>10</v>
      </c>
      <c r="C23" s="94" t="s">
        <v>1580</v>
      </c>
      <c r="D23" s="95"/>
      <c r="E23" s="12">
        <f>'10.USB及应用'!E5</f>
        <v>0</v>
      </c>
      <c r="F23" s="12">
        <f>'10.USB及应用'!F5</f>
        <v>0</v>
      </c>
      <c r="G23" s="14">
        <f>'10.USB及应用'!G5</f>
        <v>0</v>
      </c>
      <c r="H23" s="14">
        <f>'10.USB及应用'!H5</f>
        <v>0</v>
      </c>
      <c r="I23" s="14"/>
    </row>
    <row r="24" spans="2:9" x14ac:dyDescent="0.3">
      <c r="B24" s="25">
        <v>11</v>
      </c>
      <c r="C24" s="94" t="s">
        <v>1639</v>
      </c>
      <c r="D24" s="95"/>
      <c r="E24" s="12">
        <f>'11.Teletext_Subtitile'!E5</f>
        <v>0</v>
      </c>
      <c r="F24" s="12">
        <f>'11.Teletext_Subtitile'!F5</f>
        <v>0</v>
      </c>
      <c r="G24" s="14">
        <f>'11.Teletext_Subtitile'!G5</f>
        <v>0</v>
      </c>
      <c r="H24" s="14">
        <f>'11.Teletext_Subtitile'!H5</f>
        <v>0</v>
      </c>
      <c r="I24" s="14"/>
    </row>
    <row r="25" spans="2:9" x14ac:dyDescent="0.3">
      <c r="B25" s="25">
        <v>12</v>
      </c>
      <c r="C25" s="94" t="s">
        <v>1675</v>
      </c>
      <c r="D25" s="95"/>
      <c r="E25" s="12">
        <f>'12.强度测试'!E5</f>
        <v>0</v>
      </c>
      <c r="F25" s="12">
        <f>'12.强度测试'!F5</f>
        <v>0</v>
      </c>
      <c r="G25" s="14">
        <f>'12.强度测试'!G5</f>
        <v>0</v>
      </c>
      <c r="H25" s="14">
        <f>'12.强度测试'!H5</f>
        <v>0</v>
      </c>
      <c r="I25" s="14"/>
    </row>
    <row r="26" spans="2:9" x14ac:dyDescent="0.3">
      <c r="B26" s="25">
        <v>13</v>
      </c>
      <c r="C26" s="94" t="s">
        <v>1708</v>
      </c>
      <c r="D26" s="95"/>
      <c r="E26" s="12">
        <f>'13.网络测试'!E5</f>
        <v>0</v>
      </c>
      <c r="F26" s="12">
        <f>'13.网络测试'!F5</f>
        <v>0</v>
      </c>
      <c r="G26" s="14">
        <f>'13.网络测试'!G5</f>
        <v>0</v>
      </c>
      <c r="H26" s="14">
        <f>'13.网络测试'!H5</f>
        <v>0</v>
      </c>
      <c r="I26" s="14"/>
    </row>
    <row r="27" spans="2:9" x14ac:dyDescent="0.3">
      <c r="B27" s="25" t="s">
        <v>1714</v>
      </c>
      <c r="C27" s="94" t="s">
        <v>1771</v>
      </c>
      <c r="D27" s="95"/>
      <c r="E27" s="106"/>
      <c r="F27" s="107"/>
      <c r="G27" s="107"/>
      <c r="H27" s="107"/>
      <c r="I27" s="108"/>
    </row>
    <row r="28" spans="2:9" x14ac:dyDescent="0.3">
      <c r="B28" s="25" t="s">
        <v>1715</v>
      </c>
      <c r="C28" s="94" t="s">
        <v>1772</v>
      </c>
      <c r="D28" s="95"/>
      <c r="E28" s="106"/>
      <c r="F28" s="107"/>
      <c r="G28" s="107"/>
      <c r="H28" s="107"/>
      <c r="I28" s="108"/>
    </row>
    <row r="29" spans="2:9" x14ac:dyDescent="0.3">
      <c r="B29" s="25" t="s">
        <v>1716</v>
      </c>
      <c r="C29" s="94" t="s">
        <v>1717</v>
      </c>
      <c r="D29" s="95"/>
      <c r="E29" s="106"/>
      <c r="F29" s="107"/>
      <c r="G29" s="107"/>
      <c r="H29" s="107"/>
      <c r="I29" s="108"/>
    </row>
    <row r="30" spans="2:9" x14ac:dyDescent="0.3">
      <c r="B30" s="25" t="s">
        <v>1718</v>
      </c>
      <c r="C30" s="94" t="s">
        <v>1719</v>
      </c>
      <c r="D30" s="95"/>
      <c r="E30" s="106"/>
      <c r="F30" s="107"/>
      <c r="G30" s="107"/>
      <c r="H30" s="107"/>
      <c r="I30" s="108"/>
    </row>
    <row r="31" spans="2:9" x14ac:dyDescent="0.3">
      <c r="B31" s="15" t="s">
        <v>36</v>
      </c>
      <c r="C31" s="94" t="s">
        <v>37</v>
      </c>
      <c r="D31" s="95"/>
      <c r="E31" s="103"/>
      <c r="F31" s="104"/>
      <c r="G31" s="104"/>
      <c r="H31" s="104"/>
      <c r="I31" s="105"/>
    </row>
    <row r="32" spans="2:9" ht="8.4499999999999993" customHeight="1" x14ac:dyDescent="0.3">
      <c r="B32" s="102"/>
      <c r="C32" s="102"/>
      <c r="D32" s="102"/>
      <c r="E32" s="102"/>
      <c r="F32" s="102"/>
      <c r="G32" s="102"/>
      <c r="H32" s="102"/>
      <c r="I32" s="102"/>
    </row>
    <row r="34" spans="2:9" ht="21" x14ac:dyDescent="0.3">
      <c r="B34" s="78" t="s">
        <v>1848</v>
      </c>
      <c r="C34" s="78"/>
      <c r="D34" s="78"/>
      <c r="E34" s="78"/>
      <c r="F34" s="78"/>
      <c r="G34" s="78"/>
      <c r="H34" s="78"/>
      <c r="I34" s="78"/>
    </row>
    <row r="35" spans="2:9" x14ac:dyDescent="0.3">
      <c r="B35" s="21" t="s">
        <v>0</v>
      </c>
      <c r="C35" s="79" t="s">
        <v>16</v>
      </c>
      <c r="D35" s="79"/>
      <c r="E35" s="79" t="s">
        <v>17</v>
      </c>
      <c r="F35" s="79"/>
      <c r="G35" s="79"/>
      <c r="H35" s="21" t="s">
        <v>18</v>
      </c>
      <c r="I35" s="21" t="s">
        <v>19</v>
      </c>
    </row>
    <row r="36" spans="2:9" ht="16.899999999999999" customHeight="1" x14ac:dyDescent="0.3">
      <c r="B36" s="17">
        <v>1</v>
      </c>
      <c r="C36" s="41">
        <v>41845</v>
      </c>
      <c r="D36" s="80" t="s">
        <v>1709</v>
      </c>
      <c r="E36" s="81"/>
      <c r="F36" s="81"/>
      <c r="G36" s="82"/>
      <c r="H36" s="17" t="s">
        <v>14</v>
      </c>
      <c r="I36" s="17" t="s">
        <v>1711</v>
      </c>
    </row>
    <row r="37" spans="2:9" ht="16.899999999999999" customHeight="1" x14ac:dyDescent="0.3">
      <c r="B37" s="17">
        <v>2</v>
      </c>
      <c r="C37" s="41">
        <v>41846</v>
      </c>
      <c r="D37" s="80" t="s">
        <v>39</v>
      </c>
      <c r="E37" s="81"/>
      <c r="F37" s="81"/>
      <c r="G37" s="82"/>
      <c r="H37" s="17" t="s">
        <v>14</v>
      </c>
      <c r="I37" s="17" t="s">
        <v>1712</v>
      </c>
    </row>
    <row r="38" spans="2:9" ht="16.899999999999999" customHeight="1" x14ac:dyDescent="0.3">
      <c r="B38" s="18">
        <v>3</v>
      </c>
      <c r="C38" s="41">
        <v>41847</v>
      </c>
      <c r="D38" s="83" t="s">
        <v>1710</v>
      </c>
      <c r="E38" s="84"/>
      <c r="F38" s="84"/>
      <c r="G38" s="85"/>
      <c r="H38" s="27" t="s">
        <v>14</v>
      </c>
      <c r="I38" s="27" t="s">
        <v>1713</v>
      </c>
    </row>
    <row r="39" spans="2:9" ht="16.899999999999999" customHeight="1" x14ac:dyDescent="0.3">
      <c r="B39" s="18">
        <v>4</v>
      </c>
      <c r="C39" s="41">
        <v>41847</v>
      </c>
      <c r="D39" s="86" t="s">
        <v>1846</v>
      </c>
      <c r="E39" s="87"/>
      <c r="F39" s="87"/>
      <c r="G39" s="88"/>
      <c r="H39" s="42" t="s">
        <v>14</v>
      </c>
      <c r="I39" s="42" t="s">
        <v>1847</v>
      </c>
    </row>
  </sheetData>
  <mergeCells count="40">
    <mergeCell ref="B10:I10"/>
    <mergeCell ref="B32:I32"/>
    <mergeCell ref="C15:D15"/>
    <mergeCell ref="C16:D16"/>
    <mergeCell ref="C17:D17"/>
    <mergeCell ref="C18:D18"/>
    <mergeCell ref="C31:D31"/>
    <mergeCell ref="C19:D19"/>
    <mergeCell ref="C20:D20"/>
    <mergeCell ref="C21:D21"/>
    <mergeCell ref="C22:D22"/>
    <mergeCell ref="C23:D23"/>
    <mergeCell ref="C24:D24"/>
    <mergeCell ref="C25:D25"/>
    <mergeCell ref="C26:D26"/>
    <mergeCell ref="E31:I31"/>
    <mergeCell ref="B3:I3"/>
    <mergeCell ref="B4:I4"/>
    <mergeCell ref="B6:I6"/>
    <mergeCell ref="B5:I5"/>
    <mergeCell ref="G9:I9"/>
    <mergeCell ref="D38:G38"/>
    <mergeCell ref="D39:G39"/>
    <mergeCell ref="B11:I11"/>
    <mergeCell ref="C12:D12"/>
    <mergeCell ref="C13:D13"/>
    <mergeCell ref="C14:D14"/>
    <mergeCell ref="C27:D27"/>
    <mergeCell ref="C30:D30"/>
    <mergeCell ref="E30:I30"/>
    <mergeCell ref="E27:I27"/>
    <mergeCell ref="C28:D28"/>
    <mergeCell ref="E28:I28"/>
    <mergeCell ref="E29:I29"/>
    <mergeCell ref="C29:D29"/>
    <mergeCell ref="B34:I34"/>
    <mergeCell ref="C35:D35"/>
    <mergeCell ref="E35:G35"/>
    <mergeCell ref="D36:G36"/>
    <mergeCell ref="D37:G37"/>
  </mergeCells>
  <phoneticPr fontId="1" type="noConversion"/>
  <conditionalFormatting sqref="G13:G26">
    <cfRule type="cellIs" dxfId="166" priority="2" operator="notEqual">
      <formula>0</formula>
    </cfRule>
  </conditionalFormatting>
  <conditionalFormatting sqref="H13:H26">
    <cfRule type="cellIs" dxfId="165" priority="1" operator="notEqual">
      <formula>0</formula>
    </cfRule>
  </conditionalFormatting>
  <dataValidations count="3">
    <dataValidation type="list" allowBlank="1" showInputMessage="1" showErrorMessage="1" sqref="C9">
      <formula1>"DVB-C,DVB-T/T2,DVB-S/S2,DTMB,DVB-T,DVB-S,其他"</formula1>
    </dataValidation>
    <dataValidation type="list" allowBlank="1" showInputMessage="1" showErrorMessage="1" sqref="I8">
      <formula1>"优秀,一般,较多Bug,不通过"</formula1>
    </dataValidation>
    <dataValidation type="list" allowBlank="1" showInputMessage="1" showErrorMessage="1" sqref="C8">
      <formula1>"送样测试,内部测试,开发测试"</formula1>
    </dataValidation>
  </dataValidations>
  <hyperlinks>
    <hyperlink ref="C14:D14" location="'1.节目搜索'!A1" display="节目搜索"/>
    <hyperlink ref="C31:D31" location="参考文档!A1" display="参考文档"/>
    <hyperlink ref="C15:D15" location="'2.基本状态'!A1" display="基本状态"/>
    <hyperlink ref="C16:D16" location="'3.基本输入输出'!A1" display="基本输入输出"/>
    <hyperlink ref="C17:D17" location="'4.对比测试'!A1" display="对比测试"/>
    <hyperlink ref="C18:D18" location="'5.用户体验'!A1" display="用户体验"/>
    <hyperlink ref="C19:D19" location="'6.软件升级'!A1" display="软件升级"/>
    <hyperlink ref="C20:D20" location="'7.频道管理'!A1" display="频道管理"/>
    <hyperlink ref="C21:D21" location="'8.用户设置'!A1" display="用户设置"/>
    <hyperlink ref="C22:D22" location="'9.条件接收'!A1" display="条件接收"/>
    <hyperlink ref="C23:D23" location="'10.USB及应用'!A1" display="USB及应用"/>
    <hyperlink ref="C24:D24" location="'11.Teletext_Subtitile'!A1" display="Teletext_Subtitile"/>
    <hyperlink ref="C25:D25" location="'12.强度测试'!A1" display="强度测试"/>
    <hyperlink ref="C26:D26" location="'13.网络测试'!A1" display="网络测试"/>
    <hyperlink ref="C27:D27" location="'附1 对比测试1 - DVB-C搜索'!A1" display="对比测试1 - DVB-C搜索"/>
    <hyperlink ref="C28:D28" location="'附2 对比测试2 - DVB-S2搜索'!A1" display="对比测试2 - DVB-S2搜索"/>
    <hyperlink ref="C29:D29" location="'附3 对比测试3 - DVB-S2接收性能'!A1" display="对比测试3 - DVB-S2接收性能"/>
    <hyperlink ref="C30:D30" location="'附4 对比测试4 - 盲扫对比'!A1" display="对比测试4 - 盲扫对比"/>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6"/>
  <sheetViews>
    <sheetView zoomScaleNormal="100" workbookViewId="0"/>
  </sheetViews>
  <sheetFormatPr defaultColWidth="8.875" defaultRowHeight="16.5" x14ac:dyDescent="0.15"/>
  <cols>
    <col min="1" max="1" width="2" style="2" customWidth="1"/>
    <col min="2" max="2" width="7.25" style="2" customWidth="1"/>
    <col min="3" max="3" width="50.375" style="2" customWidth="1"/>
    <col min="4" max="4" width="61.12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1222</v>
      </c>
      <c r="C2" s="116"/>
      <c r="D2" s="116"/>
      <c r="E2" s="116"/>
      <c r="F2" s="116"/>
      <c r="G2" s="116"/>
      <c r="H2" s="116"/>
    </row>
    <row r="3" spans="2:8" x14ac:dyDescent="0.15">
      <c r="B3" s="109" t="s">
        <v>1223</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9.1</v>
      </c>
      <c r="C6" s="33" t="s">
        <v>1244</v>
      </c>
      <c r="D6" s="28"/>
      <c r="E6" s="40">
        <f>SUM(F6+G6+H6)</f>
        <v>0</v>
      </c>
      <c r="F6" s="16">
        <f>COUNTIF(E10:E16,"PASS")</f>
        <v>0</v>
      </c>
      <c r="G6" s="46">
        <f>COUNTIF(E10:E16,"FAIL")</f>
        <v>0</v>
      </c>
      <c r="H6" s="46">
        <f>COUNTIF(E10:E16,"NOT TEST")</f>
        <v>0</v>
      </c>
    </row>
    <row r="7" spans="2:8" x14ac:dyDescent="0.15">
      <c r="B7" s="113"/>
      <c r="C7" s="114"/>
      <c r="D7" s="114"/>
      <c r="E7" s="114"/>
      <c r="F7" s="114"/>
      <c r="G7" s="114"/>
      <c r="H7" s="114"/>
    </row>
    <row r="8" spans="2:8" ht="18" x14ac:dyDescent="0.15">
      <c r="B8" s="112" t="s">
        <v>1245</v>
      </c>
      <c r="C8" s="112"/>
      <c r="D8" s="112"/>
      <c r="E8" s="112"/>
      <c r="F8" s="112"/>
      <c r="G8" s="112"/>
      <c r="H8" s="112"/>
    </row>
    <row r="9" spans="2:8" x14ac:dyDescent="0.15">
      <c r="B9" s="26" t="s">
        <v>0</v>
      </c>
      <c r="C9" s="26" t="s">
        <v>104</v>
      </c>
      <c r="D9" s="26" t="s">
        <v>105</v>
      </c>
      <c r="E9" s="26" t="s">
        <v>2</v>
      </c>
      <c r="F9" s="79" t="s">
        <v>1</v>
      </c>
      <c r="G9" s="79"/>
      <c r="H9" s="79"/>
    </row>
    <row r="10" spans="2:8" x14ac:dyDescent="0.15">
      <c r="B10" s="27" t="s">
        <v>1224</v>
      </c>
      <c r="C10" s="28" t="s">
        <v>1232</v>
      </c>
      <c r="D10" s="16" t="s">
        <v>1231</v>
      </c>
      <c r="E10" s="34"/>
      <c r="F10" s="109"/>
      <c r="G10" s="109"/>
      <c r="H10" s="109"/>
    </row>
    <row r="11" spans="2:8" x14ac:dyDescent="0.15">
      <c r="B11" s="27" t="s">
        <v>1225</v>
      </c>
      <c r="C11" s="28" t="s">
        <v>1233</v>
      </c>
      <c r="D11" s="16" t="s">
        <v>1234</v>
      </c>
      <c r="E11" s="34"/>
      <c r="F11" s="109"/>
      <c r="G11" s="109"/>
      <c r="H11" s="109"/>
    </row>
    <row r="12" spans="2:8" x14ac:dyDescent="0.15">
      <c r="B12" s="27" t="s">
        <v>1226</v>
      </c>
      <c r="C12" s="28" t="s">
        <v>1235</v>
      </c>
      <c r="D12" s="16" t="s">
        <v>1236</v>
      </c>
      <c r="E12" s="34"/>
      <c r="F12" s="109"/>
      <c r="G12" s="109"/>
      <c r="H12" s="109"/>
    </row>
    <row r="13" spans="2:8" x14ac:dyDescent="0.15">
      <c r="B13" s="27" t="s">
        <v>1227</v>
      </c>
      <c r="C13" s="28" t="s">
        <v>1237</v>
      </c>
      <c r="D13" s="16" t="s">
        <v>1238</v>
      </c>
      <c r="E13" s="34"/>
      <c r="F13" s="109"/>
      <c r="G13" s="109"/>
      <c r="H13" s="109"/>
    </row>
    <row r="14" spans="2:8" x14ac:dyDescent="0.15">
      <c r="B14" s="27" t="s">
        <v>1228</v>
      </c>
      <c r="C14" s="28" t="s">
        <v>1239</v>
      </c>
      <c r="D14" s="16" t="s">
        <v>1240</v>
      </c>
      <c r="E14" s="34"/>
      <c r="F14" s="109"/>
      <c r="G14" s="109"/>
      <c r="H14" s="109"/>
    </row>
    <row r="15" spans="2:8" x14ac:dyDescent="0.15">
      <c r="B15" s="27" t="s">
        <v>1229</v>
      </c>
      <c r="C15" s="28" t="s">
        <v>1241</v>
      </c>
      <c r="D15" s="16" t="s">
        <v>1240</v>
      </c>
      <c r="E15" s="34"/>
      <c r="F15" s="109"/>
      <c r="G15" s="109"/>
      <c r="H15" s="109"/>
    </row>
    <row r="16" spans="2:8" ht="33" x14ac:dyDescent="0.15">
      <c r="B16" s="27" t="s">
        <v>1230</v>
      </c>
      <c r="C16" s="28" t="s">
        <v>1242</v>
      </c>
      <c r="D16" s="16" t="s">
        <v>1243</v>
      </c>
      <c r="E16" s="34"/>
      <c r="F16" s="109"/>
      <c r="G16" s="109"/>
      <c r="H16" s="109"/>
    </row>
  </sheetData>
  <mergeCells count="13">
    <mergeCell ref="F16:H16"/>
    <mergeCell ref="F10:H10"/>
    <mergeCell ref="B1:C1"/>
    <mergeCell ref="B2:H2"/>
    <mergeCell ref="B3:H3"/>
    <mergeCell ref="B7:H7"/>
    <mergeCell ref="B8:H8"/>
    <mergeCell ref="F9:H9"/>
    <mergeCell ref="F11:H11"/>
    <mergeCell ref="F12:H12"/>
    <mergeCell ref="F13:H13"/>
    <mergeCell ref="F14:H14"/>
    <mergeCell ref="F15:H15"/>
  </mergeCells>
  <phoneticPr fontId="1" type="noConversion"/>
  <conditionalFormatting sqref="E1 E4:E6 E9:E1048576">
    <cfRule type="cellIs" dxfId="44" priority="4" operator="equal">
      <formula>"NOT TEST"</formula>
    </cfRule>
    <cfRule type="cellIs" dxfId="43" priority="5" operator="equal">
      <formula>"FAIL"</formula>
    </cfRule>
  </conditionalFormatting>
  <conditionalFormatting sqref="D6">
    <cfRule type="cellIs" dxfId="42" priority="2" operator="equal">
      <formula>"NOT TEST"</formula>
    </cfRule>
    <cfRule type="cellIs" dxfId="41" priority="3" operator="equal">
      <formula>"FAIL"</formula>
    </cfRule>
  </conditionalFormatting>
  <conditionalFormatting sqref="G5:G6">
    <cfRule type="cellIs" dxfId="40" priority="1" operator="notEqual">
      <formula>0</formula>
    </cfRule>
  </conditionalFormatting>
  <dataValidations count="1">
    <dataValidation type="list" allowBlank="1" showInputMessage="1" showErrorMessage="1" sqref="E1 E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9"/>
  <sheetViews>
    <sheetView zoomScaleNormal="100" workbookViewId="0">
      <selection activeCell="B3" sqref="B3:H3"/>
    </sheetView>
  </sheetViews>
  <sheetFormatPr defaultColWidth="8.875" defaultRowHeight="16.5" x14ac:dyDescent="0.15"/>
  <cols>
    <col min="1" max="1" width="1.875" style="2" customWidth="1"/>
    <col min="2" max="2" width="8.625" style="2" customWidth="1"/>
    <col min="3" max="3" width="49.375" style="2" customWidth="1"/>
    <col min="4" max="4" width="60.62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1247</v>
      </c>
      <c r="C2" s="116"/>
      <c r="D2" s="116"/>
      <c r="E2" s="116"/>
      <c r="F2" s="116"/>
      <c r="G2" s="116"/>
      <c r="H2" s="116"/>
    </row>
    <row r="3" spans="2:8" x14ac:dyDescent="0.15">
      <c r="B3" s="109" t="s">
        <v>1582</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SUM(F6:F12)</f>
        <v>0</v>
      </c>
      <c r="G5" s="39">
        <f>SUM(G6:G12)</f>
        <v>0</v>
      </c>
      <c r="H5" s="39">
        <f>SUM(H6:H12)</f>
        <v>0</v>
      </c>
    </row>
    <row r="6" spans="2:8" x14ac:dyDescent="0.15">
      <c r="B6" s="27">
        <v>10.1</v>
      </c>
      <c r="C6" s="33" t="str">
        <f>HYPERLINK("#B25","USB功能测试")</f>
        <v>USB功能测试</v>
      </c>
      <c r="D6" s="28"/>
      <c r="E6" s="40">
        <f>SUM(F6+G6+H6)</f>
        <v>0</v>
      </c>
      <c r="F6" s="16">
        <f>COUNTIF(E16:E33,"PASS")</f>
        <v>0</v>
      </c>
      <c r="G6" s="46">
        <f>COUNTIF(E16:E33,"FAIL")</f>
        <v>0</v>
      </c>
      <c r="H6" s="46">
        <f>COUNTIF(E16:E33,"NOT TEST")</f>
        <v>0</v>
      </c>
    </row>
    <row r="7" spans="2:8" x14ac:dyDescent="0.15">
      <c r="B7" s="27">
        <v>10.199999999999999</v>
      </c>
      <c r="C7" s="33" t="str">
        <f>HYPERLINK("#B44","图片浏览测试")</f>
        <v>图片浏览测试</v>
      </c>
      <c r="D7" s="28"/>
      <c r="E7" s="40">
        <f t="shared" ref="E7:E12" si="0">SUM(F7+G7+H7)</f>
        <v>0</v>
      </c>
      <c r="F7" s="16">
        <f>COUNTIF(E37:E49,"PASS")</f>
        <v>0</v>
      </c>
      <c r="G7" s="46">
        <f>COUNTIF(E37:E49,"FAIL")</f>
        <v>0</v>
      </c>
      <c r="H7" s="46">
        <f>COUNTIF(E37:E49,"NOT TEST")</f>
        <v>0</v>
      </c>
    </row>
    <row r="8" spans="2:8" x14ac:dyDescent="0.15">
      <c r="B8" s="27">
        <v>10.3</v>
      </c>
      <c r="C8" s="33" t="str">
        <f>HYPERLINK("#B62","MP3功能测试")</f>
        <v>MP3功能测试</v>
      </c>
      <c r="D8" s="28"/>
      <c r="E8" s="40">
        <f t="shared" si="0"/>
        <v>0</v>
      </c>
      <c r="F8" s="16">
        <f>COUNTIF(E53:E68,"PASS")</f>
        <v>0</v>
      </c>
      <c r="G8" s="46">
        <f>COUNTIF(E53:E68,"FAIL")</f>
        <v>0</v>
      </c>
      <c r="H8" s="46">
        <f>COUNTIF(E53:E68,"NOT TEST")</f>
        <v>0</v>
      </c>
    </row>
    <row r="9" spans="2:8" x14ac:dyDescent="0.15">
      <c r="B9" s="27">
        <v>10.4</v>
      </c>
      <c r="C9" s="33" t="str">
        <f>HYPERLINK("#B78","TXT文本阅读")</f>
        <v>TXT文本阅读</v>
      </c>
      <c r="D9" s="28"/>
      <c r="E9" s="40">
        <f t="shared" si="0"/>
        <v>0</v>
      </c>
      <c r="F9" s="16">
        <f>COUNTIF(E72:E84,"PASS")</f>
        <v>0</v>
      </c>
      <c r="G9" s="46">
        <f>COUNTIF(E72:E84,"FAIL")</f>
        <v>0</v>
      </c>
      <c r="H9" s="46">
        <f>COUNTIF(E72:E84,"NOT TEST")</f>
        <v>0</v>
      </c>
    </row>
    <row r="10" spans="2:8" x14ac:dyDescent="0.15">
      <c r="B10" s="27">
        <v>10.5</v>
      </c>
      <c r="C10" s="33" t="str">
        <f>HYPERLINK("#B98","PVR录制")</f>
        <v>PVR录制</v>
      </c>
      <c r="D10" s="28" t="s">
        <v>1579</v>
      </c>
      <c r="E10" s="40">
        <f t="shared" si="0"/>
        <v>0</v>
      </c>
      <c r="F10" s="16">
        <f>COUNTIF(E89:E104,"PASS")+COUNTIF(E106:E118,"PASS")+COUNTIF(E120:E126,"PASS")</f>
        <v>0</v>
      </c>
      <c r="G10" s="46">
        <f>COUNTIF(E89:E104,"FAIL")+COUNTIF(E106:E118,"FAIL")+COUNTIF(E120:E126,"FAIL")</f>
        <v>0</v>
      </c>
      <c r="H10" s="46">
        <f>COUNTIF(E89:E104,"NOT TEST")+COUNTIF(E106:E118,"NOT TEST")+COUNTIF(E120:E126,"NOT TEST")</f>
        <v>0</v>
      </c>
    </row>
    <row r="11" spans="2:8" x14ac:dyDescent="0.15">
      <c r="B11" s="27">
        <v>10.6</v>
      </c>
      <c r="C11" s="33" t="str">
        <f>HYPERLINK("#B138","时移")</f>
        <v>时移</v>
      </c>
      <c r="D11" s="28"/>
      <c r="E11" s="40">
        <f t="shared" si="0"/>
        <v>0</v>
      </c>
      <c r="F11" s="16">
        <f>COUNTIF(E130:E139,"PASS")</f>
        <v>0</v>
      </c>
      <c r="G11" s="46">
        <f>COUNTIF(E130:E139,"FAIL")</f>
        <v>0</v>
      </c>
      <c r="H11" s="46">
        <f>COUNTIF(E130:E139,"NOT TEST")</f>
        <v>0</v>
      </c>
    </row>
    <row r="12" spans="2:8" x14ac:dyDescent="0.15">
      <c r="B12" s="27">
        <v>10.7</v>
      </c>
      <c r="C12" s="33" t="str">
        <f>HYPERLINK("#B150","媒体播放")</f>
        <v>媒体播放</v>
      </c>
      <c r="D12" s="28"/>
      <c r="E12" s="40">
        <f t="shared" si="0"/>
        <v>0</v>
      </c>
      <c r="F12" s="16">
        <f>COUNTIF(E143:E149,"PASS")</f>
        <v>0</v>
      </c>
      <c r="G12" s="46">
        <f>COUNTIF(E143:E149,"FAIL")</f>
        <v>0</v>
      </c>
      <c r="H12" s="46">
        <f>COUNTIF(E143:E149,"NOT TEST")</f>
        <v>0</v>
      </c>
    </row>
    <row r="13" spans="2:8" x14ac:dyDescent="0.15">
      <c r="B13" s="113" t="str">
        <f>HYPERLINK("#B1","返回目录")</f>
        <v>返回目录</v>
      </c>
      <c r="C13" s="114"/>
      <c r="D13" s="114"/>
      <c r="E13" s="114"/>
      <c r="F13" s="114"/>
      <c r="G13" s="114"/>
      <c r="H13" s="114"/>
    </row>
    <row r="14" spans="2:8" ht="18" x14ac:dyDescent="0.15">
      <c r="B14" s="112" t="s">
        <v>1248</v>
      </c>
      <c r="C14" s="112"/>
      <c r="D14" s="112"/>
      <c r="E14" s="112"/>
      <c r="F14" s="112"/>
      <c r="G14" s="112"/>
      <c r="H14" s="112"/>
    </row>
    <row r="15" spans="2:8" x14ac:dyDescent="0.15">
      <c r="B15" s="26" t="s">
        <v>0</v>
      </c>
      <c r="C15" s="26" t="s">
        <v>104</v>
      </c>
      <c r="D15" s="26" t="s">
        <v>105</v>
      </c>
      <c r="E15" s="26" t="s">
        <v>2</v>
      </c>
      <c r="F15" s="79" t="s">
        <v>1</v>
      </c>
      <c r="G15" s="79"/>
      <c r="H15" s="79"/>
    </row>
    <row r="16" spans="2:8" ht="49.5" x14ac:dyDescent="0.15">
      <c r="B16" s="27" t="s">
        <v>1249</v>
      </c>
      <c r="C16" s="28" t="s">
        <v>1368</v>
      </c>
      <c r="D16" s="16" t="s">
        <v>1369</v>
      </c>
      <c r="E16" s="34"/>
      <c r="F16" s="109"/>
      <c r="G16" s="109"/>
      <c r="H16" s="109"/>
    </row>
    <row r="17" spans="2:8" x14ac:dyDescent="0.15">
      <c r="B17" s="27" t="s">
        <v>1250</v>
      </c>
      <c r="C17" s="28" t="s">
        <v>1370</v>
      </c>
      <c r="D17" s="16" t="s">
        <v>1371</v>
      </c>
      <c r="E17" s="34"/>
      <c r="F17" s="109"/>
      <c r="G17" s="109"/>
      <c r="H17" s="109"/>
    </row>
    <row r="18" spans="2:8" x14ac:dyDescent="0.15">
      <c r="B18" s="27" t="s">
        <v>1251</v>
      </c>
      <c r="C18" s="28" t="s">
        <v>1373</v>
      </c>
      <c r="D18" s="16" t="s">
        <v>1372</v>
      </c>
      <c r="E18" s="34"/>
      <c r="F18" s="109"/>
      <c r="G18" s="109"/>
      <c r="H18" s="109"/>
    </row>
    <row r="19" spans="2:8" x14ac:dyDescent="0.15">
      <c r="B19" s="27" t="s">
        <v>1252</v>
      </c>
      <c r="C19" s="28" t="s">
        <v>1374</v>
      </c>
      <c r="D19" s="16" t="s">
        <v>1375</v>
      </c>
      <c r="E19" s="34"/>
      <c r="F19" s="109"/>
      <c r="G19" s="109"/>
      <c r="H19" s="109"/>
    </row>
    <row r="20" spans="2:8" x14ac:dyDescent="0.15">
      <c r="B20" s="27" t="s">
        <v>1253</v>
      </c>
      <c r="C20" s="28" t="s">
        <v>1376</v>
      </c>
      <c r="D20" s="16" t="s">
        <v>1377</v>
      </c>
      <c r="E20" s="34"/>
      <c r="F20" s="109"/>
      <c r="G20" s="109"/>
      <c r="H20" s="109"/>
    </row>
    <row r="21" spans="2:8" x14ac:dyDescent="0.15">
      <c r="B21" s="27" t="s">
        <v>1254</v>
      </c>
      <c r="C21" s="28" t="s">
        <v>1378</v>
      </c>
      <c r="D21" s="16" t="s">
        <v>1379</v>
      </c>
      <c r="E21" s="34"/>
      <c r="F21" s="109"/>
      <c r="G21" s="109"/>
      <c r="H21" s="109"/>
    </row>
    <row r="22" spans="2:8" x14ac:dyDescent="0.15">
      <c r="B22" s="27" t="s">
        <v>1255</v>
      </c>
      <c r="C22" s="28" t="s">
        <v>1380</v>
      </c>
      <c r="D22" s="16" t="s">
        <v>1381</v>
      </c>
      <c r="E22" s="34"/>
      <c r="F22" s="109"/>
      <c r="G22" s="109"/>
      <c r="H22" s="109"/>
    </row>
    <row r="23" spans="2:8" ht="33" x14ac:dyDescent="0.15">
      <c r="B23" s="27" t="s">
        <v>1256</v>
      </c>
      <c r="C23" s="28" t="s">
        <v>1382</v>
      </c>
      <c r="D23" s="16" t="s">
        <v>1383</v>
      </c>
      <c r="E23" s="34"/>
      <c r="F23" s="109"/>
      <c r="G23" s="109"/>
      <c r="H23" s="109"/>
    </row>
    <row r="24" spans="2:8" ht="31.5" x14ac:dyDescent="0.15">
      <c r="B24" s="27" t="s">
        <v>1257</v>
      </c>
      <c r="C24" s="28" t="s">
        <v>1384</v>
      </c>
      <c r="D24" s="16" t="s">
        <v>1385</v>
      </c>
      <c r="E24" s="34"/>
      <c r="F24" s="109"/>
      <c r="G24" s="109"/>
      <c r="H24" s="109"/>
    </row>
    <row r="25" spans="2:8" x14ac:dyDescent="0.15">
      <c r="B25" s="27" t="s">
        <v>1258</v>
      </c>
      <c r="C25" s="28" t="s">
        <v>1386</v>
      </c>
      <c r="D25" s="16" t="s">
        <v>1387</v>
      </c>
      <c r="E25" s="34"/>
      <c r="F25" s="109"/>
      <c r="G25" s="109"/>
      <c r="H25" s="109"/>
    </row>
    <row r="26" spans="2:8" ht="33" x14ac:dyDescent="0.15">
      <c r="B26" s="27" t="s">
        <v>1259</v>
      </c>
      <c r="C26" s="28" t="s">
        <v>1388</v>
      </c>
      <c r="D26" s="16" t="s">
        <v>1389</v>
      </c>
      <c r="E26" s="34"/>
      <c r="F26" s="109"/>
      <c r="G26" s="109"/>
      <c r="H26" s="109"/>
    </row>
    <row r="27" spans="2:8" x14ac:dyDescent="0.15">
      <c r="B27" s="27" t="s">
        <v>1260</v>
      </c>
      <c r="C27" s="28" t="s">
        <v>1390</v>
      </c>
      <c r="D27" s="16" t="s">
        <v>1391</v>
      </c>
      <c r="E27" s="34"/>
      <c r="F27" s="109"/>
      <c r="G27" s="109"/>
      <c r="H27" s="109"/>
    </row>
    <row r="28" spans="2:8" ht="33" x14ac:dyDescent="0.15">
      <c r="B28" s="27" t="s">
        <v>1261</v>
      </c>
      <c r="C28" s="28" t="s">
        <v>1392</v>
      </c>
      <c r="D28" s="16" t="s">
        <v>1393</v>
      </c>
      <c r="E28" s="34"/>
      <c r="F28" s="109"/>
      <c r="G28" s="109"/>
      <c r="H28" s="109"/>
    </row>
    <row r="29" spans="2:8" ht="49.5" x14ac:dyDescent="0.15">
      <c r="B29" s="27" t="s">
        <v>1262</v>
      </c>
      <c r="C29" s="28" t="s">
        <v>1394</v>
      </c>
      <c r="D29" s="16" t="s">
        <v>1395</v>
      </c>
      <c r="E29" s="34"/>
      <c r="F29" s="109"/>
      <c r="G29" s="109"/>
      <c r="H29" s="109"/>
    </row>
    <row r="30" spans="2:8" x14ac:dyDescent="0.15">
      <c r="B30" s="27" t="s">
        <v>1263</v>
      </c>
      <c r="C30" s="28" t="s">
        <v>1397</v>
      </c>
      <c r="D30" s="16" t="s">
        <v>1396</v>
      </c>
      <c r="E30" s="34"/>
      <c r="F30" s="109"/>
      <c r="G30" s="109"/>
      <c r="H30" s="109"/>
    </row>
    <row r="31" spans="2:8" ht="33" x14ac:dyDescent="0.15">
      <c r="B31" s="27" t="s">
        <v>1264</v>
      </c>
      <c r="C31" s="28" t="s">
        <v>1399</v>
      </c>
      <c r="D31" s="16" t="s">
        <v>1398</v>
      </c>
      <c r="E31" s="34"/>
      <c r="F31" s="109"/>
      <c r="G31" s="109"/>
      <c r="H31" s="109"/>
    </row>
    <row r="32" spans="2:8" ht="33" x14ac:dyDescent="0.15">
      <c r="B32" s="27" t="s">
        <v>1265</v>
      </c>
      <c r="C32" s="28" t="s">
        <v>1400</v>
      </c>
      <c r="D32" s="16" t="s">
        <v>1401</v>
      </c>
      <c r="E32" s="34"/>
      <c r="F32" s="109"/>
      <c r="G32" s="109"/>
      <c r="H32" s="109"/>
    </row>
    <row r="33" spans="2:8" x14ac:dyDescent="0.15">
      <c r="B33" s="27" t="s">
        <v>1266</v>
      </c>
      <c r="C33" s="28" t="s">
        <v>1402</v>
      </c>
      <c r="D33" s="16" t="s">
        <v>1403</v>
      </c>
      <c r="E33" s="34"/>
      <c r="F33" s="109"/>
      <c r="G33" s="109"/>
      <c r="H33" s="109"/>
    </row>
    <row r="34" spans="2:8" x14ac:dyDescent="0.15">
      <c r="B34" s="113" t="str">
        <f>HYPERLINK("#B1","返回目录")</f>
        <v>返回目录</v>
      </c>
      <c r="C34" s="114"/>
      <c r="D34" s="114"/>
      <c r="E34" s="114"/>
      <c r="F34" s="114"/>
      <c r="G34" s="114"/>
      <c r="H34" s="114"/>
    </row>
    <row r="35" spans="2:8" ht="18" x14ac:dyDescent="0.15">
      <c r="B35" s="112" t="s">
        <v>1267</v>
      </c>
      <c r="C35" s="112"/>
      <c r="D35" s="112"/>
      <c r="E35" s="112"/>
      <c r="F35" s="112"/>
      <c r="G35" s="112"/>
      <c r="H35" s="112"/>
    </row>
    <row r="36" spans="2:8" x14ac:dyDescent="0.15">
      <c r="B36" s="26" t="s">
        <v>0</v>
      </c>
      <c r="C36" s="26" t="s">
        <v>104</v>
      </c>
      <c r="D36" s="26" t="s">
        <v>105</v>
      </c>
      <c r="E36" s="26" t="s">
        <v>2</v>
      </c>
      <c r="F36" s="79" t="s">
        <v>1</v>
      </c>
      <c r="G36" s="79"/>
      <c r="H36" s="79"/>
    </row>
    <row r="37" spans="2:8" ht="33" x14ac:dyDescent="0.15">
      <c r="B37" s="27" t="s">
        <v>1268</v>
      </c>
      <c r="C37" s="28" t="s">
        <v>1405</v>
      </c>
      <c r="D37" s="16" t="s">
        <v>1404</v>
      </c>
      <c r="E37" s="34"/>
      <c r="F37" s="109"/>
      <c r="G37" s="109"/>
      <c r="H37" s="109"/>
    </row>
    <row r="38" spans="2:8" ht="33" x14ac:dyDescent="0.15">
      <c r="B38" s="27" t="s">
        <v>1269</v>
      </c>
      <c r="C38" s="28" t="s">
        <v>1406</v>
      </c>
      <c r="D38" s="16" t="s">
        <v>1407</v>
      </c>
      <c r="E38" s="34"/>
      <c r="F38" s="109"/>
      <c r="G38" s="109"/>
      <c r="H38" s="109"/>
    </row>
    <row r="39" spans="2:8" ht="33" x14ac:dyDescent="0.15">
      <c r="B39" s="27" t="s">
        <v>1270</v>
      </c>
      <c r="C39" s="28" t="s">
        <v>1408</v>
      </c>
      <c r="D39" s="16" t="s">
        <v>1404</v>
      </c>
      <c r="E39" s="34"/>
      <c r="F39" s="109"/>
      <c r="G39" s="109"/>
      <c r="H39" s="109"/>
    </row>
    <row r="40" spans="2:8" ht="49.5" x14ac:dyDescent="0.15">
      <c r="B40" s="27" t="s">
        <v>1271</v>
      </c>
      <c r="C40" s="28" t="s">
        <v>1409</v>
      </c>
      <c r="D40" s="16" t="s">
        <v>1410</v>
      </c>
      <c r="E40" s="34"/>
      <c r="F40" s="109"/>
      <c r="G40" s="109"/>
      <c r="H40" s="109"/>
    </row>
    <row r="41" spans="2:8" x14ac:dyDescent="0.15">
      <c r="B41" s="27" t="s">
        <v>1272</v>
      </c>
      <c r="C41" s="28" t="s">
        <v>1411</v>
      </c>
      <c r="D41" s="16" t="s">
        <v>1412</v>
      </c>
      <c r="E41" s="34"/>
      <c r="F41" s="109"/>
      <c r="G41" s="109"/>
      <c r="H41" s="109"/>
    </row>
    <row r="42" spans="2:8" ht="33" x14ac:dyDescent="0.15">
      <c r="B42" s="27" t="s">
        <v>1273</v>
      </c>
      <c r="C42" s="28" t="s">
        <v>1413</v>
      </c>
      <c r="D42" s="16" t="s">
        <v>1404</v>
      </c>
      <c r="E42" s="34"/>
      <c r="F42" s="109"/>
      <c r="G42" s="109"/>
      <c r="H42" s="109"/>
    </row>
    <row r="43" spans="2:8" ht="33" x14ac:dyDescent="0.15">
      <c r="B43" s="27" t="s">
        <v>1274</v>
      </c>
      <c r="C43" s="28" t="s">
        <v>1406</v>
      </c>
      <c r="D43" s="16" t="s">
        <v>1407</v>
      </c>
      <c r="E43" s="34"/>
      <c r="F43" s="109"/>
      <c r="G43" s="109"/>
      <c r="H43" s="109"/>
    </row>
    <row r="44" spans="2:8" ht="33" x14ac:dyDescent="0.15">
      <c r="B44" s="27" t="s">
        <v>1275</v>
      </c>
      <c r="C44" s="28" t="s">
        <v>1415</v>
      </c>
      <c r="D44" s="16" t="s">
        <v>1414</v>
      </c>
      <c r="E44" s="34"/>
      <c r="F44" s="109"/>
      <c r="G44" s="109"/>
      <c r="H44" s="109"/>
    </row>
    <row r="45" spans="2:8" ht="33" x14ac:dyDescent="0.15">
      <c r="B45" s="27" t="s">
        <v>1276</v>
      </c>
      <c r="C45" s="28" t="s">
        <v>1416</v>
      </c>
      <c r="D45" s="16" t="s">
        <v>1417</v>
      </c>
      <c r="E45" s="34"/>
      <c r="F45" s="109"/>
      <c r="G45" s="109"/>
      <c r="H45" s="109"/>
    </row>
    <row r="46" spans="2:8" x14ac:dyDescent="0.15">
      <c r="B46" s="27" t="s">
        <v>1277</v>
      </c>
      <c r="C46" s="28" t="s">
        <v>1418</v>
      </c>
      <c r="D46" s="16" t="s">
        <v>1419</v>
      </c>
      <c r="E46" s="34"/>
      <c r="F46" s="109"/>
      <c r="G46" s="109"/>
      <c r="H46" s="109"/>
    </row>
    <row r="47" spans="2:8" ht="33" x14ac:dyDescent="0.15">
      <c r="B47" s="27" t="s">
        <v>1278</v>
      </c>
      <c r="C47" s="28" t="s">
        <v>1425</v>
      </c>
      <c r="D47" s="16" t="s">
        <v>1420</v>
      </c>
      <c r="E47" s="34"/>
      <c r="F47" s="109"/>
      <c r="G47" s="109"/>
      <c r="H47" s="109"/>
    </row>
    <row r="48" spans="2:8" ht="33" x14ac:dyDescent="0.15">
      <c r="B48" s="27" t="s">
        <v>1279</v>
      </c>
      <c r="C48" s="28" t="s">
        <v>1421</v>
      </c>
      <c r="D48" s="16" t="s">
        <v>1422</v>
      </c>
      <c r="E48" s="34"/>
      <c r="F48" s="109"/>
      <c r="G48" s="109"/>
      <c r="H48" s="109"/>
    </row>
    <row r="49" spans="2:8" ht="33" x14ac:dyDescent="0.15">
      <c r="B49" s="27" t="s">
        <v>1280</v>
      </c>
      <c r="C49" s="28" t="s">
        <v>1424</v>
      </c>
      <c r="D49" s="16" t="s">
        <v>1423</v>
      </c>
      <c r="E49" s="34"/>
      <c r="F49" s="109"/>
      <c r="G49" s="109"/>
      <c r="H49" s="109"/>
    </row>
    <row r="50" spans="2:8" x14ac:dyDescent="0.15">
      <c r="B50" s="113" t="str">
        <f>HYPERLINK("#B1","返回目录")</f>
        <v>返回目录</v>
      </c>
      <c r="C50" s="114"/>
      <c r="D50" s="114"/>
      <c r="E50" s="114"/>
      <c r="F50" s="114"/>
      <c r="G50" s="114"/>
      <c r="H50" s="114"/>
    </row>
    <row r="51" spans="2:8" ht="18" x14ac:dyDescent="0.15">
      <c r="B51" s="112" t="s">
        <v>1281</v>
      </c>
      <c r="C51" s="112"/>
      <c r="D51" s="112"/>
      <c r="E51" s="112"/>
      <c r="F51" s="112"/>
      <c r="G51" s="112"/>
      <c r="H51" s="112"/>
    </row>
    <row r="52" spans="2:8" x14ac:dyDescent="0.15">
      <c r="B52" s="26" t="s">
        <v>0</v>
      </c>
      <c r="C52" s="26" t="s">
        <v>104</v>
      </c>
      <c r="D52" s="26" t="s">
        <v>105</v>
      </c>
      <c r="E52" s="26" t="s">
        <v>2</v>
      </c>
      <c r="F52" s="79" t="s">
        <v>1</v>
      </c>
      <c r="G52" s="79"/>
      <c r="H52" s="79"/>
    </row>
    <row r="53" spans="2:8" x14ac:dyDescent="0.15">
      <c r="B53" s="27" t="s">
        <v>1282</v>
      </c>
      <c r="C53" s="28" t="s">
        <v>1427</v>
      </c>
      <c r="D53" s="16" t="s">
        <v>1426</v>
      </c>
      <c r="E53" s="34"/>
      <c r="F53" s="109"/>
      <c r="G53" s="109"/>
      <c r="H53" s="109"/>
    </row>
    <row r="54" spans="2:8" ht="33" x14ac:dyDescent="0.15">
      <c r="B54" s="27" t="s">
        <v>1283</v>
      </c>
      <c r="C54" s="28" t="s">
        <v>1429</v>
      </c>
      <c r="D54" s="16" t="s">
        <v>1428</v>
      </c>
      <c r="E54" s="34"/>
      <c r="F54" s="109"/>
      <c r="G54" s="109"/>
      <c r="H54" s="109"/>
    </row>
    <row r="55" spans="2:8" ht="33" x14ac:dyDescent="0.15">
      <c r="B55" s="27" t="s">
        <v>1284</v>
      </c>
      <c r="C55" s="28" t="s">
        <v>1430</v>
      </c>
      <c r="D55" s="16" t="s">
        <v>1431</v>
      </c>
      <c r="E55" s="34"/>
      <c r="F55" s="109"/>
      <c r="G55" s="109"/>
      <c r="H55" s="109"/>
    </row>
    <row r="56" spans="2:8" ht="33" x14ac:dyDescent="0.15">
      <c r="B56" s="27" t="s">
        <v>1285</v>
      </c>
      <c r="C56" s="28" t="s">
        <v>1432</v>
      </c>
      <c r="D56" s="16" t="s">
        <v>1433</v>
      </c>
      <c r="E56" s="34"/>
      <c r="F56" s="109"/>
      <c r="G56" s="109"/>
      <c r="H56" s="109"/>
    </row>
    <row r="57" spans="2:8" ht="33" x14ac:dyDescent="0.15">
      <c r="B57" s="27" t="s">
        <v>1286</v>
      </c>
      <c r="C57" s="28" t="s">
        <v>1434</v>
      </c>
      <c r="D57" s="16" t="s">
        <v>1435</v>
      </c>
      <c r="E57" s="34"/>
      <c r="F57" s="109"/>
      <c r="G57" s="109"/>
      <c r="H57" s="109"/>
    </row>
    <row r="58" spans="2:8" ht="33" x14ac:dyDescent="0.15">
      <c r="B58" s="27" t="s">
        <v>1287</v>
      </c>
      <c r="C58" s="28" t="s">
        <v>1436</v>
      </c>
      <c r="D58" s="16" t="s">
        <v>1437</v>
      </c>
      <c r="E58" s="34"/>
      <c r="F58" s="109"/>
      <c r="G58" s="109"/>
      <c r="H58" s="109"/>
    </row>
    <row r="59" spans="2:8" x14ac:dyDescent="0.15">
      <c r="B59" s="27" t="s">
        <v>1288</v>
      </c>
      <c r="C59" s="28" t="s">
        <v>1438</v>
      </c>
      <c r="D59" s="16" t="s">
        <v>1439</v>
      </c>
      <c r="E59" s="34"/>
      <c r="F59" s="109"/>
      <c r="G59" s="109"/>
      <c r="H59" s="109"/>
    </row>
    <row r="60" spans="2:8" x14ac:dyDescent="0.15">
      <c r="B60" s="27" t="s">
        <v>1289</v>
      </c>
      <c r="C60" s="28" t="s">
        <v>1440</v>
      </c>
      <c r="D60" s="16" t="s">
        <v>1441</v>
      </c>
      <c r="E60" s="34"/>
      <c r="F60" s="109"/>
      <c r="G60" s="109"/>
      <c r="H60" s="109"/>
    </row>
    <row r="61" spans="2:8" x14ac:dyDescent="0.15">
      <c r="B61" s="27" t="s">
        <v>1290</v>
      </c>
      <c r="C61" s="28" t="s">
        <v>1443</v>
      </c>
      <c r="D61" s="16" t="s">
        <v>1442</v>
      </c>
      <c r="E61" s="34"/>
      <c r="F61" s="109"/>
      <c r="G61" s="109"/>
      <c r="H61" s="109"/>
    </row>
    <row r="62" spans="2:8" ht="33" x14ac:dyDescent="0.15">
      <c r="B62" s="27" t="s">
        <v>1291</v>
      </c>
      <c r="C62" s="28" t="s">
        <v>1444</v>
      </c>
      <c r="D62" s="16" t="s">
        <v>1445</v>
      </c>
      <c r="E62" s="34"/>
      <c r="F62" s="109"/>
      <c r="G62" s="109"/>
      <c r="H62" s="109"/>
    </row>
    <row r="63" spans="2:8" x14ac:dyDescent="0.15">
      <c r="B63" s="27" t="s">
        <v>1292</v>
      </c>
      <c r="C63" s="28" t="s">
        <v>1447</v>
      </c>
      <c r="D63" s="16" t="s">
        <v>1446</v>
      </c>
      <c r="E63" s="34"/>
      <c r="F63" s="109"/>
      <c r="G63" s="109"/>
      <c r="H63" s="109"/>
    </row>
    <row r="64" spans="2:8" x14ac:dyDescent="0.15">
      <c r="B64" s="27" t="s">
        <v>1293</v>
      </c>
      <c r="C64" s="28" t="s">
        <v>1448</v>
      </c>
      <c r="D64" s="16" t="s">
        <v>1449</v>
      </c>
      <c r="E64" s="34"/>
      <c r="F64" s="109"/>
      <c r="G64" s="109"/>
      <c r="H64" s="109"/>
    </row>
    <row r="65" spans="2:8" ht="33" x14ac:dyDescent="0.15">
      <c r="B65" s="27" t="s">
        <v>1294</v>
      </c>
      <c r="C65" s="28" t="s">
        <v>1450</v>
      </c>
      <c r="D65" s="16" t="s">
        <v>1451</v>
      </c>
      <c r="E65" s="34"/>
      <c r="F65" s="109"/>
      <c r="G65" s="109"/>
      <c r="H65" s="109"/>
    </row>
    <row r="66" spans="2:8" ht="33" x14ac:dyDescent="0.15">
      <c r="B66" s="27" t="s">
        <v>1295</v>
      </c>
      <c r="C66" s="28" t="s">
        <v>1453</v>
      </c>
      <c r="D66" s="16" t="s">
        <v>1452</v>
      </c>
      <c r="E66" s="34"/>
      <c r="F66" s="109"/>
      <c r="G66" s="109"/>
      <c r="H66" s="109"/>
    </row>
    <row r="67" spans="2:8" ht="33" x14ac:dyDescent="0.15">
      <c r="B67" s="27" t="s">
        <v>1296</v>
      </c>
      <c r="C67" s="28" t="s">
        <v>1454</v>
      </c>
      <c r="D67" s="16" t="s">
        <v>1455</v>
      </c>
      <c r="E67" s="34"/>
      <c r="F67" s="109"/>
      <c r="G67" s="109"/>
      <c r="H67" s="109"/>
    </row>
    <row r="68" spans="2:8" ht="33" x14ac:dyDescent="0.15">
      <c r="B68" s="27" t="s">
        <v>1297</v>
      </c>
      <c r="C68" s="28" t="s">
        <v>1456</v>
      </c>
      <c r="D68" s="16" t="s">
        <v>1457</v>
      </c>
      <c r="E68" s="34"/>
      <c r="F68" s="109"/>
      <c r="G68" s="109"/>
      <c r="H68" s="109"/>
    </row>
    <row r="69" spans="2:8" x14ac:dyDescent="0.15">
      <c r="B69" s="113" t="str">
        <f>HYPERLINK("#B1","返回目录")</f>
        <v>返回目录</v>
      </c>
      <c r="C69" s="114"/>
      <c r="D69" s="114"/>
      <c r="E69" s="114"/>
      <c r="F69" s="114"/>
      <c r="G69" s="114"/>
      <c r="H69" s="114"/>
    </row>
    <row r="70" spans="2:8" ht="18" x14ac:dyDescent="0.15">
      <c r="B70" s="112" t="s">
        <v>1298</v>
      </c>
      <c r="C70" s="112"/>
      <c r="D70" s="112"/>
      <c r="E70" s="112"/>
      <c r="F70" s="112"/>
      <c r="G70" s="112"/>
      <c r="H70" s="112"/>
    </row>
    <row r="71" spans="2:8" x14ac:dyDescent="0.15">
      <c r="B71" s="26" t="s">
        <v>0</v>
      </c>
      <c r="C71" s="26" t="s">
        <v>104</v>
      </c>
      <c r="D71" s="26" t="s">
        <v>105</v>
      </c>
      <c r="E71" s="26" t="s">
        <v>2</v>
      </c>
      <c r="F71" s="79" t="s">
        <v>1</v>
      </c>
      <c r="G71" s="79"/>
      <c r="H71" s="79"/>
    </row>
    <row r="72" spans="2:8" ht="33" x14ac:dyDescent="0.15">
      <c r="B72" s="27" t="s">
        <v>1299</v>
      </c>
      <c r="C72" s="28" t="s">
        <v>1458</v>
      </c>
      <c r="D72" s="16" t="s">
        <v>1459</v>
      </c>
      <c r="E72" s="34"/>
      <c r="F72" s="109"/>
      <c r="G72" s="109"/>
      <c r="H72" s="109"/>
    </row>
    <row r="73" spans="2:8" ht="33" x14ac:dyDescent="0.15">
      <c r="B73" s="27" t="s">
        <v>1300</v>
      </c>
      <c r="C73" s="28" t="s">
        <v>1463</v>
      </c>
      <c r="D73" s="16" t="s">
        <v>1460</v>
      </c>
      <c r="E73" s="34"/>
      <c r="F73" s="109"/>
      <c r="G73" s="109"/>
      <c r="H73" s="109"/>
    </row>
    <row r="74" spans="2:8" ht="33" x14ac:dyDescent="0.15">
      <c r="B74" s="27" t="s">
        <v>1301</v>
      </c>
      <c r="C74" s="28" t="s">
        <v>1464</v>
      </c>
      <c r="D74" s="16" t="s">
        <v>1461</v>
      </c>
      <c r="E74" s="34"/>
      <c r="F74" s="109"/>
      <c r="G74" s="109"/>
      <c r="H74" s="109"/>
    </row>
    <row r="75" spans="2:8" ht="33" x14ac:dyDescent="0.15">
      <c r="B75" s="27" t="s">
        <v>1302</v>
      </c>
      <c r="C75" s="28" t="s">
        <v>1465</v>
      </c>
      <c r="D75" s="16" t="s">
        <v>1462</v>
      </c>
      <c r="E75" s="34"/>
      <c r="F75" s="109"/>
      <c r="G75" s="109"/>
      <c r="H75" s="109"/>
    </row>
    <row r="76" spans="2:8" ht="33" x14ac:dyDescent="0.15">
      <c r="B76" s="27" t="s">
        <v>1303</v>
      </c>
      <c r="C76" s="28" t="s">
        <v>1466</v>
      </c>
      <c r="D76" s="16" t="s">
        <v>1467</v>
      </c>
      <c r="E76" s="34"/>
      <c r="F76" s="109"/>
      <c r="G76" s="109"/>
      <c r="H76" s="109"/>
    </row>
    <row r="77" spans="2:8" ht="33" x14ac:dyDescent="0.15">
      <c r="B77" s="27" t="s">
        <v>1304</v>
      </c>
      <c r="C77" s="28" t="s">
        <v>1468</v>
      </c>
      <c r="D77" s="16" t="s">
        <v>1469</v>
      </c>
      <c r="E77" s="34"/>
      <c r="F77" s="109"/>
      <c r="G77" s="109"/>
      <c r="H77" s="109"/>
    </row>
    <row r="78" spans="2:8" ht="33" x14ac:dyDescent="0.15">
      <c r="B78" s="27" t="s">
        <v>1305</v>
      </c>
      <c r="C78" s="28" t="s">
        <v>1470</v>
      </c>
      <c r="D78" s="16" t="s">
        <v>1471</v>
      </c>
      <c r="E78" s="34"/>
      <c r="F78" s="109"/>
      <c r="G78" s="109"/>
      <c r="H78" s="109"/>
    </row>
    <row r="79" spans="2:8" x14ac:dyDescent="0.15">
      <c r="B79" s="27" t="s">
        <v>1306</v>
      </c>
      <c r="C79" s="28" t="s">
        <v>1472</v>
      </c>
      <c r="D79" s="16" t="s">
        <v>1474</v>
      </c>
      <c r="E79" s="34"/>
      <c r="F79" s="109"/>
      <c r="G79" s="109"/>
      <c r="H79" s="109"/>
    </row>
    <row r="80" spans="2:8" x14ac:dyDescent="0.15">
      <c r="B80" s="27" t="s">
        <v>1307</v>
      </c>
      <c r="C80" s="28" t="s">
        <v>1473</v>
      </c>
      <c r="D80" s="16" t="s">
        <v>1474</v>
      </c>
      <c r="E80" s="34"/>
      <c r="F80" s="109"/>
      <c r="G80" s="109"/>
      <c r="H80" s="109"/>
    </row>
    <row r="81" spans="2:8" ht="33" x14ac:dyDescent="0.15">
      <c r="B81" s="27" t="s">
        <v>1308</v>
      </c>
      <c r="C81" s="28" t="s">
        <v>1475</v>
      </c>
      <c r="D81" s="16" t="s">
        <v>1476</v>
      </c>
      <c r="E81" s="34"/>
      <c r="F81" s="109"/>
      <c r="G81" s="109"/>
      <c r="H81" s="109"/>
    </row>
    <row r="82" spans="2:8" ht="33" x14ac:dyDescent="0.15">
      <c r="B82" s="27" t="s">
        <v>1309</v>
      </c>
      <c r="C82" s="28" t="s">
        <v>1477</v>
      </c>
      <c r="D82" s="16" t="s">
        <v>1478</v>
      </c>
      <c r="E82" s="34"/>
      <c r="F82" s="109"/>
      <c r="G82" s="109"/>
      <c r="H82" s="109"/>
    </row>
    <row r="83" spans="2:8" ht="33" x14ac:dyDescent="0.15">
      <c r="B83" s="27" t="s">
        <v>1310</v>
      </c>
      <c r="C83" s="28" t="s">
        <v>1479</v>
      </c>
      <c r="D83" s="16" t="s">
        <v>1480</v>
      </c>
      <c r="E83" s="34"/>
      <c r="F83" s="109"/>
      <c r="G83" s="109"/>
      <c r="H83" s="109"/>
    </row>
    <row r="84" spans="2:8" ht="33" x14ac:dyDescent="0.15">
      <c r="B84" s="27" t="s">
        <v>1311</v>
      </c>
      <c r="C84" s="28" t="s">
        <v>1481</v>
      </c>
      <c r="D84" s="16" t="s">
        <v>1482</v>
      </c>
      <c r="E84" s="34"/>
      <c r="F84" s="109"/>
      <c r="G84" s="109"/>
      <c r="H84" s="109"/>
    </row>
    <row r="85" spans="2:8" x14ac:dyDescent="0.15">
      <c r="B85" s="113" t="str">
        <f>HYPERLINK("#B1","返回目录")</f>
        <v>返回目录</v>
      </c>
      <c r="C85" s="114"/>
      <c r="D85" s="114"/>
      <c r="E85" s="114"/>
      <c r="F85" s="114"/>
      <c r="G85" s="114"/>
      <c r="H85" s="114"/>
    </row>
    <row r="86" spans="2:8" ht="18" x14ac:dyDescent="0.15">
      <c r="B86" s="112" t="s">
        <v>1312</v>
      </c>
      <c r="C86" s="112"/>
      <c r="D86" s="112"/>
      <c r="E86" s="112"/>
      <c r="F86" s="112"/>
      <c r="G86" s="112"/>
      <c r="H86" s="112"/>
    </row>
    <row r="87" spans="2:8" x14ac:dyDescent="0.15">
      <c r="B87" s="26" t="s">
        <v>0</v>
      </c>
      <c r="C87" s="26" t="s">
        <v>104</v>
      </c>
      <c r="D87" s="26" t="s">
        <v>105</v>
      </c>
      <c r="E87" s="26" t="s">
        <v>2</v>
      </c>
      <c r="F87" s="79" t="s">
        <v>1</v>
      </c>
      <c r="G87" s="79"/>
      <c r="H87" s="79"/>
    </row>
    <row r="88" spans="2:8" x14ac:dyDescent="0.15">
      <c r="B88" s="133" t="s">
        <v>1483</v>
      </c>
      <c r="C88" s="134"/>
      <c r="D88" s="134"/>
      <c r="E88" s="134"/>
      <c r="F88" s="134"/>
      <c r="G88" s="134"/>
      <c r="H88" s="135"/>
    </row>
    <row r="89" spans="2:8" x14ac:dyDescent="0.15">
      <c r="B89" s="27" t="s">
        <v>1313</v>
      </c>
      <c r="C89" s="28" t="s">
        <v>1484</v>
      </c>
      <c r="D89" s="16" t="s">
        <v>1486</v>
      </c>
      <c r="E89" s="34"/>
      <c r="F89" s="109"/>
      <c r="G89" s="109"/>
      <c r="H89" s="109"/>
    </row>
    <row r="90" spans="2:8" x14ac:dyDescent="0.15">
      <c r="B90" s="27" t="s">
        <v>1314</v>
      </c>
      <c r="C90" s="28" t="s">
        <v>1485</v>
      </c>
      <c r="D90" s="16" t="s">
        <v>1486</v>
      </c>
      <c r="E90" s="34"/>
      <c r="F90" s="109"/>
      <c r="G90" s="109"/>
      <c r="H90" s="109"/>
    </row>
    <row r="91" spans="2:8" x14ac:dyDescent="0.15">
      <c r="B91" s="27" t="s">
        <v>1315</v>
      </c>
      <c r="C91" s="28" t="s">
        <v>1487</v>
      </c>
      <c r="D91" s="16"/>
      <c r="E91" s="34"/>
      <c r="F91" s="109"/>
      <c r="G91" s="109"/>
      <c r="H91" s="109"/>
    </row>
    <row r="92" spans="2:8" x14ac:dyDescent="0.15">
      <c r="B92" s="27" t="s">
        <v>1316</v>
      </c>
      <c r="C92" s="28" t="s">
        <v>1488</v>
      </c>
      <c r="D92" s="16" t="s">
        <v>1489</v>
      </c>
      <c r="E92" s="34"/>
      <c r="F92" s="109"/>
      <c r="G92" s="109"/>
      <c r="H92" s="109"/>
    </row>
    <row r="93" spans="2:8" x14ac:dyDescent="0.15">
      <c r="B93" s="27" t="s">
        <v>1317</v>
      </c>
      <c r="C93" s="28" t="s">
        <v>1490</v>
      </c>
      <c r="D93" s="16" t="s">
        <v>1491</v>
      </c>
      <c r="E93" s="34"/>
      <c r="F93" s="109"/>
      <c r="G93" s="109"/>
      <c r="H93" s="109"/>
    </row>
    <row r="94" spans="2:8" ht="33" x14ac:dyDescent="0.15">
      <c r="B94" s="27" t="s">
        <v>1318</v>
      </c>
      <c r="C94" s="28" t="s">
        <v>1492</v>
      </c>
      <c r="D94" s="16" t="s">
        <v>1493</v>
      </c>
      <c r="E94" s="34"/>
      <c r="F94" s="109"/>
      <c r="G94" s="109"/>
      <c r="H94" s="109"/>
    </row>
    <row r="95" spans="2:8" ht="33" x14ac:dyDescent="0.15">
      <c r="B95" s="27" t="s">
        <v>1319</v>
      </c>
      <c r="C95" s="28" t="s">
        <v>1494</v>
      </c>
      <c r="D95" s="16" t="s">
        <v>1495</v>
      </c>
      <c r="E95" s="34"/>
      <c r="F95" s="109"/>
      <c r="G95" s="109"/>
      <c r="H95" s="109"/>
    </row>
    <row r="96" spans="2:8" x14ac:dyDescent="0.15">
      <c r="B96" s="27" t="s">
        <v>1320</v>
      </c>
      <c r="C96" s="28" t="s">
        <v>1496</v>
      </c>
      <c r="D96" s="16" t="s">
        <v>1497</v>
      </c>
      <c r="E96" s="34"/>
      <c r="F96" s="109"/>
      <c r="G96" s="109"/>
      <c r="H96" s="109"/>
    </row>
    <row r="97" spans="2:8" ht="49.5" x14ac:dyDescent="0.15">
      <c r="B97" s="27" t="s">
        <v>1321</v>
      </c>
      <c r="C97" s="28" t="s">
        <v>1498</v>
      </c>
      <c r="D97" s="16" t="s">
        <v>1499</v>
      </c>
      <c r="E97" s="34"/>
      <c r="F97" s="109"/>
      <c r="G97" s="109"/>
      <c r="H97" s="109"/>
    </row>
    <row r="98" spans="2:8" ht="33" x14ac:dyDescent="0.15">
      <c r="B98" s="27" t="s">
        <v>1322</v>
      </c>
      <c r="C98" s="28" t="s">
        <v>1500</v>
      </c>
      <c r="D98" s="16" t="s">
        <v>1501</v>
      </c>
      <c r="E98" s="34"/>
      <c r="F98" s="109"/>
      <c r="G98" s="109"/>
      <c r="H98" s="109"/>
    </row>
    <row r="99" spans="2:8" x14ac:dyDescent="0.15">
      <c r="B99" s="27" t="s">
        <v>1323</v>
      </c>
      <c r="C99" s="28" t="s">
        <v>1502</v>
      </c>
      <c r="D99" s="16" t="s">
        <v>1240</v>
      </c>
      <c r="E99" s="34"/>
      <c r="F99" s="109"/>
      <c r="G99" s="109"/>
      <c r="H99" s="109"/>
    </row>
    <row r="100" spans="2:8" ht="33" x14ac:dyDescent="0.15">
      <c r="B100" s="27" t="s">
        <v>1324</v>
      </c>
      <c r="C100" s="28" t="s">
        <v>1503</v>
      </c>
      <c r="D100" s="16" t="s">
        <v>1504</v>
      </c>
      <c r="E100" s="34"/>
      <c r="F100" s="109"/>
      <c r="G100" s="109"/>
      <c r="H100" s="109"/>
    </row>
    <row r="101" spans="2:8" x14ac:dyDescent="0.15">
      <c r="B101" s="27" t="s">
        <v>1325</v>
      </c>
      <c r="C101" s="28" t="s">
        <v>1505</v>
      </c>
      <c r="D101" s="16" t="s">
        <v>1506</v>
      </c>
      <c r="E101" s="34"/>
      <c r="F101" s="109"/>
      <c r="G101" s="109"/>
      <c r="H101" s="109"/>
    </row>
    <row r="102" spans="2:8" x14ac:dyDescent="0.15">
      <c r="B102" s="27" t="s">
        <v>1326</v>
      </c>
      <c r="C102" s="28" t="s">
        <v>1507</v>
      </c>
      <c r="D102" s="16" t="s">
        <v>1508</v>
      </c>
      <c r="E102" s="34"/>
      <c r="F102" s="109"/>
      <c r="G102" s="109"/>
      <c r="H102" s="109"/>
    </row>
    <row r="103" spans="2:8" x14ac:dyDescent="0.15">
      <c r="B103" s="27" t="s">
        <v>1327</v>
      </c>
      <c r="C103" s="28" t="s">
        <v>1509</v>
      </c>
      <c r="D103" s="16" t="s">
        <v>1510</v>
      </c>
      <c r="E103" s="34"/>
      <c r="F103" s="109"/>
      <c r="G103" s="109"/>
      <c r="H103" s="109"/>
    </row>
    <row r="104" spans="2:8" ht="33" x14ac:dyDescent="0.15">
      <c r="B104" s="27" t="s">
        <v>1328</v>
      </c>
      <c r="C104" s="28" t="s">
        <v>1511</v>
      </c>
      <c r="D104" s="16" t="s">
        <v>1512</v>
      </c>
      <c r="E104" s="34"/>
      <c r="F104" s="109"/>
      <c r="G104" s="109"/>
      <c r="H104" s="109"/>
    </row>
    <row r="105" spans="2:8" x14ac:dyDescent="0.15">
      <c r="B105" s="133" t="s">
        <v>1513</v>
      </c>
      <c r="C105" s="134"/>
      <c r="D105" s="134"/>
      <c r="E105" s="134"/>
      <c r="F105" s="134"/>
      <c r="G105" s="134"/>
      <c r="H105" s="135"/>
    </row>
    <row r="106" spans="2:8" ht="33" x14ac:dyDescent="0.15">
      <c r="B106" s="27" t="s">
        <v>1329</v>
      </c>
      <c r="C106" s="28" t="s">
        <v>1515</v>
      </c>
      <c r="D106" s="16" t="s">
        <v>1514</v>
      </c>
      <c r="E106" s="34"/>
      <c r="F106" s="109"/>
      <c r="G106" s="109"/>
      <c r="H106" s="109"/>
    </row>
    <row r="107" spans="2:8" x14ac:dyDescent="0.15">
      <c r="B107" s="27" t="s">
        <v>1330</v>
      </c>
      <c r="C107" s="28" t="s">
        <v>1516</v>
      </c>
      <c r="D107" s="16" t="s">
        <v>1517</v>
      </c>
      <c r="E107" s="34"/>
      <c r="F107" s="109"/>
      <c r="G107" s="109"/>
      <c r="H107" s="109"/>
    </row>
    <row r="108" spans="2:8" x14ac:dyDescent="0.15">
      <c r="B108" s="27" t="s">
        <v>1331</v>
      </c>
      <c r="C108" s="28" t="s">
        <v>1518</v>
      </c>
      <c r="D108" s="16" t="s">
        <v>1519</v>
      </c>
      <c r="E108" s="34"/>
      <c r="F108" s="109"/>
      <c r="G108" s="109"/>
      <c r="H108" s="109"/>
    </row>
    <row r="109" spans="2:8" x14ac:dyDescent="0.15">
      <c r="B109" s="27" t="s">
        <v>1332</v>
      </c>
      <c r="C109" s="28" t="s">
        <v>1520</v>
      </c>
      <c r="D109" s="16" t="s">
        <v>1521</v>
      </c>
      <c r="E109" s="34"/>
      <c r="F109" s="109"/>
      <c r="G109" s="109"/>
      <c r="H109" s="109"/>
    </row>
    <row r="110" spans="2:8" ht="33" x14ac:dyDescent="0.15">
      <c r="B110" s="27" t="s">
        <v>1333</v>
      </c>
      <c r="C110" s="28" t="s">
        <v>1522</v>
      </c>
      <c r="D110" s="16" t="s">
        <v>1523</v>
      </c>
      <c r="E110" s="34"/>
      <c r="F110" s="109"/>
      <c r="G110" s="109"/>
      <c r="H110" s="109"/>
    </row>
    <row r="111" spans="2:8" ht="66" x14ac:dyDescent="0.15">
      <c r="B111" s="27" t="s">
        <v>1334</v>
      </c>
      <c r="C111" s="28" t="s">
        <v>1524</v>
      </c>
      <c r="D111" s="16" t="s">
        <v>1525</v>
      </c>
      <c r="E111" s="34"/>
      <c r="F111" s="109"/>
      <c r="G111" s="109"/>
      <c r="H111" s="109"/>
    </row>
    <row r="112" spans="2:8" ht="33" x14ac:dyDescent="0.15">
      <c r="B112" s="27" t="s">
        <v>1335</v>
      </c>
      <c r="C112" s="28" t="s">
        <v>1526</v>
      </c>
      <c r="D112" s="16" t="s">
        <v>1527</v>
      </c>
      <c r="E112" s="34"/>
      <c r="F112" s="109"/>
      <c r="G112" s="109"/>
      <c r="H112" s="109"/>
    </row>
    <row r="113" spans="2:8" x14ac:dyDescent="0.15">
      <c r="B113" s="27" t="s">
        <v>1336</v>
      </c>
      <c r="C113" s="28" t="s">
        <v>1528</v>
      </c>
      <c r="D113" s="16" t="s">
        <v>588</v>
      </c>
      <c r="E113" s="34"/>
      <c r="F113" s="109"/>
      <c r="G113" s="109"/>
      <c r="H113" s="109"/>
    </row>
    <row r="114" spans="2:8" x14ac:dyDescent="0.15">
      <c r="B114" s="27" t="s">
        <v>1337</v>
      </c>
      <c r="C114" s="28" t="s">
        <v>1529</v>
      </c>
      <c r="D114" s="16" t="s">
        <v>588</v>
      </c>
      <c r="E114" s="34"/>
      <c r="F114" s="109"/>
      <c r="G114" s="109"/>
      <c r="H114" s="109"/>
    </row>
    <row r="115" spans="2:8" ht="33" x14ac:dyDescent="0.15">
      <c r="B115" s="27" t="s">
        <v>1338</v>
      </c>
      <c r="C115" s="28" t="s">
        <v>1530</v>
      </c>
      <c r="D115" s="16" t="s">
        <v>1504</v>
      </c>
      <c r="E115" s="34"/>
      <c r="F115" s="109"/>
      <c r="G115" s="109"/>
      <c r="H115" s="109"/>
    </row>
    <row r="116" spans="2:8" ht="33" x14ac:dyDescent="0.15">
      <c r="B116" s="27" t="s">
        <v>1339</v>
      </c>
      <c r="C116" s="28" t="s">
        <v>1531</v>
      </c>
      <c r="D116" s="16" t="s">
        <v>1532</v>
      </c>
      <c r="E116" s="34"/>
      <c r="F116" s="109"/>
      <c r="G116" s="109"/>
      <c r="H116" s="109"/>
    </row>
    <row r="117" spans="2:8" x14ac:dyDescent="0.15">
      <c r="B117" s="27" t="s">
        <v>1340</v>
      </c>
      <c r="C117" s="28" t="s">
        <v>1533</v>
      </c>
      <c r="D117" s="16" t="s">
        <v>1510</v>
      </c>
      <c r="E117" s="34"/>
      <c r="F117" s="109"/>
      <c r="G117" s="109"/>
      <c r="H117" s="109"/>
    </row>
    <row r="118" spans="2:8" ht="33" x14ac:dyDescent="0.15">
      <c r="B118" s="27" t="s">
        <v>1341</v>
      </c>
      <c r="C118" s="28" t="s">
        <v>1534</v>
      </c>
      <c r="D118" s="16" t="s">
        <v>1535</v>
      </c>
      <c r="E118" s="34"/>
      <c r="F118" s="109"/>
      <c r="G118" s="109"/>
      <c r="H118" s="109"/>
    </row>
    <row r="119" spans="2:8" x14ac:dyDescent="0.15">
      <c r="B119" s="133" t="s">
        <v>1536</v>
      </c>
      <c r="C119" s="134"/>
      <c r="D119" s="134"/>
      <c r="E119" s="134"/>
      <c r="F119" s="134"/>
      <c r="G119" s="134"/>
      <c r="H119" s="135"/>
    </row>
    <row r="120" spans="2:8" x14ac:dyDescent="0.15">
      <c r="B120" s="27" t="s">
        <v>1342</v>
      </c>
      <c r="C120" s="28" t="s">
        <v>1537</v>
      </c>
      <c r="D120" s="16" t="s">
        <v>1538</v>
      </c>
      <c r="E120" s="34"/>
      <c r="F120" s="109"/>
      <c r="G120" s="109"/>
      <c r="H120" s="109"/>
    </row>
    <row r="121" spans="2:8" x14ac:dyDescent="0.15">
      <c r="B121" s="27" t="s">
        <v>1343</v>
      </c>
      <c r="C121" s="28" t="s">
        <v>1539</v>
      </c>
      <c r="D121" s="16" t="s">
        <v>1540</v>
      </c>
      <c r="E121" s="34"/>
      <c r="F121" s="109"/>
      <c r="G121" s="109"/>
      <c r="H121" s="109"/>
    </row>
    <row r="122" spans="2:8" x14ac:dyDescent="0.15">
      <c r="B122" s="27" t="s">
        <v>1344</v>
      </c>
      <c r="C122" s="28" t="s">
        <v>1541</v>
      </c>
      <c r="D122" s="16" t="s">
        <v>1542</v>
      </c>
      <c r="E122" s="34"/>
      <c r="F122" s="109"/>
      <c r="G122" s="109"/>
      <c r="H122" s="109"/>
    </row>
    <row r="123" spans="2:8" ht="33" x14ac:dyDescent="0.15">
      <c r="B123" s="27" t="s">
        <v>1345</v>
      </c>
      <c r="C123" s="28" t="s">
        <v>1543</v>
      </c>
      <c r="D123" s="16" t="s">
        <v>1544</v>
      </c>
      <c r="E123" s="34"/>
      <c r="F123" s="109"/>
      <c r="G123" s="109"/>
      <c r="H123" s="109"/>
    </row>
    <row r="124" spans="2:8" ht="49.5" x14ac:dyDescent="0.15">
      <c r="B124" s="27" t="s">
        <v>1346</v>
      </c>
      <c r="C124" s="28" t="s">
        <v>1545</v>
      </c>
      <c r="D124" s="16" t="s">
        <v>1546</v>
      </c>
      <c r="E124" s="34"/>
      <c r="F124" s="109"/>
      <c r="G124" s="109"/>
      <c r="H124" s="109"/>
    </row>
    <row r="125" spans="2:8" x14ac:dyDescent="0.15">
      <c r="B125" s="27" t="s">
        <v>1347</v>
      </c>
      <c r="C125" s="28" t="s">
        <v>1547</v>
      </c>
      <c r="D125" s="16" t="s">
        <v>1548</v>
      </c>
      <c r="E125" s="34"/>
      <c r="F125" s="109"/>
      <c r="G125" s="109"/>
      <c r="H125" s="109"/>
    </row>
    <row r="126" spans="2:8" x14ac:dyDescent="0.15">
      <c r="B126" s="27" t="s">
        <v>1348</v>
      </c>
      <c r="C126" s="28" t="s">
        <v>1549</v>
      </c>
      <c r="D126" s="16" t="s">
        <v>1550</v>
      </c>
      <c r="E126" s="34"/>
      <c r="F126" s="109"/>
      <c r="G126" s="109"/>
      <c r="H126" s="109"/>
    </row>
    <row r="127" spans="2:8" x14ac:dyDescent="0.15">
      <c r="B127" s="113" t="str">
        <f>HYPERLINK("#B1","返回目录")</f>
        <v>返回目录</v>
      </c>
      <c r="C127" s="114"/>
      <c r="D127" s="114"/>
      <c r="E127" s="114"/>
      <c r="F127" s="114"/>
      <c r="G127" s="114"/>
      <c r="H127" s="114"/>
    </row>
    <row r="128" spans="2:8" ht="18" x14ac:dyDescent="0.15">
      <c r="B128" s="112" t="s">
        <v>1349</v>
      </c>
      <c r="C128" s="112"/>
      <c r="D128" s="112"/>
      <c r="E128" s="112"/>
      <c r="F128" s="112"/>
      <c r="G128" s="112"/>
      <c r="H128" s="112"/>
    </row>
    <row r="129" spans="2:8" x14ac:dyDescent="0.15">
      <c r="B129" s="26" t="s">
        <v>0</v>
      </c>
      <c r="C129" s="26" t="s">
        <v>104</v>
      </c>
      <c r="D129" s="26" t="s">
        <v>105</v>
      </c>
      <c r="E129" s="26" t="s">
        <v>2</v>
      </c>
      <c r="F129" s="79" t="s">
        <v>1</v>
      </c>
      <c r="G129" s="79"/>
      <c r="H129" s="79"/>
    </row>
    <row r="130" spans="2:8" ht="33" x14ac:dyDescent="0.15">
      <c r="B130" s="27" t="s">
        <v>1350</v>
      </c>
      <c r="C130" s="28" t="s">
        <v>1552</v>
      </c>
      <c r="D130" s="16" t="s">
        <v>1551</v>
      </c>
      <c r="E130" s="34"/>
      <c r="F130" s="109"/>
      <c r="G130" s="109"/>
      <c r="H130" s="109"/>
    </row>
    <row r="131" spans="2:8" ht="49.5" x14ac:dyDescent="0.15">
      <c r="B131" s="27" t="s">
        <v>1351</v>
      </c>
      <c r="C131" s="28" t="s">
        <v>1553</v>
      </c>
      <c r="D131" s="16" t="s">
        <v>1554</v>
      </c>
      <c r="E131" s="34"/>
      <c r="F131" s="109"/>
      <c r="G131" s="109"/>
      <c r="H131" s="109"/>
    </row>
    <row r="132" spans="2:8" ht="33" x14ac:dyDescent="0.15">
      <c r="B132" s="27" t="s">
        <v>1352</v>
      </c>
      <c r="C132" s="28" t="s">
        <v>1555</v>
      </c>
      <c r="D132" s="16" t="s">
        <v>1556</v>
      </c>
      <c r="E132" s="34"/>
      <c r="F132" s="109"/>
      <c r="G132" s="109"/>
      <c r="H132" s="109"/>
    </row>
    <row r="133" spans="2:8" x14ac:dyDescent="0.15">
      <c r="B133" s="27" t="s">
        <v>1353</v>
      </c>
      <c r="C133" s="28" t="s">
        <v>1557</v>
      </c>
      <c r="D133" s="16" t="s">
        <v>1558</v>
      </c>
      <c r="E133" s="34"/>
      <c r="F133" s="109"/>
      <c r="G133" s="109"/>
      <c r="H133" s="109"/>
    </row>
    <row r="134" spans="2:8" ht="33" x14ac:dyDescent="0.15">
      <c r="B134" s="27" t="s">
        <v>1354</v>
      </c>
      <c r="C134" s="28" t="s">
        <v>1559</v>
      </c>
      <c r="D134" s="16" t="s">
        <v>1560</v>
      </c>
      <c r="E134" s="34"/>
      <c r="F134" s="109"/>
      <c r="G134" s="109"/>
      <c r="H134" s="109"/>
    </row>
    <row r="135" spans="2:8" x14ac:dyDescent="0.15">
      <c r="B135" s="27" t="s">
        <v>1355</v>
      </c>
      <c r="C135" s="28" t="s">
        <v>1561</v>
      </c>
      <c r="D135" s="16" t="s">
        <v>1562</v>
      </c>
      <c r="E135" s="34"/>
      <c r="F135" s="109"/>
      <c r="G135" s="109"/>
      <c r="H135" s="109"/>
    </row>
    <row r="136" spans="2:8" ht="33" x14ac:dyDescent="0.15">
      <c r="B136" s="27" t="s">
        <v>1356</v>
      </c>
      <c r="C136" s="28" t="s">
        <v>1563</v>
      </c>
      <c r="D136" s="16" t="s">
        <v>1564</v>
      </c>
      <c r="E136" s="34"/>
      <c r="F136" s="109"/>
      <c r="G136" s="109"/>
      <c r="H136" s="109"/>
    </row>
    <row r="137" spans="2:8" x14ac:dyDescent="0.15">
      <c r="B137" s="27" t="s">
        <v>1357</v>
      </c>
      <c r="C137" s="28" t="s">
        <v>1565</v>
      </c>
      <c r="D137" s="16" t="s">
        <v>1562</v>
      </c>
      <c r="E137" s="34"/>
      <c r="F137" s="109"/>
      <c r="G137" s="109"/>
      <c r="H137" s="109"/>
    </row>
    <row r="138" spans="2:8" x14ac:dyDescent="0.15">
      <c r="B138" s="27" t="s">
        <v>1358</v>
      </c>
      <c r="C138" s="28" t="s">
        <v>1566</v>
      </c>
      <c r="D138" s="16" t="s">
        <v>1567</v>
      </c>
      <c r="E138" s="34"/>
      <c r="F138" s="109"/>
      <c r="G138" s="109"/>
      <c r="H138" s="109"/>
    </row>
    <row r="139" spans="2:8" ht="33" x14ac:dyDescent="0.15">
      <c r="B139" s="27" t="s">
        <v>1359</v>
      </c>
      <c r="C139" s="28" t="s">
        <v>1568</v>
      </c>
      <c r="D139" s="16" t="s">
        <v>1569</v>
      </c>
      <c r="E139" s="34"/>
      <c r="F139" s="109"/>
      <c r="G139" s="109"/>
      <c r="H139" s="109"/>
    </row>
    <row r="140" spans="2:8" x14ac:dyDescent="0.15">
      <c r="B140" s="113" t="str">
        <f>HYPERLINK("#B1","返回目录")</f>
        <v>返回目录</v>
      </c>
      <c r="C140" s="114"/>
      <c r="D140" s="114"/>
      <c r="E140" s="114"/>
      <c r="F140" s="114"/>
      <c r="G140" s="114"/>
      <c r="H140" s="114"/>
    </row>
    <row r="141" spans="2:8" ht="18" x14ac:dyDescent="0.15">
      <c r="B141" s="112" t="s">
        <v>1360</v>
      </c>
      <c r="C141" s="112"/>
      <c r="D141" s="112"/>
      <c r="E141" s="112"/>
      <c r="F141" s="112"/>
      <c r="G141" s="112"/>
      <c r="H141" s="112"/>
    </row>
    <row r="142" spans="2:8" x14ac:dyDescent="0.15">
      <c r="B142" s="26" t="s">
        <v>0</v>
      </c>
      <c r="C142" s="26" t="s">
        <v>104</v>
      </c>
      <c r="D142" s="26" t="s">
        <v>105</v>
      </c>
      <c r="E142" s="26" t="s">
        <v>2</v>
      </c>
      <c r="F142" s="79" t="s">
        <v>1</v>
      </c>
      <c r="G142" s="79"/>
      <c r="H142" s="79"/>
    </row>
    <row r="143" spans="2:8" x14ac:dyDescent="0.15">
      <c r="B143" s="27" t="s">
        <v>1361</v>
      </c>
      <c r="C143" s="28" t="s">
        <v>1570</v>
      </c>
      <c r="D143" s="16" t="s">
        <v>1571</v>
      </c>
      <c r="E143" s="34"/>
      <c r="F143" s="109"/>
      <c r="G143" s="109"/>
      <c r="H143" s="109"/>
    </row>
    <row r="144" spans="2:8" x14ac:dyDescent="0.15">
      <c r="B144" s="27" t="s">
        <v>1362</v>
      </c>
      <c r="C144" s="28" t="s">
        <v>1572</v>
      </c>
      <c r="D144" s="16" t="s">
        <v>1571</v>
      </c>
      <c r="E144" s="34"/>
      <c r="F144" s="109"/>
      <c r="G144" s="109"/>
      <c r="H144" s="109"/>
    </row>
    <row r="145" spans="2:8" x14ac:dyDescent="0.15">
      <c r="B145" s="27" t="s">
        <v>1363</v>
      </c>
      <c r="C145" s="28" t="s">
        <v>1573</v>
      </c>
      <c r="D145" s="16" t="s">
        <v>1562</v>
      </c>
      <c r="E145" s="34"/>
      <c r="F145" s="109"/>
      <c r="G145" s="109"/>
      <c r="H145" s="109"/>
    </row>
    <row r="146" spans="2:8" ht="33" x14ac:dyDescent="0.15">
      <c r="B146" s="27" t="s">
        <v>1364</v>
      </c>
      <c r="C146" s="28" t="s">
        <v>1574</v>
      </c>
      <c r="D146" s="16" t="s">
        <v>1564</v>
      </c>
      <c r="E146" s="34"/>
      <c r="F146" s="109"/>
      <c r="G146" s="109"/>
      <c r="H146" s="109"/>
    </row>
    <row r="147" spans="2:8" x14ac:dyDescent="0.15">
      <c r="B147" s="27" t="s">
        <v>1365</v>
      </c>
      <c r="C147" s="28" t="s">
        <v>1575</v>
      </c>
      <c r="D147" s="16" t="s">
        <v>1562</v>
      </c>
      <c r="E147" s="34"/>
      <c r="F147" s="109"/>
      <c r="G147" s="109"/>
      <c r="H147" s="109"/>
    </row>
    <row r="148" spans="2:8" ht="49.5" x14ac:dyDescent="0.15">
      <c r="B148" s="27" t="s">
        <v>1366</v>
      </c>
      <c r="C148" s="28" t="s">
        <v>1576</v>
      </c>
      <c r="D148" s="16" t="s">
        <v>706</v>
      </c>
      <c r="E148" s="34"/>
      <c r="F148" s="109"/>
      <c r="G148" s="109"/>
      <c r="H148" s="109"/>
    </row>
    <row r="149" spans="2:8" ht="49.5" x14ac:dyDescent="0.15">
      <c r="B149" s="27" t="s">
        <v>1367</v>
      </c>
      <c r="C149" s="28" t="s">
        <v>1577</v>
      </c>
      <c r="D149" s="16" t="s">
        <v>1578</v>
      </c>
      <c r="E149" s="34"/>
      <c r="F149" s="109"/>
      <c r="G149" s="109"/>
      <c r="H149" s="109"/>
    </row>
  </sheetData>
  <mergeCells count="140">
    <mergeCell ref="F148:H148"/>
    <mergeCell ref="F149:H149"/>
    <mergeCell ref="B88:H88"/>
    <mergeCell ref="B105:H105"/>
    <mergeCell ref="F142:H142"/>
    <mergeCell ref="F143:H143"/>
    <mergeCell ref="F144:H144"/>
    <mergeCell ref="F145:H145"/>
    <mergeCell ref="F146:H146"/>
    <mergeCell ref="F147:H147"/>
    <mergeCell ref="F136:H136"/>
    <mergeCell ref="F137:H137"/>
    <mergeCell ref="F138:H138"/>
    <mergeCell ref="F139:H139"/>
    <mergeCell ref="B140:H140"/>
    <mergeCell ref="B141:H141"/>
    <mergeCell ref="F130:H130"/>
    <mergeCell ref="F131:H131"/>
    <mergeCell ref="F132:H132"/>
    <mergeCell ref="F133:H133"/>
    <mergeCell ref="F134:H134"/>
    <mergeCell ref="F135:H135"/>
    <mergeCell ref="F122:H122"/>
    <mergeCell ref="F125:H125"/>
    <mergeCell ref="F126:H126"/>
    <mergeCell ref="B127:H127"/>
    <mergeCell ref="B128:H128"/>
    <mergeCell ref="F129:H129"/>
    <mergeCell ref="F38:H38"/>
    <mergeCell ref="B50:H50"/>
    <mergeCell ref="B51:H51"/>
    <mergeCell ref="F53:H53"/>
    <mergeCell ref="F54:H54"/>
    <mergeCell ref="F55:H55"/>
    <mergeCell ref="F121:H121"/>
    <mergeCell ref="B119:H119"/>
    <mergeCell ref="F123:H123"/>
    <mergeCell ref="F124:H124"/>
    <mergeCell ref="F118:H118"/>
    <mergeCell ref="F120:H120"/>
    <mergeCell ref="F117:H117"/>
    <mergeCell ref="F99:H99"/>
    <mergeCell ref="F100:H100"/>
    <mergeCell ref="F98:H98"/>
    <mergeCell ref="F89:H89"/>
    <mergeCell ref="F91:H91"/>
    <mergeCell ref="F92:H92"/>
    <mergeCell ref="F93:H93"/>
    <mergeCell ref="F101:H101"/>
    <mergeCell ref="F102:H102"/>
    <mergeCell ref="F103:H103"/>
    <mergeCell ref="F104:H104"/>
    <mergeCell ref="F107:H107"/>
    <mergeCell ref="F106:H106"/>
    <mergeCell ref="F95:H95"/>
    <mergeCell ref="F96:H96"/>
    <mergeCell ref="F97:H97"/>
    <mergeCell ref="F114:H114"/>
    <mergeCell ref="F115:H115"/>
    <mergeCell ref="F116:H116"/>
    <mergeCell ref="F108:H108"/>
    <mergeCell ref="F109:H109"/>
    <mergeCell ref="F110:H110"/>
    <mergeCell ref="F111:H111"/>
    <mergeCell ref="F112:H112"/>
    <mergeCell ref="F113:H113"/>
    <mergeCell ref="F94:H94"/>
    <mergeCell ref="F90:H90"/>
    <mergeCell ref="F82:H82"/>
    <mergeCell ref="F83:H83"/>
    <mergeCell ref="F84:H84"/>
    <mergeCell ref="B86:H86"/>
    <mergeCell ref="B85:H85"/>
    <mergeCell ref="F87:H87"/>
    <mergeCell ref="F76:H76"/>
    <mergeCell ref="F77:H77"/>
    <mergeCell ref="F80:H80"/>
    <mergeCell ref="F81:H81"/>
    <mergeCell ref="F78:H78"/>
    <mergeCell ref="F79:H79"/>
    <mergeCell ref="F73:H73"/>
    <mergeCell ref="F74:H74"/>
    <mergeCell ref="F75:H75"/>
    <mergeCell ref="B70:H70"/>
    <mergeCell ref="F71:H71"/>
    <mergeCell ref="F72:H72"/>
    <mergeCell ref="F64:H64"/>
    <mergeCell ref="F65:H65"/>
    <mergeCell ref="F66:H66"/>
    <mergeCell ref="F67:H67"/>
    <mergeCell ref="F68:H68"/>
    <mergeCell ref="B69:H69"/>
    <mergeCell ref="F58:H58"/>
    <mergeCell ref="F59:H59"/>
    <mergeCell ref="F60:H60"/>
    <mergeCell ref="F61:H61"/>
    <mergeCell ref="F62:H62"/>
    <mergeCell ref="F63:H63"/>
    <mergeCell ref="F52:H52"/>
    <mergeCell ref="F56:H56"/>
    <mergeCell ref="F57:H57"/>
    <mergeCell ref="F46:H46"/>
    <mergeCell ref="F47:H47"/>
    <mergeCell ref="F48:H48"/>
    <mergeCell ref="F49:H49"/>
    <mergeCell ref="F40:H40"/>
    <mergeCell ref="F41:H41"/>
    <mergeCell ref="F42:H42"/>
    <mergeCell ref="F43:H43"/>
    <mergeCell ref="F44:H44"/>
    <mergeCell ref="F45:H45"/>
    <mergeCell ref="F39:H39"/>
    <mergeCell ref="B34:H34"/>
    <mergeCell ref="B35:H35"/>
    <mergeCell ref="F36:H36"/>
    <mergeCell ref="F37:H37"/>
    <mergeCell ref="F29:H29"/>
    <mergeCell ref="F30:H30"/>
    <mergeCell ref="F31:H31"/>
    <mergeCell ref="F32:H32"/>
    <mergeCell ref="F33:H33"/>
    <mergeCell ref="F28:H28"/>
    <mergeCell ref="F22:H22"/>
    <mergeCell ref="F23:H23"/>
    <mergeCell ref="F24:H24"/>
    <mergeCell ref="F25:H25"/>
    <mergeCell ref="F26:H26"/>
    <mergeCell ref="F16:H16"/>
    <mergeCell ref="B1:C1"/>
    <mergeCell ref="B2:H2"/>
    <mergeCell ref="B3:H3"/>
    <mergeCell ref="B13:H13"/>
    <mergeCell ref="B14:H14"/>
    <mergeCell ref="F15:H15"/>
    <mergeCell ref="F17:H17"/>
    <mergeCell ref="F18:H18"/>
    <mergeCell ref="F19:H19"/>
    <mergeCell ref="F20:H20"/>
    <mergeCell ref="F21:H21"/>
    <mergeCell ref="F27:H27"/>
  </mergeCells>
  <phoneticPr fontId="1" type="noConversion"/>
  <conditionalFormatting sqref="E1 E4:E12 E15:E33 E150:E1048576">
    <cfRule type="cellIs" dxfId="39" priority="30" operator="equal">
      <formula>"NOT TEST"</formula>
    </cfRule>
    <cfRule type="cellIs" dxfId="38" priority="31" operator="equal">
      <formula>"FAIL"</formula>
    </cfRule>
  </conditionalFormatting>
  <conditionalFormatting sqref="D6:D12">
    <cfRule type="cellIs" dxfId="37" priority="28" operator="equal">
      <formula>"NOT TEST"</formula>
    </cfRule>
    <cfRule type="cellIs" dxfId="36" priority="29" operator="equal">
      <formula>"FAIL"</formula>
    </cfRule>
  </conditionalFormatting>
  <conditionalFormatting sqref="G5:G12">
    <cfRule type="cellIs" dxfId="35" priority="27" operator="notEqual">
      <formula>0</formula>
    </cfRule>
  </conditionalFormatting>
  <conditionalFormatting sqref="E36:E49">
    <cfRule type="cellIs" dxfId="34" priority="11" operator="equal">
      <formula>"NOT TEST"</formula>
    </cfRule>
    <cfRule type="cellIs" dxfId="33" priority="12" operator="equal">
      <formula>"FAIL"</formula>
    </cfRule>
  </conditionalFormatting>
  <conditionalFormatting sqref="E52:E68">
    <cfRule type="cellIs" dxfId="32" priority="9" operator="equal">
      <formula>"NOT TEST"</formula>
    </cfRule>
    <cfRule type="cellIs" dxfId="31" priority="10" operator="equal">
      <formula>"FAIL"</formula>
    </cfRule>
  </conditionalFormatting>
  <conditionalFormatting sqref="E71:E84">
    <cfRule type="cellIs" dxfId="30" priority="7" operator="equal">
      <formula>"NOT TEST"</formula>
    </cfRule>
    <cfRule type="cellIs" dxfId="29" priority="8" operator="equal">
      <formula>"FAIL"</formula>
    </cfRule>
  </conditionalFormatting>
  <conditionalFormatting sqref="E87 E89:E104 E106:E118 E120:E126">
    <cfRule type="cellIs" dxfId="28" priority="5" operator="equal">
      <formula>"NOT TEST"</formula>
    </cfRule>
    <cfRule type="cellIs" dxfId="27" priority="6" operator="equal">
      <formula>"FAIL"</formula>
    </cfRule>
  </conditionalFormatting>
  <conditionalFormatting sqref="E129:E139">
    <cfRule type="cellIs" dxfId="26" priority="3" operator="equal">
      <formula>"NOT TEST"</formula>
    </cfRule>
    <cfRule type="cellIs" dxfId="25" priority="4" operator="equal">
      <formula>"FAIL"</formula>
    </cfRule>
  </conditionalFormatting>
  <conditionalFormatting sqref="E142:E149">
    <cfRule type="cellIs" dxfId="24" priority="1" operator="equal">
      <formula>"NOT TEST"</formula>
    </cfRule>
    <cfRule type="cellIs" dxfId="23" priority="2" operator="equal">
      <formula>"FAIL"</formula>
    </cfRule>
  </conditionalFormatting>
  <dataValidations count="1">
    <dataValidation type="list" allowBlank="1" showInputMessage="1" showErrorMessage="1" sqref="E1 E15:E33 E36:E49 E52:E68 E71:E84 E142:E1048576 E129:E139 E87 E89:E104 E106:E118 E120:E12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9"/>
  <sheetViews>
    <sheetView zoomScaleNormal="100" workbookViewId="0"/>
  </sheetViews>
  <sheetFormatPr defaultColWidth="8.875" defaultRowHeight="16.5" x14ac:dyDescent="0.15"/>
  <cols>
    <col min="1" max="1" width="1.5" style="2" customWidth="1"/>
    <col min="2" max="2" width="8.375" style="2" customWidth="1"/>
    <col min="3" max="3" width="50.875" style="2" customWidth="1"/>
    <col min="4" max="4" width="59.87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1581</v>
      </c>
      <c r="C2" s="116"/>
      <c r="D2" s="116"/>
      <c r="E2" s="116"/>
      <c r="F2" s="116"/>
      <c r="G2" s="116"/>
      <c r="H2" s="116"/>
    </row>
    <row r="3" spans="2:8" x14ac:dyDescent="0.15">
      <c r="B3" s="109" t="s">
        <v>1583</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11.1</v>
      </c>
      <c r="C6" s="33" t="s">
        <v>1584</v>
      </c>
      <c r="D6" s="28"/>
      <c r="E6" s="40">
        <f>SUM(F6+G6+H6)</f>
        <v>0</v>
      </c>
      <c r="F6" s="16">
        <f>COUNTIF(E11:E29,"PASS")</f>
        <v>0</v>
      </c>
      <c r="G6" s="46">
        <f>COUNTIF(E11:E29,"FAIL")</f>
        <v>0</v>
      </c>
      <c r="H6" s="46">
        <f>COUNTIF(E11:E29,"NOT TEST")</f>
        <v>0</v>
      </c>
    </row>
    <row r="7" spans="2:8" x14ac:dyDescent="0.15">
      <c r="B7" s="113"/>
      <c r="C7" s="114"/>
      <c r="D7" s="114"/>
      <c r="E7" s="114"/>
      <c r="F7" s="114"/>
      <c r="G7" s="114"/>
      <c r="H7" s="114"/>
    </row>
    <row r="8" spans="2:8" ht="18" x14ac:dyDescent="0.15">
      <c r="B8" s="112" t="s">
        <v>1585</v>
      </c>
      <c r="C8" s="112"/>
      <c r="D8" s="112"/>
      <c r="E8" s="112"/>
      <c r="F8" s="112"/>
      <c r="G8" s="112"/>
      <c r="H8" s="112"/>
    </row>
    <row r="9" spans="2:8" ht="18" x14ac:dyDescent="0.15">
      <c r="B9" s="122" t="s">
        <v>1605</v>
      </c>
      <c r="C9" s="123"/>
      <c r="D9" s="123"/>
      <c r="E9" s="123"/>
      <c r="F9" s="123"/>
      <c r="G9" s="123"/>
      <c r="H9" s="124"/>
    </row>
    <row r="10" spans="2:8" x14ac:dyDescent="0.15">
      <c r="B10" s="26" t="s">
        <v>0</v>
      </c>
      <c r="C10" s="26" t="s">
        <v>104</v>
      </c>
      <c r="D10" s="26" t="s">
        <v>105</v>
      </c>
      <c r="E10" s="26" t="s">
        <v>2</v>
      </c>
      <c r="F10" s="79" t="s">
        <v>1</v>
      </c>
      <c r="G10" s="79"/>
      <c r="H10" s="79"/>
    </row>
    <row r="11" spans="2:8" x14ac:dyDescent="0.15">
      <c r="B11" s="27" t="s">
        <v>1586</v>
      </c>
      <c r="C11" s="28" t="s">
        <v>1606</v>
      </c>
      <c r="D11" s="16" t="s">
        <v>1607</v>
      </c>
      <c r="E11" s="34"/>
      <c r="F11" s="109"/>
      <c r="G11" s="109"/>
      <c r="H11" s="109"/>
    </row>
    <row r="12" spans="2:8" x14ac:dyDescent="0.15">
      <c r="B12" s="27" t="s">
        <v>1587</v>
      </c>
      <c r="C12" s="28" t="s">
        <v>1608</v>
      </c>
      <c r="D12" s="16" t="s">
        <v>1609</v>
      </c>
      <c r="E12" s="34"/>
      <c r="F12" s="109"/>
      <c r="G12" s="109"/>
      <c r="H12" s="109"/>
    </row>
    <row r="13" spans="2:8" x14ac:dyDescent="0.15">
      <c r="B13" s="27" t="s">
        <v>1588</v>
      </c>
      <c r="C13" s="28" t="s">
        <v>1610</v>
      </c>
      <c r="D13" s="16" t="s">
        <v>1611</v>
      </c>
      <c r="E13" s="34"/>
      <c r="F13" s="109"/>
      <c r="G13" s="109"/>
      <c r="H13" s="109"/>
    </row>
    <row r="14" spans="2:8" ht="33" x14ac:dyDescent="0.15">
      <c r="B14" s="27" t="s">
        <v>1589</v>
      </c>
      <c r="C14" s="28" t="s">
        <v>1612</v>
      </c>
      <c r="D14" s="16" t="s">
        <v>1613</v>
      </c>
      <c r="E14" s="34"/>
      <c r="F14" s="109"/>
      <c r="G14" s="109"/>
      <c r="H14" s="109"/>
    </row>
    <row r="15" spans="2:8" x14ac:dyDescent="0.15">
      <c r="B15" s="27" t="s">
        <v>1590</v>
      </c>
      <c r="C15" s="28" t="s">
        <v>1614</v>
      </c>
      <c r="D15" s="16" t="s">
        <v>1615</v>
      </c>
      <c r="E15" s="34"/>
      <c r="F15" s="109"/>
      <c r="G15" s="109"/>
      <c r="H15" s="109"/>
    </row>
    <row r="16" spans="2:8" x14ac:dyDescent="0.15">
      <c r="B16" s="27" t="s">
        <v>1591</v>
      </c>
      <c r="C16" s="28" t="s">
        <v>1616</v>
      </c>
      <c r="D16" s="16" t="s">
        <v>1617</v>
      </c>
      <c r="E16" s="34"/>
      <c r="F16" s="109"/>
      <c r="G16" s="109"/>
      <c r="H16" s="109"/>
    </row>
    <row r="17" spans="2:8" x14ac:dyDescent="0.15">
      <c r="B17" s="27" t="s">
        <v>1592</v>
      </c>
      <c r="C17" s="28" t="s">
        <v>1618</v>
      </c>
      <c r="D17" s="16" t="s">
        <v>1619</v>
      </c>
      <c r="E17" s="34"/>
      <c r="F17" s="109"/>
      <c r="G17" s="109"/>
      <c r="H17" s="109"/>
    </row>
    <row r="18" spans="2:8" x14ac:dyDescent="0.15">
      <c r="B18" s="27" t="s">
        <v>1593</v>
      </c>
      <c r="C18" s="28" t="s">
        <v>1620</v>
      </c>
      <c r="D18" s="16" t="s">
        <v>1621</v>
      </c>
      <c r="E18" s="34"/>
      <c r="F18" s="109"/>
      <c r="G18" s="109"/>
      <c r="H18" s="109"/>
    </row>
    <row r="19" spans="2:8" x14ac:dyDescent="0.15">
      <c r="B19" s="27" t="s">
        <v>1594</v>
      </c>
      <c r="C19" s="28" t="s">
        <v>1622</v>
      </c>
      <c r="D19" s="16" t="s">
        <v>1623</v>
      </c>
      <c r="E19" s="34"/>
      <c r="F19" s="109"/>
      <c r="G19" s="109"/>
      <c r="H19" s="109"/>
    </row>
    <row r="20" spans="2:8" ht="49.5" x14ac:dyDescent="0.15">
      <c r="B20" s="27" t="s">
        <v>1595</v>
      </c>
      <c r="C20" s="28" t="s">
        <v>1624</v>
      </c>
      <c r="D20" s="16" t="s">
        <v>1625</v>
      </c>
      <c r="E20" s="34"/>
      <c r="F20" s="109"/>
      <c r="G20" s="109"/>
      <c r="H20" s="109"/>
    </row>
    <row r="21" spans="2:8" x14ac:dyDescent="0.15">
      <c r="B21" s="27" t="s">
        <v>1596</v>
      </c>
      <c r="C21" s="28" t="s">
        <v>1626</v>
      </c>
      <c r="D21" s="16" t="s">
        <v>1627</v>
      </c>
      <c r="E21" s="34"/>
      <c r="F21" s="109"/>
      <c r="G21" s="109"/>
      <c r="H21" s="109"/>
    </row>
    <row r="22" spans="2:8" ht="33" x14ac:dyDescent="0.15">
      <c r="B22" s="27" t="s">
        <v>1597</v>
      </c>
      <c r="C22" s="28" t="s">
        <v>1628</v>
      </c>
      <c r="D22" s="16" t="s">
        <v>1617</v>
      </c>
      <c r="E22" s="34"/>
      <c r="F22" s="109"/>
      <c r="G22" s="109"/>
      <c r="H22" s="109"/>
    </row>
    <row r="23" spans="2:8" x14ac:dyDescent="0.15">
      <c r="B23" s="27" t="s">
        <v>1598</v>
      </c>
      <c r="C23" s="28" t="s">
        <v>1629</v>
      </c>
      <c r="D23" s="16" t="s">
        <v>1619</v>
      </c>
      <c r="E23" s="34"/>
      <c r="F23" s="109"/>
      <c r="G23" s="109"/>
      <c r="H23" s="109"/>
    </row>
    <row r="24" spans="2:8" x14ac:dyDescent="0.15">
      <c r="B24" s="27" t="s">
        <v>1599</v>
      </c>
      <c r="C24" s="28" t="s">
        <v>1630</v>
      </c>
      <c r="D24" s="16" t="s">
        <v>1621</v>
      </c>
      <c r="E24" s="34"/>
      <c r="F24" s="109"/>
      <c r="G24" s="109"/>
      <c r="H24" s="109"/>
    </row>
    <row r="25" spans="2:8" x14ac:dyDescent="0.15">
      <c r="B25" s="27" t="s">
        <v>1600</v>
      </c>
      <c r="C25" s="28" t="s">
        <v>1631</v>
      </c>
      <c r="D25" s="16" t="s">
        <v>1632</v>
      </c>
      <c r="E25" s="34"/>
      <c r="F25" s="109"/>
      <c r="G25" s="109"/>
      <c r="H25" s="109"/>
    </row>
    <row r="26" spans="2:8" ht="49.5" x14ac:dyDescent="0.15">
      <c r="B26" s="27" t="s">
        <v>1601</v>
      </c>
      <c r="C26" s="28" t="s">
        <v>1633</v>
      </c>
      <c r="D26" s="16" t="s">
        <v>1625</v>
      </c>
      <c r="E26" s="34"/>
      <c r="F26" s="109"/>
      <c r="G26" s="109"/>
      <c r="H26" s="109"/>
    </row>
    <row r="27" spans="2:8" x14ac:dyDescent="0.15">
      <c r="B27" s="27" t="s">
        <v>1602</v>
      </c>
      <c r="C27" s="28" t="s">
        <v>1634</v>
      </c>
      <c r="D27" s="16" t="s">
        <v>1627</v>
      </c>
      <c r="E27" s="34"/>
      <c r="F27" s="109"/>
      <c r="G27" s="109"/>
      <c r="H27" s="109"/>
    </row>
    <row r="28" spans="2:8" ht="33" x14ac:dyDescent="0.15">
      <c r="B28" s="27" t="s">
        <v>1603</v>
      </c>
      <c r="C28" s="28" t="s">
        <v>1636</v>
      </c>
      <c r="D28" s="16" t="s">
        <v>1635</v>
      </c>
      <c r="E28" s="34"/>
      <c r="F28" s="109"/>
      <c r="G28" s="109"/>
      <c r="H28" s="109"/>
    </row>
    <row r="29" spans="2:8" ht="33" x14ac:dyDescent="0.15">
      <c r="B29" s="27" t="s">
        <v>1604</v>
      </c>
      <c r="C29" s="28" t="s">
        <v>1637</v>
      </c>
      <c r="D29" s="16" t="s">
        <v>1638</v>
      </c>
      <c r="E29" s="34"/>
      <c r="F29" s="109"/>
      <c r="G29" s="109"/>
      <c r="H29" s="109"/>
    </row>
  </sheetData>
  <mergeCells count="26">
    <mergeCell ref="F29:H29"/>
    <mergeCell ref="F18:H18"/>
    <mergeCell ref="F19:H19"/>
    <mergeCell ref="F20:H20"/>
    <mergeCell ref="F21:H21"/>
    <mergeCell ref="F22:H22"/>
    <mergeCell ref="F23:H23"/>
    <mergeCell ref="F24:H24"/>
    <mergeCell ref="F25:H25"/>
    <mergeCell ref="F26:H26"/>
    <mergeCell ref="F27:H27"/>
    <mergeCell ref="F28:H28"/>
    <mergeCell ref="F17:H17"/>
    <mergeCell ref="F12:H12"/>
    <mergeCell ref="F13:H13"/>
    <mergeCell ref="F14:H14"/>
    <mergeCell ref="F15:H15"/>
    <mergeCell ref="F16:H16"/>
    <mergeCell ref="F11:H11"/>
    <mergeCell ref="B1:C1"/>
    <mergeCell ref="B2:H2"/>
    <mergeCell ref="B3:H3"/>
    <mergeCell ref="B7:H7"/>
    <mergeCell ref="B8:H8"/>
    <mergeCell ref="F10:H10"/>
    <mergeCell ref="B9:H9"/>
  </mergeCells>
  <phoneticPr fontId="1" type="noConversion"/>
  <conditionalFormatting sqref="E1 E4:E6 E10:E1048576">
    <cfRule type="cellIs" dxfId="22" priority="4" operator="equal">
      <formula>"NOT TEST"</formula>
    </cfRule>
    <cfRule type="cellIs" dxfId="21" priority="5" operator="equal">
      <formula>"FAIL"</formula>
    </cfRule>
  </conditionalFormatting>
  <conditionalFormatting sqref="D6">
    <cfRule type="cellIs" dxfId="20" priority="2" operator="equal">
      <formula>"NOT TEST"</formula>
    </cfRule>
    <cfRule type="cellIs" dxfId="19" priority="3" operator="equal">
      <formula>"FAIL"</formula>
    </cfRule>
  </conditionalFormatting>
  <conditionalFormatting sqref="G5:G6">
    <cfRule type="cellIs" dxfId="18" priority="1" operator="notEqual">
      <formula>0</formula>
    </cfRule>
  </conditionalFormatting>
  <dataValidations count="1">
    <dataValidation type="list" allowBlank="1" showInputMessage="1" showErrorMessage="1" sqref="E1 E10: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
  <sheetViews>
    <sheetView zoomScaleNormal="100" workbookViewId="0">
      <selection activeCell="D1" sqref="D1"/>
    </sheetView>
  </sheetViews>
  <sheetFormatPr defaultColWidth="8.875" defaultRowHeight="16.5" x14ac:dyDescent="0.15"/>
  <cols>
    <col min="1" max="1" width="1.625" style="2" customWidth="1"/>
    <col min="2" max="2" width="8.375" style="2" customWidth="1"/>
    <col min="3" max="3" width="49.75" style="2" customWidth="1"/>
    <col min="4" max="4" width="60.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1640</v>
      </c>
      <c r="C2" s="116"/>
      <c r="D2" s="116"/>
      <c r="E2" s="116"/>
      <c r="F2" s="116"/>
      <c r="G2" s="116"/>
      <c r="H2" s="116"/>
    </row>
    <row r="3" spans="2:8" x14ac:dyDescent="0.15">
      <c r="B3" s="109" t="s">
        <v>1679</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12.1</v>
      </c>
      <c r="C6" s="33" t="s">
        <v>1641</v>
      </c>
      <c r="D6" s="28"/>
      <c r="E6" s="40">
        <f>SUM(F6+G6+H6)</f>
        <v>0</v>
      </c>
      <c r="F6" s="16">
        <f>COUNTIF(E10:E20,"PASS")</f>
        <v>0</v>
      </c>
      <c r="G6" s="46">
        <f>COUNTIF(E10:E20,"FAIL")</f>
        <v>0</v>
      </c>
      <c r="H6" s="46">
        <f>COUNTIF(E10:E20,"NOT TEST")</f>
        <v>0</v>
      </c>
    </row>
    <row r="7" spans="2:8" x14ac:dyDescent="0.15">
      <c r="B7" s="113"/>
      <c r="C7" s="114"/>
      <c r="D7" s="114"/>
      <c r="E7" s="114"/>
      <c r="F7" s="114"/>
      <c r="G7" s="114"/>
      <c r="H7" s="114"/>
    </row>
    <row r="8" spans="2:8" ht="18" x14ac:dyDescent="0.15">
      <c r="B8" s="112" t="s">
        <v>1642</v>
      </c>
      <c r="C8" s="112"/>
      <c r="D8" s="112"/>
      <c r="E8" s="112"/>
      <c r="F8" s="112"/>
      <c r="G8" s="112"/>
      <c r="H8" s="112"/>
    </row>
    <row r="9" spans="2:8" x14ac:dyDescent="0.15">
      <c r="B9" s="26" t="s">
        <v>0</v>
      </c>
      <c r="C9" s="26" t="s">
        <v>104</v>
      </c>
      <c r="D9" s="26" t="s">
        <v>105</v>
      </c>
      <c r="E9" s="26" t="s">
        <v>2</v>
      </c>
      <c r="F9" s="79" t="s">
        <v>1</v>
      </c>
      <c r="G9" s="79"/>
      <c r="H9" s="79"/>
    </row>
    <row r="10" spans="2:8" ht="33" x14ac:dyDescent="0.15">
      <c r="B10" s="27" t="s">
        <v>1643</v>
      </c>
      <c r="C10" s="28" t="s">
        <v>1654</v>
      </c>
      <c r="D10" s="16" t="s">
        <v>1655</v>
      </c>
      <c r="E10" s="34"/>
      <c r="F10" s="109"/>
      <c r="G10" s="109"/>
      <c r="H10" s="109"/>
    </row>
    <row r="11" spans="2:8" ht="33" x14ac:dyDescent="0.15">
      <c r="B11" s="27" t="s">
        <v>1644</v>
      </c>
      <c r="C11" s="28" t="s">
        <v>1656</v>
      </c>
      <c r="D11" s="16" t="s">
        <v>1655</v>
      </c>
      <c r="E11" s="34"/>
      <c r="F11" s="109"/>
      <c r="G11" s="109"/>
      <c r="H11" s="109"/>
    </row>
    <row r="12" spans="2:8" ht="66" x14ac:dyDescent="0.15">
      <c r="B12" s="27" t="s">
        <v>1645</v>
      </c>
      <c r="C12" s="28" t="s">
        <v>1657</v>
      </c>
      <c r="D12" s="16" t="s">
        <v>1658</v>
      </c>
      <c r="E12" s="34"/>
      <c r="F12" s="109"/>
      <c r="G12" s="109"/>
      <c r="H12" s="109"/>
    </row>
    <row r="13" spans="2:8" ht="49.5" x14ac:dyDescent="0.15">
      <c r="B13" s="27" t="s">
        <v>1646</v>
      </c>
      <c r="C13" s="28" t="s">
        <v>1659</v>
      </c>
      <c r="D13" s="16" t="s">
        <v>1660</v>
      </c>
      <c r="E13" s="34"/>
      <c r="F13" s="109"/>
      <c r="G13" s="109"/>
      <c r="H13" s="109"/>
    </row>
    <row r="14" spans="2:8" x14ac:dyDescent="0.15">
      <c r="B14" s="27" t="s">
        <v>1647</v>
      </c>
      <c r="C14" s="28" t="s">
        <v>1661</v>
      </c>
      <c r="D14" s="16" t="s">
        <v>1662</v>
      </c>
      <c r="E14" s="34"/>
      <c r="F14" s="109"/>
      <c r="G14" s="109"/>
      <c r="H14" s="109"/>
    </row>
    <row r="15" spans="2:8" x14ac:dyDescent="0.15">
      <c r="B15" s="27" t="s">
        <v>1648</v>
      </c>
      <c r="C15" s="28" t="s">
        <v>1663</v>
      </c>
      <c r="D15" s="16" t="s">
        <v>1664</v>
      </c>
      <c r="E15" s="34"/>
      <c r="F15" s="109"/>
      <c r="G15" s="109"/>
      <c r="H15" s="109"/>
    </row>
    <row r="16" spans="2:8" ht="33" x14ac:dyDescent="0.15">
      <c r="B16" s="27" t="s">
        <v>1649</v>
      </c>
      <c r="C16" s="28" t="s">
        <v>1665</v>
      </c>
      <c r="D16" s="16" t="s">
        <v>1666</v>
      </c>
      <c r="E16" s="34"/>
      <c r="F16" s="109"/>
      <c r="G16" s="109"/>
      <c r="H16" s="109"/>
    </row>
    <row r="17" spans="2:8" x14ac:dyDescent="0.15">
      <c r="B17" s="27" t="s">
        <v>1650</v>
      </c>
      <c r="C17" s="28" t="s">
        <v>1667</v>
      </c>
      <c r="D17" s="16" t="s">
        <v>1668</v>
      </c>
      <c r="E17" s="34"/>
      <c r="F17" s="109"/>
      <c r="G17" s="109"/>
      <c r="H17" s="109"/>
    </row>
    <row r="18" spans="2:8" ht="33" x14ac:dyDescent="0.15">
      <c r="B18" s="27" t="s">
        <v>1651</v>
      </c>
      <c r="C18" s="28" t="s">
        <v>1669</v>
      </c>
      <c r="D18" s="16" t="s">
        <v>1670</v>
      </c>
      <c r="E18" s="34"/>
      <c r="F18" s="109"/>
      <c r="G18" s="109"/>
      <c r="H18" s="109"/>
    </row>
    <row r="19" spans="2:8" ht="33" x14ac:dyDescent="0.15">
      <c r="B19" s="27" t="s">
        <v>1652</v>
      </c>
      <c r="C19" s="28" t="s">
        <v>1671</v>
      </c>
      <c r="D19" s="16" t="s">
        <v>1672</v>
      </c>
      <c r="E19" s="34"/>
      <c r="F19" s="109"/>
      <c r="G19" s="109"/>
      <c r="H19" s="109"/>
    </row>
    <row r="20" spans="2:8" x14ac:dyDescent="0.15">
      <c r="B20" s="27" t="s">
        <v>1653</v>
      </c>
      <c r="C20" s="28" t="s">
        <v>1673</v>
      </c>
      <c r="D20" s="16" t="s">
        <v>1674</v>
      </c>
      <c r="E20" s="34"/>
      <c r="F20" s="109"/>
      <c r="G20" s="109"/>
      <c r="H20" s="109"/>
    </row>
  </sheetData>
  <mergeCells count="17">
    <mergeCell ref="F11:H11"/>
    <mergeCell ref="F12:H12"/>
    <mergeCell ref="F13:H13"/>
    <mergeCell ref="F14:H14"/>
    <mergeCell ref="F15:H15"/>
    <mergeCell ref="F16:H16"/>
    <mergeCell ref="F17:H17"/>
    <mergeCell ref="F18:H18"/>
    <mergeCell ref="F19:H19"/>
    <mergeCell ref="F20:H20"/>
    <mergeCell ref="F9:H9"/>
    <mergeCell ref="F10:H10"/>
    <mergeCell ref="B1:C1"/>
    <mergeCell ref="B2:H2"/>
    <mergeCell ref="B3:H3"/>
    <mergeCell ref="B7:H7"/>
    <mergeCell ref="B8:H8"/>
  </mergeCells>
  <phoneticPr fontId="1" type="noConversion"/>
  <conditionalFormatting sqref="E1 E4:E6 E9:E1048576">
    <cfRule type="cellIs" dxfId="17" priority="4" operator="equal">
      <formula>"NOT TEST"</formula>
    </cfRule>
    <cfRule type="cellIs" dxfId="16" priority="5" operator="equal">
      <formula>"FAIL"</formula>
    </cfRule>
  </conditionalFormatting>
  <conditionalFormatting sqref="D6">
    <cfRule type="cellIs" dxfId="15" priority="2" operator="equal">
      <formula>"NOT TEST"</formula>
    </cfRule>
    <cfRule type="cellIs" dxfId="14" priority="3" operator="equal">
      <formula>"FAIL"</formula>
    </cfRule>
  </conditionalFormatting>
  <conditionalFormatting sqref="G5:G6">
    <cfRule type="cellIs" dxfId="13" priority="1" operator="notEqual">
      <formula>0</formula>
    </cfRule>
  </conditionalFormatting>
  <dataValidations count="1">
    <dataValidation type="list" allowBlank="1" showInputMessage="1" showErrorMessage="1" sqref="E1 E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zoomScaleNormal="100" workbookViewId="0">
      <selection activeCell="B1" sqref="B1:H3"/>
    </sheetView>
  </sheetViews>
  <sheetFormatPr defaultColWidth="8.875" defaultRowHeight="16.5" x14ac:dyDescent="0.15"/>
  <cols>
    <col min="1" max="1" width="1.375" style="2" customWidth="1"/>
    <col min="2" max="2" width="8.375" style="2" customWidth="1"/>
    <col min="3" max="3" width="50.875" style="2" customWidth="1"/>
    <col min="4" max="4" width="60.2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1707</v>
      </c>
      <c r="C2" s="116"/>
      <c r="D2" s="116"/>
      <c r="E2" s="116"/>
      <c r="F2" s="116"/>
      <c r="G2" s="116"/>
      <c r="H2" s="116"/>
    </row>
    <row r="3" spans="2:8" x14ac:dyDescent="0.15">
      <c r="B3" s="109" t="s">
        <v>1678</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13.1</v>
      </c>
      <c r="C6" s="33" t="s">
        <v>1676</v>
      </c>
      <c r="D6" s="28"/>
      <c r="E6" s="40">
        <f>SUM(F6+G6+H6)</f>
        <v>0</v>
      </c>
      <c r="F6" s="16">
        <f>COUNTIF(E10:E18,"PASS")</f>
        <v>0</v>
      </c>
      <c r="G6" s="46">
        <f>COUNTIF(E10:E18,"FAIL")</f>
        <v>0</v>
      </c>
      <c r="H6" s="46">
        <f>COUNTIF(E10:E18,"NOT TEST")</f>
        <v>0</v>
      </c>
    </row>
    <row r="7" spans="2:8" x14ac:dyDescent="0.15">
      <c r="B7" s="113"/>
      <c r="C7" s="114"/>
      <c r="D7" s="114"/>
      <c r="E7" s="114"/>
      <c r="F7" s="114"/>
      <c r="G7" s="114"/>
      <c r="H7" s="114"/>
    </row>
    <row r="8" spans="2:8" ht="18" x14ac:dyDescent="0.15">
      <c r="B8" s="112" t="s">
        <v>1677</v>
      </c>
      <c r="C8" s="112"/>
      <c r="D8" s="112"/>
      <c r="E8" s="112"/>
      <c r="F8" s="112"/>
      <c r="G8" s="112"/>
      <c r="H8" s="112"/>
    </row>
    <row r="9" spans="2:8" x14ac:dyDescent="0.15">
      <c r="B9" s="26" t="s">
        <v>0</v>
      </c>
      <c r="C9" s="26" t="s">
        <v>104</v>
      </c>
      <c r="D9" s="26" t="s">
        <v>105</v>
      </c>
      <c r="E9" s="26" t="s">
        <v>2</v>
      </c>
      <c r="F9" s="79" t="s">
        <v>1</v>
      </c>
      <c r="G9" s="79"/>
      <c r="H9" s="79"/>
    </row>
    <row r="10" spans="2:8" x14ac:dyDescent="0.15">
      <c r="B10" s="27" t="s">
        <v>1680</v>
      </c>
      <c r="C10" s="28" t="s">
        <v>1689</v>
      </c>
      <c r="D10" s="16" t="s">
        <v>1690</v>
      </c>
      <c r="E10" s="34"/>
      <c r="F10" s="109"/>
      <c r="G10" s="109"/>
      <c r="H10" s="109"/>
    </row>
    <row r="11" spans="2:8" x14ac:dyDescent="0.15">
      <c r="B11" s="27" t="s">
        <v>1681</v>
      </c>
      <c r="C11" s="28" t="s">
        <v>1691</v>
      </c>
      <c r="D11" s="16" t="s">
        <v>1692</v>
      </c>
      <c r="E11" s="34"/>
      <c r="F11" s="109"/>
      <c r="G11" s="109"/>
      <c r="H11" s="109"/>
    </row>
    <row r="12" spans="2:8" x14ac:dyDescent="0.15">
      <c r="B12" s="27" t="s">
        <v>1682</v>
      </c>
      <c r="C12" s="28" t="s">
        <v>1693</v>
      </c>
      <c r="D12" s="16" t="s">
        <v>1694</v>
      </c>
      <c r="E12" s="34"/>
      <c r="F12" s="109"/>
      <c r="G12" s="109"/>
      <c r="H12" s="109"/>
    </row>
    <row r="13" spans="2:8" x14ac:dyDescent="0.15">
      <c r="B13" s="27" t="s">
        <v>1683</v>
      </c>
      <c r="C13" s="28" t="s">
        <v>1695</v>
      </c>
      <c r="D13" s="16" t="s">
        <v>1696</v>
      </c>
      <c r="E13" s="34"/>
      <c r="F13" s="109"/>
      <c r="G13" s="109"/>
      <c r="H13" s="109"/>
    </row>
    <row r="14" spans="2:8" x14ac:dyDescent="0.15">
      <c r="B14" s="27" t="s">
        <v>1684</v>
      </c>
      <c r="C14" s="28" t="s">
        <v>1697</v>
      </c>
      <c r="D14" s="16" t="s">
        <v>1698</v>
      </c>
      <c r="E14" s="34"/>
      <c r="F14" s="109"/>
      <c r="G14" s="109"/>
      <c r="H14" s="109"/>
    </row>
    <row r="15" spans="2:8" ht="82.5" x14ac:dyDescent="0.15">
      <c r="B15" s="27" t="s">
        <v>1685</v>
      </c>
      <c r="C15" s="28" t="s">
        <v>1699</v>
      </c>
      <c r="D15" s="16" t="s">
        <v>1700</v>
      </c>
      <c r="E15" s="34"/>
      <c r="F15" s="109"/>
      <c r="G15" s="109"/>
      <c r="H15" s="109"/>
    </row>
    <row r="16" spans="2:8" ht="33" x14ac:dyDescent="0.15">
      <c r="B16" s="27" t="s">
        <v>1686</v>
      </c>
      <c r="C16" s="28" t="s">
        <v>1701</v>
      </c>
      <c r="D16" s="16" t="s">
        <v>1702</v>
      </c>
      <c r="E16" s="34"/>
      <c r="F16" s="109"/>
      <c r="G16" s="109"/>
      <c r="H16" s="109"/>
    </row>
    <row r="17" spans="2:8" ht="33" x14ac:dyDescent="0.15">
      <c r="B17" s="27" t="s">
        <v>1687</v>
      </c>
      <c r="C17" s="28" t="s">
        <v>1703</v>
      </c>
      <c r="D17" s="16" t="s">
        <v>1704</v>
      </c>
      <c r="E17" s="34"/>
      <c r="F17" s="109"/>
      <c r="G17" s="109"/>
      <c r="H17" s="109"/>
    </row>
    <row r="18" spans="2:8" x14ac:dyDescent="0.15">
      <c r="B18" s="27" t="s">
        <v>1688</v>
      </c>
      <c r="C18" s="28" t="s">
        <v>1705</v>
      </c>
      <c r="D18" s="16" t="s">
        <v>1706</v>
      </c>
      <c r="E18" s="34"/>
      <c r="F18" s="109"/>
      <c r="G18" s="109"/>
      <c r="H18" s="109"/>
    </row>
  </sheetData>
  <mergeCells count="15">
    <mergeCell ref="F16:H16"/>
    <mergeCell ref="F17:H17"/>
    <mergeCell ref="F18:H18"/>
    <mergeCell ref="F11:H11"/>
    <mergeCell ref="F12:H12"/>
    <mergeCell ref="F13:H13"/>
    <mergeCell ref="F14:H14"/>
    <mergeCell ref="F15:H15"/>
    <mergeCell ref="F10:H10"/>
    <mergeCell ref="B1:C1"/>
    <mergeCell ref="B2:H2"/>
    <mergeCell ref="B3:H3"/>
    <mergeCell ref="B7:H7"/>
    <mergeCell ref="B8:H8"/>
    <mergeCell ref="F9:H9"/>
  </mergeCells>
  <phoneticPr fontId="1" type="noConversion"/>
  <conditionalFormatting sqref="E1 E4:E6 E9:E1048576">
    <cfRule type="cellIs" dxfId="12" priority="4" operator="equal">
      <formula>"NOT TEST"</formula>
    </cfRule>
    <cfRule type="cellIs" dxfId="11" priority="5" operator="equal">
      <formula>"FAIL"</formula>
    </cfRule>
  </conditionalFormatting>
  <conditionalFormatting sqref="D6">
    <cfRule type="cellIs" dxfId="10" priority="2" operator="equal">
      <formula>"NOT TEST"</formula>
    </cfRule>
    <cfRule type="cellIs" dxfId="9" priority="3" operator="equal">
      <formula>"FAIL"</formula>
    </cfRule>
  </conditionalFormatting>
  <conditionalFormatting sqref="G5:G6">
    <cfRule type="cellIs" dxfId="8" priority="1" operator="notEqual">
      <formula>0</formula>
    </cfRule>
  </conditionalFormatting>
  <dataValidations count="1">
    <dataValidation type="list" allowBlank="1" showInputMessage="1" showErrorMessage="1" sqref="E1 E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zoomScaleNormal="100" workbookViewId="0">
      <selection activeCell="B2" sqref="B2:J2"/>
    </sheetView>
  </sheetViews>
  <sheetFormatPr defaultColWidth="8.875" defaultRowHeight="16.5" x14ac:dyDescent="0.15"/>
  <cols>
    <col min="1" max="1" width="1.625" style="2" customWidth="1"/>
    <col min="2" max="2" width="11.625" style="2" customWidth="1"/>
    <col min="3" max="3" width="21.5" style="2" customWidth="1"/>
    <col min="4" max="4" width="20.5" style="2" customWidth="1"/>
    <col min="5" max="5" width="14.375" style="35" customWidth="1"/>
    <col min="6" max="6" width="12" style="2" customWidth="1"/>
    <col min="7" max="7" width="17.125" style="2" customWidth="1"/>
    <col min="8" max="8" width="15.125" style="2" customWidth="1"/>
    <col min="9" max="9" width="21.875" style="2" customWidth="1"/>
    <col min="10" max="10" width="25.5" style="2" customWidth="1"/>
    <col min="11" max="16384" width="8.875" style="2"/>
  </cols>
  <sheetData>
    <row r="1" spans="2:10" x14ac:dyDescent="0.15">
      <c r="B1" s="136" t="s">
        <v>262</v>
      </c>
      <c r="C1" s="136"/>
    </row>
    <row r="2" spans="2:10" ht="27.6" customHeight="1" x14ac:dyDescent="0.15">
      <c r="B2" s="116" t="s">
        <v>1775</v>
      </c>
      <c r="C2" s="116"/>
      <c r="D2" s="116"/>
      <c r="E2" s="116"/>
      <c r="F2" s="116"/>
      <c r="G2" s="116"/>
      <c r="H2" s="116"/>
      <c r="I2" s="116"/>
      <c r="J2" s="116"/>
    </row>
    <row r="3" spans="2:10" ht="15.6" customHeight="1" x14ac:dyDescent="0.15">
      <c r="B3" s="147" t="s">
        <v>1720</v>
      </c>
      <c r="C3" s="147"/>
      <c r="D3" s="147"/>
      <c r="E3" s="147"/>
      <c r="F3" s="147"/>
      <c r="G3" s="147"/>
      <c r="H3" s="147"/>
      <c r="I3" s="147"/>
      <c r="J3" s="147"/>
    </row>
    <row r="4" spans="2:10" x14ac:dyDescent="0.15">
      <c r="B4" s="148"/>
      <c r="C4" s="148"/>
      <c r="D4" s="148"/>
      <c r="E4" s="148"/>
      <c r="F4" s="148"/>
      <c r="G4" s="148"/>
      <c r="H4" s="148"/>
      <c r="I4" s="148"/>
      <c r="J4" s="148"/>
    </row>
    <row r="5" spans="2:10" ht="18" x14ac:dyDescent="0.15">
      <c r="B5" s="137" t="s">
        <v>1755</v>
      </c>
      <c r="C5" s="137"/>
      <c r="D5" s="137"/>
      <c r="E5" s="137"/>
      <c r="F5" s="137"/>
      <c r="G5" s="137"/>
      <c r="H5" s="137"/>
      <c r="I5" s="137"/>
      <c r="J5" s="137"/>
    </row>
    <row r="6" spans="2:10" x14ac:dyDescent="0.15">
      <c r="B6" s="138" t="s">
        <v>1738</v>
      </c>
      <c r="C6" s="138"/>
      <c r="D6" s="138"/>
      <c r="E6" s="138"/>
      <c r="F6" s="138"/>
      <c r="G6" s="138"/>
      <c r="H6" s="139" t="s">
        <v>1751</v>
      </c>
      <c r="I6" s="139"/>
      <c r="J6" s="139"/>
    </row>
    <row r="7" spans="2:10" s="4" customFormat="1" x14ac:dyDescent="0.15">
      <c r="B7" s="140" t="s">
        <v>1746</v>
      </c>
      <c r="C7" s="141" t="s">
        <v>1745</v>
      </c>
      <c r="D7" s="143" t="s">
        <v>1741</v>
      </c>
      <c r="E7" s="141" t="s">
        <v>1748</v>
      </c>
      <c r="F7" s="141" t="s">
        <v>1749</v>
      </c>
      <c r="G7" s="141" t="s">
        <v>1747</v>
      </c>
      <c r="H7" s="145" t="s">
        <v>1748</v>
      </c>
      <c r="I7" s="145" t="s">
        <v>1749</v>
      </c>
      <c r="J7" s="145" t="s">
        <v>1747</v>
      </c>
    </row>
    <row r="8" spans="2:10" s="4" customFormat="1" x14ac:dyDescent="0.15">
      <c r="B8" s="140"/>
      <c r="C8" s="142"/>
      <c r="D8" s="144"/>
      <c r="E8" s="142"/>
      <c r="F8" s="142"/>
      <c r="G8" s="142"/>
      <c r="H8" s="146"/>
      <c r="I8" s="146"/>
      <c r="J8" s="146"/>
    </row>
    <row r="9" spans="2:10" ht="16.899999999999999" customHeight="1" x14ac:dyDescent="0.15">
      <c r="B9" s="51">
        <v>1</v>
      </c>
      <c r="C9" s="51" t="s">
        <v>1752</v>
      </c>
      <c r="D9" s="52">
        <v>4</v>
      </c>
      <c r="E9" s="51" t="s">
        <v>1726</v>
      </c>
      <c r="F9" s="51" t="s">
        <v>1726</v>
      </c>
      <c r="G9" s="53">
        <v>0.24305555555555555</v>
      </c>
      <c r="H9" s="51"/>
      <c r="I9" s="51"/>
      <c r="J9" s="54"/>
    </row>
    <row r="10" spans="2:10" ht="16.899999999999999" customHeight="1" x14ac:dyDescent="0.15">
      <c r="B10" s="51">
        <v>2</v>
      </c>
      <c r="C10" s="51" t="s">
        <v>1752</v>
      </c>
      <c r="D10" s="52">
        <v>4</v>
      </c>
      <c r="E10" s="51" t="s">
        <v>1727</v>
      </c>
      <c r="F10" s="51" t="s">
        <v>1727</v>
      </c>
      <c r="G10" s="53">
        <v>0.25</v>
      </c>
      <c r="H10" s="51"/>
      <c r="I10" s="51"/>
      <c r="J10" s="54"/>
    </row>
    <row r="11" spans="2:10" ht="16.899999999999999" customHeight="1" x14ac:dyDescent="0.15">
      <c r="B11" s="51">
        <v>3</v>
      </c>
      <c r="C11" s="51" t="s">
        <v>1753</v>
      </c>
      <c r="D11" s="52">
        <v>4</v>
      </c>
      <c r="E11" s="51" t="s">
        <v>1729</v>
      </c>
      <c r="F11" s="51" t="s">
        <v>1729</v>
      </c>
      <c r="G11" s="53">
        <v>0.24513888888888888</v>
      </c>
      <c r="H11" s="51"/>
      <c r="I11" s="51"/>
      <c r="J11" s="54"/>
    </row>
    <row r="12" spans="2:10" ht="16.899999999999999" customHeight="1" x14ac:dyDescent="0.15">
      <c r="B12" s="51">
        <v>4</v>
      </c>
      <c r="C12" s="51" t="s">
        <v>1753</v>
      </c>
      <c r="D12" s="52">
        <v>4</v>
      </c>
      <c r="E12" s="51" t="s">
        <v>1727</v>
      </c>
      <c r="F12" s="51" t="s">
        <v>1727</v>
      </c>
      <c r="G12" s="53">
        <v>0.23402777777777778</v>
      </c>
      <c r="H12" s="51"/>
      <c r="I12" s="51"/>
      <c r="J12" s="54"/>
    </row>
    <row r="13" spans="2:10" ht="16.899999999999999" customHeight="1" x14ac:dyDescent="0.15">
      <c r="B13" s="51">
        <v>5</v>
      </c>
      <c r="C13" s="51" t="s">
        <v>1754</v>
      </c>
      <c r="D13" s="52">
        <v>4</v>
      </c>
      <c r="E13" s="51" t="s">
        <v>1727</v>
      </c>
      <c r="F13" s="51" t="s">
        <v>1727</v>
      </c>
      <c r="G13" s="53">
        <v>0.23472222222222222</v>
      </c>
      <c r="H13" s="51"/>
      <c r="I13" s="51"/>
      <c r="J13" s="54"/>
    </row>
    <row r="14" spans="2:10" ht="16.899999999999999" customHeight="1" x14ac:dyDescent="0.15">
      <c r="B14" s="51">
        <v>6</v>
      </c>
      <c r="C14" s="51" t="s">
        <v>1754</v>
      </c>
      <c r="D14" s="52">
        <v>4</v>
      </c>
      <c r="E14" s="51" t="s">
        <v>1727</v>
      </c>
      <c r="F14" s="51" t="s">
        <v>1727</v>
      </c>
      <c r="G14" s="53">
        <v>0.22916666666666666</v>
      </c>
      <c r="H14" s="51"/>
      <c r="I14" s="51"/>
      <c r="J14" s="54"/>
    </row>
    <row r="15" spans="2:10" ht="16.899999999999999" customHeight="1" x14ac:dyDescent="0.15">
      <c r="B15" s="55" t="s">
        <v>1737</v>
      </c>
      <c r="C15" s="152"/>
      <c r="D15" s="152"/>
      <c r="E15" s="152"/>
      <c r="F15" s="152"/>
      <c r="G15" s="152"/>
      <c r="H15" s="152"/>
      <c r="I15" s="152"/>
      <c r="J15" s="152"/>
    </row>
    <row r="16" spans="2:10" x14ac:dyDescent="0.15">
      <c r="B16" s="149"/>
      <c r="C16" s="150"/>
      <c r="D16" s="150"/>
      <c r="E16" s="150"/>
      <c r="F16" s="150"/>
      <c r="G16" s="150"/>
      <c r="H16" s="150"/>
      <c r="I16" s="150"/>
      <c r="J16" s="151"/>
    </row>
    <row r="17" spans="2:10" ht="18" x14ac:dyDescent="0.15">
      <c r="B17" s="137" t="s">
        <v>1756</v>
      </c>
      <c r="C17" s="137"/>
      <c r="D17" s="137"/>
      <c r="E17" s="137"/>
      <c r="F17" s="137"/>
      <c r="G17" s="137"/>
      <c r="H17" s="137"/>
      <c r="I17" s="137"/>
      <c r="J17" s="137"/>
    </row>
    <row r="18" spans="2:10" x14ac:dyDescent="0.15">
      <c r="B18" s="138" t="s">
        <v>1738</v>
      </c>
      <c r="C18" s="138"/>
      <c r="D18" s="138"/>
      <c r="E18" s="138"/>
      <c r="F18" s="138"/>
      <c r="G18" s="138"/>
      <c r="H18" s="139" t="s">
        <v>1739</v>
      </c>
      <c r="I18" s="139"/>
      <c r="J18" s="139"/>
    </row>
    <row r="19" spans="2:10" s="4" customFormat="1" x14ac:dyDescent="0.15">
      <c r="B19" s="140" t="s">
        <v>1746</v>
      </c>
      <c r="C19" s="142" t="s">
        <v>1732</v>
      </c>
      <c r="D19" s="141" t="s">
        <v>1742</v>
      </c>
      <c r="E19" s="141" t="s">
        <v>1743</v>
      </c>
      <c r="F19" s="141" t="s">
        <v>1740</v>
      </c>
      <c r="G19" s="142" t="s">
        <v>1750</v>
      </c>
      <c r="H19" s="145" t="s">
        <v>1748</v>
      </c>
      <c r="I19" s="145" t="s">
        <v>1743</v>
      </c>
      <c r="J19" s="145" t="s">
        <v>1747</v>
      </c>
    </row>
    <row r="20" spans="2:10" s="4" customFormat="1" x14ac:dyDescent="0.15">
      <c r="B20" s="140"/>
      <c r="C20" s="142"/>
      <c r="D20" s="142"/>
      <c r="E20" s="142"/>
      <c r="F20" s="142"/>
      <c r="G20" s="142"/>
      <c r="H20" s="146"/>
      <c r="I20" s="146"/>
      <c r="J20" s="146"/>
    </row>
    <row r="21" spans="2:10" ht="16.899999999999999" customHeight="1" x14ac:dyDescent="0.15">
      <c r="B21" s="51">
        <v>1</v>
      </c>
      <c r="C21" s="52">
        <v>259</v>
      </c>
      <c r="D21" s="52" t="s">
        <v>1734</v>
      </c>
      <c r="E21" s="52" t="s">
        <v>1734</v>
      </c>
      <c r="F21" s="56">
        <v>3</v>
      </c>
      <c r="G21" s="57" t="s">
        <v>1735</v>
      </c>
      <c r="H21" s="56"/>
      <c r="I21" s="56"/>
      <c r="J21" s="56"/>
    </row>
    <row r="22" spans="2:10" ht="34.15" customHeight="1" x14ac:dyDescent="0.15">
      <c r="B22" s="51">
        <v>2</v>
      </c>
      <c r="C22" s="52">
        <v>586</v>
      </c>
      <c r="D22" s="52" t="s">
        <v>1736</v>
      </c>
      <c r="E22" s="52" t="s">
        <v>1736</v>
      </c>
      <c r="F22" s="56">
        <v>2</v>
      </c>
      <c r="G22" s="60" t="s">
        <v>1744</v>
      </c>
      <c r="H22" s="52"/>
      <c r="I22" s="52"/>
      <c r="J22" s="58"/>
    </row>
    <row r="23" spans="2:10" ht="16.899999999999999" customHeight="1" x14ac:dyDescent="0.15">
      <c r="B23" s="55" t="s">
        <v>1737</v>
      </c>
      <c r="C23" s="52"/>
      <c r="D23" s="52"/>
      <c r="E23" s="52"/>
      <c r="F23" s="58"/>
      <c r="G23" s="59"/>
      <c r="H23" s="52"/>
      <c r="I23" s="52"/>
      <c r="J23" s="58"/>
    </row>
  </sheetData>
  <mergeCells count="30">
    <mergeCell ref="H19:H20"/>
    <mergeCell ref="I19:I20"/>
    <mergeCell ref="J19:J20"/>
    <mergeCell ref="B2:J2"/>
    <mergeCell ref="B3:J3"/>
    <mergeCell ref="B4:J4"/>
    <mergeCell ref="B16:J16"/>
    <mergeCell ref="B19:B20"/>
    <mergeCell ref="C19:C20"/>
    <mergeCell ref="D19:D20"/>
    <mergeCell ref="E19:E20"/>
    <mergeCell ref="F19:F20"/>
    <mergeCell ref="G19:G20"/>
    <mergeCell ref="I7:I8"/>
    <mergeCell ref="J7:J8"/>
    <mergeCell ref="C15:J15"/>
    <mergeCell ref="B1:C1"/>
    <mergeCell ref="B17:J17"/>
    <mergeCell ref="B18:G18"/>
    <mergeCell ref="H18:J18"/>
    <mergeCell ref="B5:J5"/>
    <mergeCell ref="B6:G6"/>
    <mergeCell ref="H6:J6"/>
    <mergeCell ref="B7:B8"/>
    <mergeCell ref="C7:C8"/>
    <mergeCell ref="D7:D8"/>
    <mergeCell ref="E7:E8"/>
    <mergeCell ref="F7:F8"/>
    <mergeCell ref="G7:G8"/>
    <mergeCell ref="H7:H8"/>
  </mergeCells>
  <phoneticPr fontId="1" type="noConversion"/>
  <conditionalFormatting sqref="E1 E5:E15 E17:E1048576">
    <cfRule type="cellIs" dxfId="7" priority="4" operator="equal">
      <formula>"NOT TEST"</formula>
    </cfRule>
    <cfRule type="cellIs" dxfId="6" priority="5" operator="equal">
      <formula>"FAIL"</formula>
    </cfRule>
  </conditionalFormatting>
  <hyperlinks>
    <hyperlink ref="B1:C1" location="'0.总览'!A1" display="返回总目录"/>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zoomScaleNormal="100" workbookViewId="0">
      <selection activeCell="B2" sqref="B2:J2"/>
    </sheetView>
  </sheetViews>
  <sheetFormatPr defaultColWidth="8.875" defaultRowHeight="16.5" x14ac:dyDescent="0.15"/>
  <cols>
    <col min="1" max="1" width="3" style="2" customWidth="1"/>
    <col min="2" max="2" width="11.625" style="2" customWidth="1"/>
    <col min="3" max="3" width="21.5" style="2" customWidth="1"/>
    <col min="4" max="4" width="20.5" style="2" customWidth="1"/>
    <col min="5" max="5" width="14.375" style="35" customWidth="1"/>
    <col min="6" max="6" width="12" style="2" customWidth="1"/>
    <col min="7" max="7" width="17.125" style="2" customWidth="1"/>
    <col min="8" max="8" width="15.125" style="2" customWidth="1"/>
    <col min="9" max="9" width="21.875" style="2" customWidth="1"/>
    <col min="10" max="10" width="24.875" style="2" customWidth="1"/>
    <col min="11" max="16384" width="8.875" style="2"/>
  </cols>
  <sheetData>
    <row r="1" spans="2:10" x14ac:dyDescent="0.15">
      <c r="B1" s="136" t="s">
        <v>262</v>
      </c>
      <c r="C1" s="136"/>
    </row>
    <row r="2" spans="2:10" ht="27.6" customHeight="1" x14ac:dyDescent="0.15">
      <c r="B2" s="116" t="s">
        <v>1774</v>
      </c>
      <c r="C2" s="116"/>
      <c r="D2" s="116"/>
      <c r="E2" s="116"/>
      <c r="F2" s="116"/>
      <c r="G2" s="116"/>
      <c r="H2" s="116"/>
      <c r="I2" s="116"/>
      <c r="J2" s="116"/>
    </row>
    <row r="3" spans="2:10" ht="15.6" customHeight="1" x14ac:dyDescent="0.15">
      <c r="B3" s="147" t="s">
        <v>1757</v>
      </c>
      <c r="C3" s="147"/>
      <c r="D3" s="147"/>
      <c r="E3" s="147"/>
      <c r="F3" s="147"/>
      <c r="G3" s="147"/>
      <c r="H3" s="147"/>
      <c r="I3" s="147"/>
      <c r="J3" s="147"/>
    </row>
    <row r="4" spans="2:10" x14ac:dyDescent="0.15">
      <c r="B4" s="148"/>
      <c r="C4" s="148"/>
      <c r="D4" s="148"/>
      <c r="E4" s="148"/>
      <c r="F4" s="148"/>
      <c r="G4" s="148"/>
      <c r="H4" s="148"/>
      <c r="I4" s="148"/>
      <c r="J4" s="148"/>
    </row>
    <row r="5" spans="2:10" x14ac:dyDescent="0.15">
      <c r="B5" s="155" t="s">
        <v>1758</v>
      </c>
      <c r="C5" s="155"/>
      <c r="D5" s="155"/>
      <c r="E5" s="155"/>
      <c r="F5" s="155"/>
      <c r="G5" s="155"/>
      <c r="H5" s="155"/>
      <c r="I5" s="155"/>
      <c r="J5" s="155"/>
    </row>
    <row r="6" spans="2:10" x14ac:dyDescent="0.15">
      <c r="B6" s="160" t="s">
        <v>1759</v>
      </c>
      <c r="C6" s="160"/>
      <c r="D6" s="160"/>
      <c r="E6" s="160"/>
      <c r="F6" s="160"/>
      <c r="G6" s="160"/>
      <c r="H6" s="161" t="s">
        <v>1721</v>
      </c>
      <c r="I6" s="161"/>
      <c r="J6" s="161"/>
    </row>
    <row r="7" spans="2:10" s="4" customFormat="1" x14ac:dyDescent="0.15">
      <c r="B7" s="156" t="s">
        <v>1722</v>
      </c>
      <c r="C7" s="157" t="s">
        <v>1723</v>
      </c>
      <c r="D7" s="158" t="s">
        <v>1760</v>
      </c>
      <c r="E7" s="157" t="s">
        <v>1748</v>
      </c>
      <c r="F7" s="157" t="s">
        <v>1749</v>
      </c>
      <c r="G7" s="157" t="s">
        <v>1733</v>
      </c>
      <c r="H7" s="153" t="s">
        <v>1748</v>
      </c>
      <c r="I7" s="153" t="s">
        <v>1749</v>
      </c>
      <c r="J7" s="153" t="s">
        <v>1733</v>
      </c>
    </row>
    <row r="8" spans="2:10" s="4" customFormat="1" x14ac:dyDescent="0.15">
      <c r="B8" s="156"/>
      <c r="C8" s="157"/>
      <c r="D8" s="158"/>
      <c r="E8" s="157"/>
      <c r="F8" s="157"/>
      <c r="G8" s="157"/>
      <c r="H8" s="153"/>
      <c r="I8" s="153"/>
      <c r="J8" s="153"/>
    </row>
    <row r="9" spans="2:10" x14ac:dyDescent="0.15">
      <c r="B9" s="61">
        <v>1</v>
      </c>
      <c r="C9" s="61" t="s">
        <v>1725</v>
      </c>
      <c r="D9" s="62" t="s">
        <v>1761</v>
      </c>
      <c r="E9" s="61" t="s">
        <v>1762</v>
      </c>
      <c r="F9" s="61" t="s">
        <v>1762</v>
      </c>
      <c r="G9" s="63">
        <v>2</v>
      </c>
      <c r="H9" s="61"/>
      <c r="I9" s="61"/>
      <c r="J9" s="63"/>
    </row>
    <row r="10" spans="2:10" x14ac:dyDescent="0.15">
      <c r="B10" s="61">
        <v>2</v>
      </c>
      <c r="C10" s="61" t="s">
        <v>1725</v>
      </c>
      <c r="D10" s="62" t="s">
        <v>1763</v>
      </c>
      <c r="E10" s="61" t="s">
        <v>1764</v>
      </c>
      <c r="F10" s="61" t="s">
        <v>1764</v>
      </c>
      <c r="G10" s="63">
        <v>2</v>
      </c>
      <c r="H10" s="61"/>
      <c r="I10" s="61"/>
      <c r="J10" s="63"/>
    </row>
    <row r="11" spans="2:10" x14ac:dyDescent="0.15">
      <c r="B11" s="61">
        <v>3</v>
      </c>
      <c r="C11" s="61" t="s">
        <v>1728</v>
      </c>
      <c r="D11" s="62" t="s">
        <v>1761</v>
      </c>
      <c r="E11" s="61" t="s">
        <v>1762</v>
      </c>
      <c r="F11" s="61" t="s">
        <v>1762</v>
      </c>
      <c r="G11" s="63">
        <v>2</v>
      </c>
      <c r="H11" s="61"/>
      <c r="I11" s="61"/>
      <c r="J11" s="63"/>
    </row>
    <row r="12" spans="2:10" x14ac:dyDescent="0.15">
      <c r="B12" s="61">
        <v>4</v>
      </c>
      <c r="C12" s="61" t="s">
        <v>1728</v>
      </c>
      <c r="D12" s="62" t="s">
        <v>1763</v>
      </c>
      <c r="E12" s="61" t="s">
        <v>1764</v>
      </c>
      <c r="F12" s="61" t="s">
        <v>1764</v>
      </c>
      <c r="G12" s="63">
        <v>2</v>
      </c>
      <c r="H12" s="61"/>
      <c r="I12" s="61"/>
      <c r="J12" s="63"/>
    </row>
    <row r="13" spans="2:10" x14ac:dyDescent="0.15">
      <c r="B13" s="61">
        <v>5</v>
      </c>
      <c r="C13" s="61" t="s">
        <v>1730</v>
      </c>
      <c r="D13" s="62" t="s">
        <v>1761</v>
      </c>
      <c r="E13" s="61" t="s">
        <v>1762</v>
      </c>
      <c r="F13" s="61" t="s">
        <v>1762</v>
      </c>
      <c r="G13" s="63">
        <v>2</v>
      </c>
      <c r="H13" s="61"/>
      <c r="I13" s="61"/>
      <c r="J13" s="63"/>
    </row>
    <row r="14" spans="2:10" x14ac:dyDescent="0.15">
      <c r="B14" s="61">
        <v>6</v>
      </c>
      <c r="C14" s="61" t="s">
        <v>1730</v>
      </c>
      <c r="D14" s="62" t="s">
        <v>1763</v>
      </c>
      <c r="E14" s="61" t="s">
        <v>1764</v>
      </c>
      <c r="F14" s="61" t="s">
        <v>1764</v>
      </c>
      <c r="G14" s="63">
        <v>2</v>
      </c>
      <c r="H14" s="61"/>
      <c r="I14" s="61"/>
      <c r="J14" s="63"/>
    </row>
    <row r="15" spans="2:10" x14ac:dyDescent="0.15">
      <c r="B15" s="64" t="s">
        <v>1731</v>
      </c>
      <c r="C15" s="154"/>
      <c r="D15" s="154"/>
      <c r="E15" s="154"/>
      <c r="F15" s="154"/>
      <c r="G15" s="154"/>
      <c r="H15" s="154"/>
      <c r="I15" s="154"/>
      <c r="J15" s="154"/>
    </row>
    <row r="16" spans="2:10" x14ac:dyDescent="0.15">
      <c r="B16" s="154"/>
      <c r="C16" s="154"/>
      <c r="D16" s="154"/>
      <c r="E16" s="154"/>
      <c r="F16" s="154"/>
      <c r="G16" s="154"/>
      <c r="H16" s="154"/>
      <c r="I16" s="154"/>
      <c r="J16" s="154"/>
    </row>
    <row r="17" spans="2:10" x14ac:dyDescent="0.15">
      <c r="B17" s="155" t="s">
        <v>1765</v>
      </c>
      <c r="C17" s="155"/>
      <c r="D17" s="155"/>
      <c r="E17" s="155"/>
      <c r="F17" s="155"/>
      <c r="G17" s="155"/>
      <c r="H17" s="155"/>
      <c r="I17" s="155"/>
      <c r="J17" s="155"/>
    </row>
    <row r="18" spans="2:10" x14ac:dyDescent="0.15">
      <c r="B18" s="162" t="s">
        <v>1759</v>
      </c>
      <c r="C18" s="162"/>
      <c r="D18" s="162"/>
      <c r="E18" s="162"/>
      <c r="F18" s="162"/>
      <c r="G18" s="162"/>
      <c r="H18" s="162" t="s">
        <v>1766</v>
      </c>
      <c r="I18" s="162"/>
      <c r="J18" s="162"/>
    </row>
    <row r="19" spans="2:10" s="4" customFormat="1" x14ac:dyDescent="0.15">
      <c r="B19" s="163" t="s">
        <v>1722</v>
      </c>
      <c r="C19" s="157" t="s">
        <v>1723</v>
      </c>
      <c r="D19" s="164" t="s">
        <v>1760</v>
      </c>
      <c r="E19" s="165" t="s">
        <v>1748</v>
      </c>
      <c r="F19" s="166" t="s">
        <v>1749</v>
      </c>
      <c r="G19" s="159" t="s">
        <v>1733</v>
      </c>
      <c r="H19" s="165" t="s">
        <v>1748</v>
      </c>
      <c r="I19" s="166" t="s">
        <v>1724</v>
      </c>
      <c r="J19" s="159" t="s">
        <v>1733</v>
      </c>
    </row>
    <row r="20" spans="2:10" s="4" customFormat="1" x14ac:dyDescent="0.15">
      <c r="B20" s="163"/>
      <c r="C20" s="157"/>
      <c r="D20" s="164"/>
      <c r="E20" s="165"/>
      <c r="F20" s="166"/>
      <c r="G20" s="159"/>
      <c r="H20" s="165"/>
      <c r="I20" s="166"/>
      <c r="J20" s="159"/>
    </row>
    <row r="21" spans="2:10" x14ac:dyDescent="0.15">
      <c r="B21" s="61">
        <v>1</v>
      </c>
      <c r="C21" s="61" t="s">
        <v>1725</v>
      </c>
      <c r="D21" s="62" t="s">
        <v>1767</v>
      </c>
      <c r="E21" s="61" t="s">
        <v>1768</v>
      </c>
      <c r="F21" s="61" t="s">
        <v>1768</v>
      </c>
      <c r="G21" s="63">
        <v>1</v>
      </c>
      <c r="H21" s="61"/>
      <c r="I21" s="61"/>
      <c r="J21" s="63"/>
    </row>
    <row r="22" spans="2:10" x14ac:dyDescent="0.15">
      <c r="B22" s="61">
        <v>2</v>
      </c>
      <c r="C22" s="61" t="s">
        <v>1725</v>
      </c>
      <c r="D22" s="62" t="s">
        <v>1769</v>
      </c>
      <c r="E22" s="61" t="s">
        <v>1770</v>
      </c>
      <c r="F22" s="61" t="s">
        <v>1770</v>
      </c>
      <c r="G22" s="63">
        <v>2</v>
      </c>
      <c r="H22" s="61"/>
      <c r="I22" s="61"/>
      <c r="J22" s="63"/>
    </row>
    <row r="23" spans="2:10" x14ac:dyDescent="0.15">
      <c r="B23" s="61">
        <v>3</v>
      </c>
      <c r="C23" s="61" t="s">
        <v>1728</v>
      </c>
      <c r="D23" s="62" t="s">
        <v>1767</v>
      </c>
      <c r="E23" s="61" t="s">
        <v>1768</v>
      </c>
      <c r="F23" s="61" t="s">
        <v>1768</v>
      </c>
      <c r="G23" s="63">
        <v>1</v>
      </c>
      <c r="H23" s="61"/>
      <c r="I23" s="61"/>
      <c r="J23" s="63"/>
    </row>
    <row r="24" spans="2:10" x14ac:dyDescent="0.15">
      <c r="B24" s="61">
        <v>4</v>
      </c>
      <c r="C24" s="61" t="s">
        <v>1728</v>
      </c>
      <c r="D24" s="62" t="s">
        <v>1769</v>
      </c>
      <c r="E24" s="61" t="s">
        <v>1770</v>
      </c>
      <c r="F24" s="61" t="s">
        <v>1770</v>
      </c>
      <c r="G24" s="63">
        <v>2</v>
      </c>
      <c r="H24" s="61"/>
      <c r="I24" s="61"/>
      <c r="J24" s="63"/>
    </row>
    <row r="25" spans="2:10" x14ac:dyDescent="0.15">
      <c r="B25" s="61">
        <v>5</v>
      </c>
      <c r="C25" s="61" t="s">
        <v>1730</v>
      </c>
      <c r="D25" s="62" t="s">
        <v>1767</v>
      </c>
      <c r="E25" s="61" t="s">
        <v>1768</v>
      </c>
      <c r="F25" s="61" t="s">
        <v>1768</v>
      </c>
      <c r="G25" s="63">
        <v>1</v>
      </c>
      <c r="H25" s="61"/>
      <c r="I25" s="61"/>
      <c r="J25" s="63"/>
    </row>
    <row r="26" spans="2:10" x14ac:dyDescent="0.15">
      <c r="B26" s="61">
        <v>6</v>
      </c>
      <c r="C26" s="61" t="s">
        <v>1730</v>
      </c>
      <c r="D26" s="62" t="s">
        <v>1769</v>
      </c>
      <c r="E26" s="61" t="s">
        <v>1770</v>
      </c>
      <c r="F26" s="61" t="s">
        <v>1770</v>
      </c>
      <c r="G26" s="63">
        <v>2</v>
      </c>
      <c r="H26" s="61"/>
      <c r="I26" s="61"/>
      <c r="J26" s="63"/>
    </row>
    <row r="27" spans="2:10" x14ac:dyDescent="0.15">
      <c r="B27" s="64" t="s">
        <v>1731</v>
      </c>
      <c r="C27" s="154"/>
      <c r="D27" s="154"/>
      <c r="E27" s="154"/>
      <c r="F27" s="154"/>
      <c r="G27" s="154"/>
      <c r="H27" s="154"/>
      <c r="I27" s="154"/>
      <c r="J27" s="154"/>
    </row>
  </sheetData>
  <mergeCells count="31">
    <mergeCell ref="J19:J20"/>
    <mergeCell ref="B5:J5"/>
    <mergeCell ref="B6:G6"/>
    <mergeCell ref="H6:J6"/>
    <mergeCell ref="C27:J27"/>
    <mergeCell ref="B18:G18"/>
    <mergeCell ref="H18:J18"/>
    <mergeCell ref="B19:B20"/>
    <mergeCell ref="C19:C20"/>
    <mergeCell ref="D19:D20"/>
    <mergeCell ref="E19:E20"/>
    <mergeCell ref="F19:F20"/>
    <mergeCell ref="G19:G20"/>
    <mergeCell ref="H19:H20"/>
    <mergeCell ref="I19:I20"/>
    <mergeCell ref="H7:H8"/>
    <mergeCell ref="C15:J15"/>
    <mergeCell ref="B16:J16"/>
    <mergeCell ref="B17:J17"/>
    <mergeCell ref="B7:B8"/>
    <mergeCell ref="C7:C8"/>
    <mergeCell ref="D7:D8"/>
    <mergeCell ref="E7:E8"/>
    <mergeCell ref="F7:F8"/>
    <mergeCell ref="G7:G8"/>
    <mergeCell ref="B1:C1"/>
    <mergeCell ref="B2:J2"/>
    <mergeCell ref="B3:J3"/>
    <mergeCell ref="B4:J4"/>
    <mergeCell ref="I7:I8"/>
    <mergeCell ref="J7:J8"/>
  </mergeCells>
  <phoneticPr fontId="1" type="noConversion"/>
  <conditionalFormatting sqref="E1 E5:E15 E17:E1048576">
    <cfRule type="cellIs" dxfId="5" priority="1" operator="equal">
      <formula>"NOT TEST"</formula>
    </cfRule>
    <cfRule type="cellIs" dxfId="4" priority="2" operator="equal">
      <formula>"FAIL"</formula>
    </cfRule>
  </conditionalFormatting>
  <hyperlinks>
    <hyperlink ref="B1:C1" location="'0.总览'!A1" display="返回总目录"/>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
  <sheetViews>
    <sheetView zoomScaleNormal="100" workbookViewId="0"/>
  </sheetViews>
  <sheetFormatPr defaultColWidth="8.875" defaultRowHeight="16.5" x14ac:dyDescent="0.15"/>
  <cols>
    <col min="1" max="1" width="3" style="2" customWidth="1"/>
    <col min="2" max="2" width="15.375" style="2" customWidth="1"/>
    <col min="3" max="3" width="18.125" style="2" customWidth="1"/>
    <col min="4" max="4" width="20.5" style="2" customWidth="1"/>
    <col min="5" max="5" width="14.375" style="35" customWidth="1"/>
    <col min="6" max="6" width="12" style="2" customWidth="1"/>
    <col min="7" max="7" width="17.125" style="2" customWidth="1"/>
    <col min="8" max="8" width="15.125" style="2" customWidth="1"/>
    <col min="9" max="9" width="21.625" style="2" customWidth="1"/>
    <col min="10" max="10" width="31.125" style="2" hidden="1" customWidth="1"/>
    <col min="11" max="11" width="18.125" style="2" customWidth="1"/>
    <col min="12" max="16384" width="8.875" style="2"/>
  </cols>
  <sheetData>
    <row r="1" spans="2:12" x14ac:dyDescent="0.15">
      <c r="B1" s="136" t="s">
        <v>262</v>
      </c>
      <c r="C1" s="136"/>
    </row>
    <row r="2" spans="2:12" ht="27.6" customHeight="1" x14ac:dyDescent="0.15">
      <c r="B2" s="180" t="s">
        <v>1773</v>
      </c>
      <c r="C2" s="181"/>
      <c r="D2" s="181"/>
      <c r="E2" s="181"/>
      <c r="F2" s="181"/>
      <c r="G2" s="181"/>
      <c r="H2" s="181"/>
      <c r="I2" s="181"/>
      <c r="J2" s="181"/>
      <c r="K2" s="181"/>
    </row>
    <row r="3" spans="2:12" ht="15.6" customHeight="1" x14ac:dyDescent="0.15">
      <c r="B3" s="182" t="s">
        <v>1776</v>
      </c>
      <c r="C3" s="183"/>
      <c r="D3" s="183"/>
      <c r="E3" s="183"/>
      <c r="F3" s="183"/>
      <c r="G3" s="183"/>
      <c r="H3" s="183"/>
      <c r="I3" s="183"/>
      <c r="J3" s="183"/>
      <c r="K3" s="183"/>
    </row>
    <row r="4" spans="2:12" x14ac:dyDescent="0.15">
      <c r="B4" s="184"/>
      <c r="C4" s="185"/>
      <c r="D4" s="185"/>
      <c r="E4" s="185"/>
      <c r="F4" s="185"/>
      <c r="G4" s="185"/>
      <c r="H4" s="185"/>
      <c r="I4" s="185"/>
      <c r="J4" s="185"/>
      <c r="K4" s="185"/>
      <c r="L4" s="65"/>
    </row>
    <row r="5" spans="2:12" ht="21" x14ac:dyDescent="0.15">
      <c r="B5" s="170" t="s">
        <v>1777</v>
      </c>
      <c r="C5" s="170"/>
      <c r="D5" s="170"/>
      <c r="E5" s="170"/>
      <c r="F5" s="170"/>
      <c r="G5" s="170"/>
      <c r="H5" s="170"/>
      <c r="I5" s="170"/>
      <c r="J5" s="170"/>
      <c r="K5" s="170"/>
    </row>
    <row r="6" spans="2:12" ht="17.25" x14ac:dyDescent="0.15">
      <c r="B6" s="171" t="s">
        <v>1778</v>
      </c>
      <c r="C6" s="172" t="s">
        <v>1760</v>
      </c>
      <c r="D6" s="173" t="s">
        <v>1779</v>
      </c>
      <c r="E6" s="174" t="s">
        <v>1780</v>
      </c>
      <c r="F6" s="174"/>
      <c r="G6" s="174"/>
      <c r="H6" s="174"/>
      <c r="I6" s="175" t="s">
        <v>1781</v>
      </c>
      <c r="J6" s="175"/>
      <c r="K6" s="175"/>
    </row>
    <row r="7" spans="2:12" x14ac:dyDescent="0.15">
      <c r="B7" s="171"/>
      <c r="C7" s="172"/>
      <c r="D7" s="173"/>
      <c r="E7" s="176" t="s">
        <v>1782</v>
      </c>
      <c r="F7" s="176"/>
      <c r="G7" s="177" t="s">
        <v>1783</v>
      </c>
      <c r="H7" s="177"/>
      <c r="I7" s="178" t="s">
        <v>1782</v>
      </c>
      <c r="J7" s="178"/>
      <c r="K7" s="66" t="s">
        <v>1783</v>
      </c>
    </row>
    <row r="8" spans="2:12" x14ac:dyDescent="0.15">
      <c r="B8" s="167" t="s">
        <v>1800</v>
      </c>
      <c r="C8" s="168" t="s">
        <v>1784</v>
      </c>
      <c r="D8" s="49" t="s">
        <v>1785</v>
      </c>
      <c r="E8" s="169">
        <v>45</v>
      </c>
      <c r="F8" s="169"/>
      <c r="G8" s="169">
        <v>47</v>
      </c>
      <c r="H8" s="169"/>
      <c r="I8" s="169"/>
      <c r="J8" s="169"/>
      <c r="K8" s="49"/>
    </row>
    <row r="9" spans="2:12" x14ac:dyDescent="0.15">
      <c r="B9" s="167"/>
      <c r="C9" s="168"/>
      <c r="D9" s="49" t="s">
        <v>1786</v>
      </c>
      <c r="E9" s="169">
        <v>45</v>
      </c>
      <c r="F9" s="169"/>
      <c r="G9" s="169">
        <v>47</v>
      </c>
      <c r="H9" s="169"/>
      <c r="I9" s="169"/>
      <c r="J9" s="169"/>
      <c r="K9" s="49"/>
    </row>
    <row r="10" spans="2:12" x14ac:dyDescent="0.15">
      <c r="B10" s="167"/>
      <c r="C10" s="49" t="s">
        <v>1787</v>
      </c>
      <c r="D10" s="49" t="s">
        <v>1788</v>
      </c>
      <c r="E10" s="169">
        <v>37</v>
      </c>
      <c r="F10" s="169"/>
      <c r="G10" s="169">
        <v>39</v>
      </c>
      <c r="H10" s="169"/>
      <c r="I10" s="169"/>
      <c r="J10" s="169"/>
      <c r="K10" s="49"/>
    </row>
    <row r="11" spans="2:12" x14ac:dyDescent="0.15">
      <c r="B11" s="168"/>
      <c r="C11" s="168"/>
      <c r="D11" s="168"/>
      <c r="E11" s="168"/>
      <c r="F11" s="168"/>
      <c r="G11" s="168"/>
      <c r="H11" s="168"/>
      <c r="I11" s="168"/>
      <c r="J11" s="168"/>
      <c r="K11" s="168"/>
    </row>
    <row r="12" spans="2:12" x14ac:dyDescent="0.15">
      <c r="B12" s="167" t="s">
        <v>1801</v>
      </c>
      <c r="C12" s="167" t="s">
        <v>1789</v>
      </c>
      <c r="D12" s="50" t="s">
        <v>1790</v>
      </c>
      <c r="E12" s="167">
        <v>44</v>
      </c>
      <c r="F12" s="167"/>
      <c r="G12" s="167">
        <v>44</v>
      </c>
      <c r="H12" s="167"/>
      <c r="I12" s="167"/>
      <c r="J12" s="167"/>
      <c r="K12" s="50"/>
    </row>
    <row r="13" spans="2:12" x14ac:dyDescent="0.15">
      <c r="B13" s="167"/>
      <c r="C13" s="167"/>
      <c r="D13" s="50" t="s">
        <v>1791</v>
      </c>
      <c r="E13" s="167">
        <v>44</v>
      </c>
      <c r="F13" s="167"/>
      <c r="G13" s="167">
        <v>45</v>
      </c>
      <c r="H13" s="167"/>
      <c r="I13" s="167"/>
      <c r="J13" s="167"/>
      <c r="K13" s="50"/>
    </row>
    <row r="14" spans="2:12" x14ac:dyDescent="0.15">
      <c r="B14" s="167"/>
      <c r="C14" s="167" t="s">
        <v>1792</v>
      </c>
      <c r="D14" s="50" t="s">
        <v>1793</v>
      </c>
      <c r="E14" s="167">
        <v>39</v>
      </c>
      <c r="F14" s="167"/>
      <c r="G14" s="167">
        <v>39</v>
      </c>
      <c r="H14" s="167"/>
      <c r="I14" s="167"/>
      <c r="J14" s="167"/>
      <c r="K14" s="50"/>
    </row>
    <row r="15" spans="2:12" x14ac:dyDescent="0.15">
      <c r="B15" s="167"/>
      <c r="C15" s="167"/>
      <c r="D15" s="50" t="s">
        <v>1794</v>
      </c>
      <c r="E15" s="167">
        <v>39</v>
      </c>
      <c r="F15" s="167"/>
      <c r="G15" s="167">
        <v>39</v>
      </c>
      <c r="H15" s="167"/>
      <c r="I15" s="167"/>
      <c r="J15" s="167"/>
      <c r="K15" s="50"/>
    </row>
    <row r="16" spans="2:12" x14ac:dyDescent="0.15">
      <c r="B16" s="167"/>
      <c r="C16" s="167" t="s">
        <v>1795</v>
      </c>
      <c r="D16" s="50" t="s">
        <v>1796</v>
      </c>
      <c r="E16" s="167">
        <v>47</v>
      </c>
      <c r="F16" s="167"/>
      <c r="G16" s="167">
        <v>47</v>
      </c>
      <c r="H16" s="167"/>
      <c r="I16" s="167"/>
      <c r="J16" s="167"/>
      <c r="K16" s="50"/>
    </row>
    <row r="17" spans="2:11" x14ac:dyDescent="0.15">
      <c r="B17" s="167"/>
      <c r="C17" s="167"/>
      <c r="D17" s="50" t="s">
        <v>1797</v>
      </c>
      <c r="E17" s="167">
        <v>47</v>
      </c>
      <c r="F17" s="167"/>
      <c r="G17" s="167">
        <v>47</v>
      </c>
      <c r="H17" s="167"/>
      <c r="I17" s="167"/>
      <c r="J17" s="167"/>
      <c r="K17" s="50"/>
    </row>
    <row r="18" spans="2:11" x14ac:dyDescent="0.15">
      <c r="B18" s="167"/>
      <c r="C18" s="50" t="s">
        <v>1798</v>
      </c>
      <c r="D18" s="50" t="s">
        <v>1799</v>
      </c>
      <c r="E18" s="167">
        <v>39</v>
      </c>
      <c r="F18" s="167"/>
      <c r="G18" s="167">
        <v>40</v>
      </c>
      <c r="H18" s="167"/>
      <c r="I18" s="167"/>
      <c r="J18" s="167"/>
      <c r="K18" s="50"/>
    </row>
    <row r="19" spans="2:11" x14ac:dyDescent="0.15">
      <c r="B19" s="48" t="s">
        <v>1731</v>
      </c>
      <c r="C19" s="179"/>
      <c r="D19" s="179"/>
      <c r="E19" s="179"/>
      <c r="F19" s="179"/>
      <c r="G19" s="179"/>
      <c r="H19" s="179"/>
      <c r="I19" s="179"/>
      <c r="J19" s="179"/>
      <c r="K19" s="179"/>
    </row>
  </sheetData>
  <mergeCells count="51">
    <mergeCell ref="I18:J18"/>
    <mergeCell ref="C19:K19"/>
    <mergeCell ref="B2:K2"/>
    <mergeCell ref="B3:K3"/>
    <mergeCell ref="B4:K4"/>
    <mergeCell ref="C16:C17"/>
    <mergeCell ref="E16:F16"/>
    <mergeCell ref="G16:H16"/>
    <mergeCell ref="I16:J16"/>
    <mergeCell ref="E17:F17"/>
    <mergeCell ref="G17:H17"/>
    <mergeCell ref="I17:J17"/>
    <mergeCell ref="E14:F14"/>
    <mergeCell ref="G14:H14"/>
    <mergeCell ref="I14:J14"/>
    <mergeCell ref="E15:F15"/>
    <mergeCell ref="G15:H15"/>
    <mergeCell ref="I15:J15"/>
    <mergeCell ref="B11:K11"/>
    <mergeCell ref="B12:B18"/>
    <mergeCell ref="C12:C13"/>
    <mergeCell ref="E12:F12"/>
    <mergeCell ref="G12:H12"/>
    <mergeCell ref="I12:J12"/>
    <mergeCell ref="E13:F13"/>
    <mergeCell ref="G13:H13"/>
    <mergeCell ref="I13:J13"/>
    <mergeCell ref="C14:C15"/>
    <mergeCell ref="E18:F18"/>
    <mergeCell ref="G18:H18"/>
    <mergeCell ref="G9:H9"/>
    <mergeCell ref="I9:J9"/>
    <mergeCell ref="E10:F10"/>
    <mergeCell ref="G10:H10"/>
    <mergeCell ref="I10:J10"/>
    <mergeCell ref="B8:B10"/>
    <mergeCell ref="C8:C9"/>
    <mergeCell ref="E8:F8"/>
    <mergeCell ref="G8:H8"/>
    <mergeCell ref="B1:C1"/>
    <mergeCell ref="B5:K5"/>
    <mergeCell ref="B6:B7"/>
    <mergeCell ref="C6:C7"/>
    <mergeCell ref="D6:D7"/>
    <mergeCell ref="E6:H6"/>
    <mergeCell ref="I6:K6"/>
    <mergeCell ref="E7:F7"/>
    <mergeCell ref="G7:H7"/>
    <mergeCell ref="I7:J7"/>
    <mergeCell ref="I8:J8"/>
    <mergeCell ref="E9:F9"/>
  </mergeCells>
  <phoneticPr fontId="1" type="noConversion"/>
  <conditionalFormatting sqref="E1 E5:E1048576">
    <cfRule type="cellIs" dxfId="3" priority="1" operator="equal">
      <formula>"NOT TEST"</formula>
    </cfRule>
    <cfRule type="cellIs" dxfId="2" priority="2" operator="equal">
      <formula>"FAIL"</formula>
    </cfRule>
  </conditionalFormatting>
  <hyperlinks>
    <hyperlink ref="B1:C1" location="'0.总览'!A1" display="返回总目录"/>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G34"/>
  <sheetViews>
    <sheetView zoomScaleNormal="100" workbookViewId="0">
      <selection activeCell="B1" sqref="B1:C1"/>
    </sheetView>
  </sheetViews>
  <sheetFormatPr defaultColWidth="8.875" defaultRowHeight="16.5" x14ac:dyDescent="0.15"/>
  <cols>
    <col min="1" max="1" width="1.5" style="2" customWidth="1"/>
    <col min="2" max="2" width="6.5" style="2" customWidth="1"/>
    <col min="3" max="3" width="10.5" style="2" customWidth="1"/>
    <col min="4" max="4" width="15.375" style="2" customWidth="1"/>
    <col min="5" max="5" width="14.375" style="35" customWidth="1"/>
    <col min="6" max="6" width="13.875" style="2" customWidth="1"/>
    <col min="7" max="7" width="13" style="2" customWidth="1"/>
    <col min="8" max="8" width="14" style="2" customWidth="1"/>
    <col min="9" max="9" width="12.125" style="2" customWidth="1"/>
    <col min="10" max="10" width="15.25" style="2" customWidth="1"/>
    <col min="11" max="11" width="18.125" style="2" customWidth="1"/>
    <col min="12" max="12" width="13.25" style="2" customWidth="1"/>
    <col min="13" max="13" width="13.875" style="2" customWidth="1"/>
    <col min="14" max="14" width="11.375" customWidth="1"/>
    <col min="15" max="16384" width="8.875" style="2"/>
  </cols>
  <sheetData>
    <row r="1" spans="2:85" x14ac:dyDescent="0.15">
      <c r="B1" s="136" t="s">
        <v>262</v>
      </c>
      <c r="C1" s="136"/>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row>
    <row r="2" spans="2:85" ht="27.6" customHeight="1" x14ac:dyDescent="0.15">
      <c r="B2" s="116" t="s">
        <v>1802</v>
      </c>
      <c r="C2" s="116"/>
      <c r="D2" s="116"/>
      <c r="E2" s="116"/>
      <c r="F2" s="116"/>
      <c r="G2" s="116"/>
      <c r="H2" s="116"/>
      <c r="I2" s="116"/>
      <c r="J2" s="116"/>
      <c r="K2" s="116"/>
      <c r="L2" s="116"/>
      <c r="M2" s="116"/>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row>
    <row r="3" spans="2:85" ht="15.6" customHeight="1" x14ac:dyDescent="0.15">
      <c r="B3" s="147" t="s">
        <v>1803</v>
      </c>
      <c r="C3" s="147"/>
      <c r="D3" s="147"/>
      <c r="E3" s="147"/>
      <c r="F3" s="147"/>
      <c r="G3" s="147"/>
      <c r="H3" s="147"/>
      <c r="I3" s="147"/>
      <c r="J3" s="147"/>
      <c r="K3" s="147"/>
      <c r="L3" s="147"/>
      <c r="M3" s="147"/>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row>
    <row r="4" spans="2:85" x14ac:dyDescent="0.15">
      <c r="B4" s="148"/>
      <c r="C4" s="148"/>
      <c r="D4" s="148"/>
      <c r="E4" s="148"/>
      <c r="F4" s="148"/>
      <c r="G4" s="148"/>
      <c r="H4" s="148"/>
      <c r="I4" s="148"/>
      <c r="J4" s="148"/>
      <c r="K4" s="148"/>
      <c r="L4" s="148"/>
      <c r="M4" s="148"/>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row>
    <row r="5" spans="2:85" s="16" customFormat="1" ht="21" x14ac:dyDescent="0.15">
      <c r="B5" s="196" t="s">
        <v>1819</v>
      </c>
      <c r="C5" s="196"/>
      <c r="D5" s="196"/>
      <c r="E5" s="196"/>
      <c r="F5" s="196"/>
      <c r="G5" s="196"/>
      <c r="H5" s="196"/>
      <c r="I5" s="196"/>
      <c r="J5" s="196"/>
      <c r="K5" s="196"/>
      <c r="L5" s="196"/>
      <c r="M5" s="196"/>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row>
    <row r="6" spans="2:85" s="27" customFormat="1" ht="17.25" x14ac:dyDescent="0.15">
      <c r="B6" s="191" t="s">
        <v>1722</v>
      </c>
      <c r="C6" s="192" t="s">
        <v>1842</v>
      </c>
      <c r="D6" s="193" t="s">
        <v>1759</v>
      </c>
      <c r="E6" s="193"/>
      <c r="F6" s="193"/>
      <c r="G6" s="193"/>
      <c r="H6" s="193"/>
      <c r="I6" s="193" t="s">
        <v>1766</v>
      </c>
      <c r="J6" s="193"/>
      <c r="K6" s="193"/>
      <c r="L6" s="193"/>
      <c r="M6" s="193"/>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row>
    <row r="7" spans="2:85" s="27" customFormat="1" ht="17.25" x14ac:dyDescent="0.15">
      <c r="B7" s="191"/>
      <c r="C7" s="192"/>
      <c r="D7" s="189" t="s">
        <v>1843</v>
      </c>
      <c r="E7" s="189" t="s">
        <v>1840</v>
      </c>
      <c r="F7" s="189" t="s">
        <v>1839</v>
      </c>
      <c r="G7" s="189" t="s">
        <v>1805</v>
      </c>
      <c r="H7" s="189"/>
      <c r="I7" s="190" t="s">
        <v>1838</v>
      </c>
      <c r="J7" s="190" t="s">
        <v>1840</v>
      </c>
      <c r="K7" s="190" t="s">
        <v>1839</v>
      </c>
      <c r="L7" s="190" t="s">
        <v>1805</v>
      </c>
      <c r="M7" s="190"/>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row>
    <row r="8" spans="2:85" s="27" customFormat="1" ht="34.5" x14ac:dyDescent="0.15">
      <c r="B8" s="191"/>
      <c r="C8" s="192"/>
      <c r="D8" s="189"/>
      <c r="E8" s="189"/>
      <c r="F8" s="189"/>
      <c r="G8" s="75" t="s">
        <v>1806</v>
      </c>
      <c r="H8" s="75" t="s">
        <v>1807</v>
      </c>
      <c r="I8" s="190"/>
      <c r="J8" s="190"/>
      <c r="K8" s="190"/>
      <c r="L8" s="77" t="s">
        <v>1841</v>
      </c>
      <c r="M8" s="76" t="s">
        <v>1807</v>
      </c>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row>
    <row r="9" spans="2:85" s="16" customFormat="1" ht="17.25" x14ac:dyDescent="0.15">
      <c r="B9" s="67">
        <v>1</v>
      </c>
      <c r="C9" s="67" t="s">
        <v>1725</v>
      </c>
      <c r="D9" s="67" t="s">
        <v>1808</v>
      </c>
      <c r="E9" s="68" t="s">
        <v>1809</v>
      </c>
      <c r="F9" s="68" t="s">
        <v>1810</v>
      </c>
      <c r="G9" s="69">
        <v>0.14652777777777778</v>
      </c>
      <c r="H9" s="69">
        <v>5.1388888888888887E-2</v>
      </c>
      <c r="I9" s="67"/>
      <c r="J9" s="68"/>
      <c r="K9" s="68"/>
      <c r="L9" s="69"/>
      <c r="M9" s="6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row>
    <row r="10" spans="2:85" s="16" customFormat="1" ht="17.25" x14ac:dyDescent="0.15">
      <c r="B10" s="67">
        <v>2</v>
      </c>
      <c r="C10" s="67" t="s">
        <v>1725</v>
      </c>
      <c r="D10" s="67" t="s">
        <v>1811</v>
      </c>
      <c r="E10" s="68" t="s">
        <v>1812</v>
      </c>
      <c r="F10" s="68" t="s">
        <v>1810</v>
      </c>
      <c r="G10" s="69">
        <v>0.14791666666666667</v>
      </c>
      <c r="H10" s="69">
        <v>6.1805555555555558E-2</v>
      </c>
      <c r="I10" s="67"/>
      <c r="J10" s="68"/>
      <c r="K10" s="68"/>
      <c r="L10" s="69"/>
      <c r="M10" s="69"/>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row>
    <row r="11" spans="2:85" s="16" customFormat="1" ht="17.25" x14ac:dyDescent="0.15">
      <c r="B11" s="67">
        <v>3</v>
      </c>
      <c r="C11" s="67" t="s">
        <v>1728</v>
      </c>
      <c r="D11" s="67" t="s">
        <v>1813</v>
      </c>
      <c r="E11" s="68" t="s">
        <v>1814</v>
      </c>
      <c r="F11" s="68" t="s">
        <v>1815</v>
      </c>
      <c r="G11" s="69">
        <v>0.14583333333333334</v>
      </c>
      <c r="H11" s="69">
        <v>5.7638888888888892E-2</v>
      </c>
      <c r="I11" s="67"/>
      <c r="J11" s="68"/>
      <c r="K11" s="68"/>
      <c r="L11" s="69"/>
      <c r="M11" s="69"/>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row>
    <row r="12" spans="2:85" s="16" customFormat="1" ht="17.25" x14ac:dyDescent="0.15">
      <c r="B12" s="67">
        <v>4</v>
      </c>
      <c r="C12" s="67" t="s">
        <v>1728</v>
      </c>
      <c r="D12" s="67" t="s">
        <v>1816</v>
      </c>
      <c r="E12" s="68" t="s">
        <v>1812</v>
      </c>
      <c r="F12" s="68" t="s">
        <v>1810</v>
      </c>
      <c r="G12" s="69">
        <v>0.15138888888888888</v>
      </c>
      <c r="H12" s="69">
        <v>9.3055555555555558E-2</v>
      </c>
      <c r="I12" s="67"/>
      <c r="J12" s="68"/>
      <c r="K12" s="68"/>
      <c r="L12" s="69"/>
      <c r="M12" s="69"/>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row>
    <row r="13" spans="2:85" s="16" customFormat="1" ht="17.25" x14ac:dyDescent="0.15">
      <c r="B13" s="67">
        <v>5</v>
      </c>
      <c r="C13" s="67" t="s">
        <v>1730</v>
      </c>
      <c r="D13" s="67" t="s">
        <v>1811</v>
      </c>
      <c r="E13" s="68" t="s">
        <v>1812</v>
      </c>
      <c r="F13" s="68" t="s">
        <v>1810</v>
      </c>
      <c r="G13" s="69">
        <v>0.15416666666666667</v>
      </c>
      <c r="H13" s="69">
        <v>8.8888888888888892E-2</v>
      </c>
      <c r="I13" s="67"/>
      <c r="J13" s="68"/>
      <c r="K13" s="68"/>
      <c r="L13" s="69"/>
      <c r="M13" s="69"/>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row>
    <row r="14" spans="2:85" s="16" customFormat="1" ht="17.25" x14ac:dyDescent="0.15">
      <c r="B14" s="67">
        <v>6</v>
      </c>
      <c r="C14" s="67" t="s">
        <v>1730</v>
      </c>
      <c r="D14" s="67" t="s">
        <v>1816</v>
      </c>
      <c r="E14" s="68" t="s">
        <v>1817</v>
      </c>
      <c r="F14" s="68" t="s">
        <v>1818</v>
      </c>
      <c r="G14" s="69">
        <v>0.15694444444444444</v>
      </c>
      <c r="H14" s="69">
        <v>8.1250000000000003E-2</v>
      </c>
      <c r="I14" s="67"/>
      <c r="J14" s="68"/>
      <c r="K14" s="68"/>
      <c r="L14" s="69"/>
      <c r="M14" s="69"/>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row>
    <row r="15" spans="2:85" s="16" customFormat="1" ht="17.25" x14ac:dyDescent="0.15">
      <c r="B15" s="194" t="s">
        <v>1731</v>
      </c>
      <c r="C15" s="194"/>
      <c r="D15" s="195"/>
      <c r="E15" s="195"/>
      <c r="F15" s="195"/>
      <c r="G15" s="195"/>
      <c r="H15" s="195"/>
      <c r="I15" s="195"/>
      <c r="J15" s="195"/>
      <c r="K15" s="195"/>
      <c r="L15" s="195"/>
      <c r="M15" s="19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row>
    <row r="16" spans="2:85" customFormat="1" ht="13.5" x14ac:dyDescent="0.15"/>
    <row r="17" spans="2:85" customFormat="1" ht="20.45" customHeight="1" x14ac:dyDescent="0.15">
      <c r="B17" s="186" t="s">
        <v>1820</v>
      </c>
      <c r="C17" s="187"/>
      <c r="D17" s="187"/>
      <c r="E17" s="187"/>
      <c r="F17" s="187"/>
      <c r="G17" s="187"/>
      <c r="H17" s="187"/>
      <c r="I17" s="187"/>
      <c r="J17" s="187"/>
      <c r="K17" s="187"/>
      <c r="L17" s="187"/>
      <c r="M17" s="187"/>
      <c r="N17" s="188"/>
    </row>
    <row r="18" spans="2:85" s="74" customFormat="1" ht="17.25" x14ac:dyDescent="0.15">
      <c r="B18" s="191" t="s">
        <v>1722</v>
      </c>
      <c r="C18" s="197" t="s">
        <v>1821</v>
      </c>
      <c r="D18" s="192" t="s">
        <v>1842</v>
      </c>
      <c r="E18" s="193" t="s">
        <v>1759</v>
      </c>
      <c r="F18" s="193"/>
      <c r="G18" s="193"/>
      <c r="H18" s="193"/>
      <c r="I18" s="193"/>
      <c r="J18" s="198" t="s">
        <v>1766</v>
      </c>
      <c r="K18" s="198"/>
      <c r="L18" s="198"/>
      <c r="M18" s="198"/>
      <c r="N18" s="198"/>
    </row>
    <row r="19" spans="2:85" s="74" customFormat="1" ht="17.25" x14ac:dyDescent="0.15">
      <c r="B19" s="191"/>
      <c r="C19" s="197"/>
      <c r="D19" s="192"/>
      <c r="E19" s="189" t="s">
        <v>1843</v>
      </c>
      <c r="F19" s="189" t="s">
        <v>1804</v>
      </c>
      <c r="G19" s="189" t="s">
        <v>1743</v>
      </c>
      <c r="H19" s="189" t="s">
        <v>1805</v>
      </c>
      <c r="I19" s="189"/>
      <c r="J19" s="190" t="s">
        <v>1845</v>
      </c>
      <c r="K19" s="190" t="s">
        <v>1804</v>
      </c>
      <c r="L19" s="190" t="s">
        <v>1743</v>
      </c>
      <c r="M19" s="190" t="s">
        <v>1805</v>
      </c>
      <c r="N19" s="190"/>
    </row>
    <row r="20" spans="2:85" s="74" customFormat="1" ht="17.25" x14ac:dyDescent="0.15">
      <c r="B20" s="191"/>
      <c r="C20" s="197"/>
      <c r="D20" s="192"/>
      <c r="E20" s="189"/>
      <c r="F20" s="189"/>
      <c r="G20" s="189"/>
      <c r="H20" s="75" t="s">
        <v>1806</v>
      </c>
      <c r="I20" s="75" t="s">
        <v>1844</v>
      </c>
      <c r="J20" s="190"/>
      <c r="K20" s="190"/>
      <c r="L20" s="190"/>
      <c r="M20" s="76" t="s">
        <v>1806</v>
      </c>
      <c r="N20" s="76" t="s">
        <v>1807</v>
      </c>
    </row>
    <row r="21" spans="2:85" customFormat="1" ht="17.25" x14ac:dyDescent="0.15">
      <c r="B21" s="70">
        <v>1</v>
      </c>
      <c r="C21" s="199" t="s">
        <v>1822</v>
      </c>
      <c r="D21" s="67" t="s">
        <v>1725</v>
      </c>
      <c r="E21" s="67" t="s">
        <v>1823</v>
      </c>
      <c r="F21" s="68" t="s">
        <v>1824</v>
      </c>
      <c r="G21" s="68" t="s">
        <v>1825</v>
      </c>
      <c r="H21" s="69">
        <v>0.36666666666666664</v>
      </c>
      <c r="I21" s="69">
        <v>0.17847222222222223</v>
      </c>
      <c r="J21" s="71"/>
      <c r="K21" s="68"/>
      <c r="L21" s="68"/>
      <c r="M21" s="69"/>
      <c r="N21" s="69"/>
    </row>
    <row r="22" spans="2:85" customFormat="1" ht="17.25" x14ac:dyDescent="0.15">
      <c r="B22" s="70">
        <v>2</v>
      </c>
      <c r="C22" s="199"/>
      <c r="D22" s="67" t="s">
        <v>1725</v>
      </c>
      <c r="E22" s="67" t="s">
        <v>1826</v>
      </c>
      <c r="F22" s="68" t="s">
        <v>1824</v>
      </c>
      <c r="G22" s="68" t="s">
        <v>1825</v>
      </c>
      <c r="H22" s="69">
        <v>0.35625000000000001</v>
      </c>
      <c r="I22" s="69">
        <v>0.19791666666666666</v>
      </c>
      <c r="J22" s="71"/>
      <c r="K22" s="68"/>
      <c r="L22" s="68"/>
      <c r="M22" s="69"/>
      <c r="N22" s="69"/>
    </row>
    <row r="23" spans="2:85" ht="17.25" x14ac:dyDescent="0.15">
      <c r="B23" s="70">
        <v>3</v>
      </c>
      <c r="C23" s="199"/>
      <c r="D23" s="67" t="s">
        <v>1728</v>
      </c>
      <c r="E23" s="67" t="s">
        <v>1827</v>
      </c>
      <c r="F23" s="68" t="s">
        <v>1824</v>
      </c>
      <c r="G23" s="68" t="s">
        <v>1825</v>
      </c>
      <c r="H23" s="69">
        <v>0.3611111111111111</v>
      </c>
      <c r="I23" s="69">
        <v>0.17777777777777778</v>
      </c>
      <c r="J23" s="71"/>
      <c r="K23" s="68"/>
      <c r="L23" s="68"/>
      <c r="M23" s="69"/>
      <c r="N23" s="69"/>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row>
    <row r="24" spans="2:85" ht="17.25" x14ac:dyDescent="0.15">
      <c r="B24" s="70">
        <v>4</v>
      </c>
      <c r="C24" s="199"/>
      <c r="D24" s="67" t="s">
        <v>1728</v>
      </c>
      <c r="E24" s="67" t="s">
        <v>1828</v>
      </c>
      <c r="F24" s="68" t="s">
        <v>1824</v>
      </c>
      <c r="G24" s="68" t="s">
        <v>1825</v>
      </c>
      <c r="H24" s="69">
        <v>0.33888888888888891</v>
      </c>
      <c r="I24" s="69">
        <v>0.18055555555555555</v>
      </c>
      <c r="J24" s="71"/>
      <c r="K24" s="68"/>
      <c r="L24" s="68"/>
      <c r="M24" s="69"/>
      <c r="N24" s="69"/>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row>
    <row r="25" spans="2:85" ht="17.25" x14ac:dyDescent="0.15">
      <c r="B25" s="70">
        <v>5</v>
      </c>
      <c r="C25" s="199"/>
      <c r="D25" s="67" t="s">
        <v>1730</v>
      </c>
      <c r="E25" s="67" t="s">
        <v>1823</v>
      </c>
      <c r="F25" s="68" t="s">
        <v>1824</v>
      </c>
      <c r="G25" s="68" t="s">
        <v>1825</v>
      </c>
      <c r="H25" s="69">
        <v>0.36319444444444443</v>
      </c>
      <c r="I25" s="69">
        <v>0.18124999999999999</v>
      </c>
      <c r="J25" s="71"/>
      <c r="K25" s="68"/>
      <c r="L25" s="68"/>
      <c r="M25" s="69"/>
      <c r="N25" s="69"/>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row>
    <row r="26" spans="2:85" ht="17.25" x14ac:dyDescent="0.15">
      <c r="B26" s="70">
        <v>6</v>
      </c>
      <c r="C26" s="199"/>
      <c r="D26" s="67" t="s">
        <v>1730</v>
      </c>
      <c r="E26" s="67" t="s">
        <v>1829</v>
      </c>
      <c r="F26" s="68" t="s">
        <v>1824</v>
      </c>
      <c r="G26" s="68" t="s">
        <v>1825</v>
      </c>
      <c r="H26" s="69">
        <v>0.34236111111111112</v>
      </c>
      <c r="I26" s="69">
        <v>0.19236111111111112</v>
      </c>
      <c r="J26" s="71"/>
      <c r="K26" s="68"/>
      <c r="L26" s="68"/>
      <c r="M26" s="69"/>
      <c r="N26" s="69"/>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row>
    <row r="27" spans="2:85" ht="17.25" x14ac:dyDescent="0.15">
      <c r="B27" s="72">
        <v>1</v>
      </c>
      <c r="C27" s="200">
        <v>5150</v>
      </c>
      <c r="D27" s="67" t="s">
        <v>1725</v>
      </c>
      <c r="E27" s="67" t="s">
        <v>1830</v>
      </c>
      <c r="F27" s="68" t="s">
        <v>1831</v>
      </c>
      <c r="G27" s="68" t="s">
        <v>1832</v>
      </c>
      <c r="H27" s="69">
        <v>0.18541666666666667</v>
      </c>
      <c r="I27" s="69">
        <v>9.6527777777777782E-2</v>
      </c>
      <c r="J27" s="71"/>
      <c r="K27" s="73"/>
      <c r="L27" s="73"/>
      <c r="M27" s="73"/>
      <c r="N27" s="73"/>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row>
    <row r="28" spans="2:85" ht="17.25" x14ac:dyDescent="0.15">
      <c r="B28" s="72">
        <v>2</v>
      </c>
      <c r="C28" s="200"/>
      <c r="D28" s="67" t="s">
        <v>1725</v>
      </c>
      <c r="E28" s="67" t="s">
        <v>1833</v>
      </c>
      <c r="F28" s="68" t="s">
        <v>1831</v>
      </c>
      <c r="G28" s="68" t="s">
        <v>1832</v>
      </c>
      <c r="H28" s="69">
        <v>0.18611111111111112</v>
      </c>
      <c r="I28" s="69">
        <v>0.10277777777777777</v>
      </c>
      <c r="J28" s="71"/>
      <c r="K28" s="73"/>
      <c r="L28" s="73"/>
      <c r="M28" s="73"/>
      <c r="N28" s="73"/>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row>
    <row r="29" spans="2:85" ht="17.25" x14ac:dyDescent="0.15">
      <c r="B29" s="72">
        <v>3</v>
      </c>
      <c r="C29" s="200"/>
      <c r="D29" s="67" t="s">
        <v>1728</v>
      </c>
      <c r="E29" s="67" t="s">
        <v>1830</v>
      </c>
      <c r="F29" s="68" t="s">
        <v>1834</v>
      </c>
      <c r="G29" s="68" t="s">
        <v>1835</v>
      </c>
      <c r="H29" s="69">
        <v>0.17916666666666667</v>
      </c>
      <c r="I29" s="69">
        <v>0.10555555555555556</v>
      </c>
      <c r="J29" s="71"/>
      <c r="K29" s="73"/>
      <c r="L29" s="73"/>
      <c r="M29" s="73"/>
      <c r="N29" s="73"/>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row>
    <row r="30" spans="2:85" ht="17.25" x14ac:dyDescent="0.15">
      <c r="B30" s="72">
        <v>4</v>
      </c>
      <c r="C30" s="200"/>
      <c r="D30" s="67" t="s">
        <v>1728</v>
      </c>
      <c r="E30" s="67" t="s">
        <v>1830</v>
      </c>
      <c r="F30" s="68" t="s">
        <v>1831</v>
      </c>
      <c r="G30" s="68" t="s">
        <v>1832</v>
      </c>
      <c r="H30" s="69">
        <v>0.1875</v>
      </c>
      <c r="I30" s="69">
        <v>0.10277777777777777</v>
      </c>
      <c r="J30" s="71"/>
      <c r="K30" s="73"/>
      <c r="L30" s="73"/>
      <c r="M30" s="73"/>
      <c r="N30" s="73"/>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row>
    <row r="31" spans="2:85" ht="17.25" x14ac:dyDescent="0.15">
      <c r="B31" s="72">
        <v>5</v>
      </c>
      <c r="C31" s="200"/>
      <c r="D31" s="67" t="s">
        <v>1730</v>
      </c>
      <c r="E31" s="67" t="s">
        <v>1836</v>
      </c>
      <c r="F31" s="68" t="s">
        <v>1837</v>
      </c>
      <c r="G31" s="68" t="s">
        <v>1832</v>
      </c>
      <c r="H31" s="69">
        <v>0.17222222222222222</v>
      </c>
      <c r="I31" s="69">
        <v>8.819444444444445E-2</v>
      </c>
      <c r="J31" s="71"/>
      <c r="K31" s="73"/>
      <c r="L31" s="73"/>
      <c r="M31" s="73"/>
      <c r="N31" s="73"/>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row>
    <row r="32" spans="2:85" ht="17.25" x14ac:dyDescent="0.15">
      <c r="B32" s="72">
        <v>6</v>
      </c>
      <c r="C32" s="200"/>
      <c r="D32" s="67" t="s">
        <v>1730</v>
      </c>
      <c r="E32" s="67" t="s">
        <v>1830</v>
      </c>
      <c r="F32" s="68" t="s">
        <v>1831</v>
      </c>
      <c r="G32" s="68" t="s">
        <v>1832</v>
      </c>
      <c r="H32" s="69">
        <v>0.17916666666666667</v>
      </c>
      <c r="I32" s="69">
        <v>9.2361111111111116E-2</v>
      </c>
      <c r="J32" s="71"/>
      <c r="K32" s="73"/>
      <c r="L32" s="73"/>
      <c r="M32" s="73"/>
      <c r="N32" s="73"/>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row>
    <row r="33" spans="2:85" ht="17.25" x14ac:dyDescent="0.15">
      <c r="B33" s="194" t="s">
        <v>1731</v>
      </c>
      <c r="C33" s="194"/>
      <c r="D33" s="195"/>
      <c r="E33" s="195"/>
      <c r="F33" s="195"/>
      <c r="G33" s="195"/>
      <c r="H33" s="195"/>
      <c r="I33" s="195"/>
      <c r="J33" s="195"/>
      <c r="K33" s="195"/>
      <c r="L33" s="195"/>
      <c r="M33" s="195"/>
      <c r="N33" s="195"/>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row>
    <row r="34" spans="2:85" x14ac:dyDescent="0.15">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row>
  </sheetData>
  <mergeCells count="37">
    <mergeCell ref="K19:K20"/>
    <mergeCell ref="L19:L20"/>
    <mergeCell ref="M19:N19"/>
    <mergeCell ref="C21:C26"/>
    <mergeCell ref="C27:C32"/>
    <mergeCell ref="B2:M2"/>
    <mergeCell ref="B3:M3"/>
    <mergeCell ref="B4:M4"/>
    <mergeCell ref="B5:M5"/>
    <mergeCell ref="B33:C33"/>
    <mergeCell ref="D33:N33"/>
    <mergeCell ref="B18:B20"/>
    <mergeCell ref="C18:C20"/>
    <mergeCell ref="D18:D20"/>
    <mergeCell ref="E18:I18"/>
    <mergeCell ref="J18:N18"/>
    <mergeCell ref="E19:E20"/>
    <mergeCell ref="F19:F20"/>
    <mergeCell ref="G19:G20"/>
    <mergeCell ref="H19:I19"/>
    <mergeCell ref="J19:J20"/>
    <mergeCell ref="B1:C1"/>
    <mergeCell ref="B17:N17"/>
    <mergeCell ref="E7:E8"/>
    <mergeCell ref="F7:F8"/>
    <mergeCell ref="I7:I8"/>
    <mergeCell ref="J7:J8"/>
    <mergeCell ref="K7:K8"/>
    <mergeCell ref="L7:M7"/>
    <mergeCell ref="B6:B8"/>
    <mergeCell ref="C6:C8"/>
    <mergeCell ref="D6:H6"/>
    <mergeCell ref="I6:M6"/>
    <mergeCell ref="D7:D8"/>
    <mergeCell ref="G7:H7"/>
    <mergeCell ref="B15:C15"/>
    <mergeCell ref="D15:M15"/>
  </mergeCells>
  <phoneticPr fontId="1" type="noConversion"/>
  <conditionalFormatting sqref="E1 E5:E15 E23:E1048576">
    <cfRule type="cellIs" dxfId="1" priority="1" operator="equal">
      <formula>"NOT TEST"</formula>
    </cfRule>
    <cfRule type="cellIs" dxfId="0" priority="2" operator="equal">
      <formula>"FAIL"</formula>
    </cfRule>
  </conditionalFormatting>
  <hyperlinks>
    <hyperlink ref="B1:C1" location="'0.总览'!A1" display="返回总目录"/>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8"/>
  <sheetViews>
    <sheetView zoomScaleNormal="100" workbookViewId="0"/>
  </sheetViews>
  <sheetFormatPr defaultColWidth="9" defaultRowHeight="16.5" x14ac:dyDescent="0.15"/>
  <cols>
    <col min="1" max="1" width="1.75" style="2" customWidth="1"/>
    <col min="2" max="2" width="8.375" style="4" customWidth="1"/>
    <col min="3" max="3" width="54.125" style="2" customWidth="1"/>
    <col min="4" max="4" width="55.375" style="2" customWidth="1"/>
    <col min="5" max="5" width="11.375" style="2" customWidth="1"/>
    <col min="6" max="6" width="29.625" style="2" customWidth="1"/>
    <col min="7" max="16384" width="9" style="2"/>
  </cols>
  <sheetData>
    <row r="2" spans="2:6" ht="39" customHeight="1" x14ac:dyDescent="0.15">
      <c r="B2" s="207" t="s">
        <v>3</v>
      </c>
      <c r="C2" s="207"/>
      <c r="D2" s="207"/>
      <c r="E2" s="207"/>
      <c r="F2" s="207"/>
    </row>
    <row r="3" spans="2:6" x14ac:dyDescent="0.15">
      <c r="B3" s="7" t="s">
        <v>0</v>
      </c>
      <c r="C3" s="204" t="s">
        <v>4</v>
      </c>
      <c r="D3" s="205"/>
      <c r="E3" s="206"/>
      <c r="F3" s="7" t="s">
        <v>1</v>
      </c>
    </row>
    <row r="4" spans="2:6" x14ac:dyDescent="0.15">
      <c r="B4" s="5">
        <v>1</v>
      </c>
      <c r="C4" s="201" t="s">
        <v>38</v>
      </c>
      <c r="D4" s="202"/>
      <c r="E4" s="203"/>
      <c r="F4" s="3"/>
    </row>
    <row r="5" spans="2:6" ht="18.75" customHeight="1" x14ac:dyDescent="0.15">
      <c r="B5" s="8">
        <v>2</v>
      </c>
      <c r="C5" s="201" t="s">
        <v>35</v>
      </c>
      <c r="D5" s="202"/>
      <c r="E5" s="203"/>
      <c r="F5" s="3"/>
    </row>
    <row r="6" spans="2:6" ht="18" customHeight="1" x14ac:dyDescent="0.15">
      <c r="B6" s="8">
        <v>3</v>
      </c>
      <c r="C6" s="201"/>
      <c r="D6" s="202"/>
      <c r="E6" s="203"/>
      <c r="F6" s="3"/>
    </row>
    <row r="7" spans="2:6" x14ac:dyDescent="0.15">
      <c r="B7" s="8">
        <v>4</v>
      </c>
      <c r="C7" s="201"/>
      <c r="D7" s="202"/>
      <c r="E7" s="203"/>
      <c r="F7" s="3"/>
    </row>
    <row r="8" spans="2:6" x14ac:dyDescent="0.15">
      <c r="B8" s="8">
        <v>5</v>
      </c>
      <c r="C8" s="201"/>
      <c r="D8" s="202"/>
      <c r="E8" s="203"/>
      <c r="F8" s="3"/>
    </row>
    <row r="9" spans="2:6" x14ac:dyDescent="0.15">
      <c r="B9"/>
      <c r="C9"/>
      <c r="D9"/>
      <c r="E9"/>
      <c r="F9"/>
    </row>
    <row r="10" spans="2:6" ht="16.899999999999999" customHeight="1" x14ac:dyDescent="0.15">
      <c r="B10"/>
      <c r="C10"/>
      <c r="D10"/>
      <c r="E10"/>
      <c r="F10"/>
    </row>
    <row r="11" spans="2:6" x14ac:dyDescent="0.15">
      <c r="B11"/>
      <c r="C11"/>
      <c r="D11"/>
      <c r="E11"/>
      <c r="F11"/>
    </row>
    <row r="12" spans="2:6" x14ac:dyDescent="0.15">
      <c r="B12"/>
      <c r="C12"/>
      <c r="D12"/>
      <c r="E12"/>
      <c r="F12"/>
    </row>
    <row r="13" spans="2:6" x14ac:dyDescent="0.15">
      <c r="B13"/>
      <c r="C13"/>
      <c r="D13"/>
      <c r="E13"/>
      <c r="F13"/>
    </row>
    <row r="14" spans="2:6" x14ac:dyDescent="0.15">
      <c r="B14"/>
      <c r="C14"/>
      <c r="D14"/>
      <c r="E14"/>
      <c r="F14"/>
    </row>
    <row r="15" spans="2:6" ht="16.5" customHeight="1" x14ac:dyDescent="0.15">
      <c r="B15"/>
      <c r="C15"/>
      <c r="D15"/>
      <c r="E15"/>
      <c r="F15"/>
    </row>
    <row r="16" spans="2:6" x14ac:dyDescent="0.15">
      <c r="B16"/>
      <c r="C16"/>
      <c r="D16"/>
      <c r="E16"/>
      <c r="F16"/>
    </row>
    <row r="17" spans="2:6" ht="20.25" customHeight="1" x14ac:dyDescent="0.15">
      <c r="B17"/>
      <c r="C17"/>
      <c r="D17"/>
      <c r="E17"/>
      <c r="F17"/>
    </row>
    <row r="18" spans="2:6" x14ac:dyDescent="0.15">
      <c r="B18"/>
      <c r="C18"/>
      <c r="D18"/>
      <c r="E18"/>
      <c r="F18"/>
    </row>
    <row r="19" spans="2:6" x14ac:dyDescent="0.15">
      <c r="B19"/>
      <c r="C19"/>
      <c r="D19"/>
      <c r="E19"/>
      <c r="F19"/>
    </row>
    <row r="20" spans="2:6" x14ac:dyDescent="0.15">
      <c r="B20"/>
      <c r="C20"/>
      <c r="D20"/>
      <c r="E20"/>
      <c r="F20"/>
    </row>
    <row r="21" spans="2:6" x14ac:dyDescent="0.15">
      <c r="B21"/>
      <c r="C21"/>
      <c r="D21"/>
      <c r="E21"/>
      <c r="F21"/>
    </row>
    <row r="22" spans="2:6" ht="16.5" customHeight="1" x14ac:dyDescent="0.15">
      <c r="B22"/>
      <c r="C22"/>
      <c r="D22"/>
      <c r="E22"/>
      <c r="F22"/>
    </row>
    <row r="23" spans="2:6" ht="16.5" customHeight="1" x14ac:dyDescent="0.15">
      <c r="B23"/>
      <c r="C23"/>
      <c r="D23"/>
      <c r="E23"/>
      <c r="F23"/>
    </row>
    <row r="24" spans="2:6" ht="16.5" customHeight="1" x14ac:dyDescent="0.15">
      <c r="B24"/>
      <c r="C24"/>
      <c r="D24"/>
      <c r="E24"/>
      <c r="F24"/>
    </row>
    <row r="25" spans="2:6" ht="16.5" customHeight="1" x14ac:dyDescent="0.15">
      <c r="B25"/>
      <c r="C25"/>
      <c r="D25"/>
      <c r="E25"/>
      <c r="F25"/>
    </row>
    <row r="26" spans="2:6" ht="16.899999999999999" customHeight="1" x14ac:dyDescent="0.15">
      <c r="B26"/>
      <c r="C26"/>
      <c r="D26"/>
      <c r="E26"/>
      <c r="F26"/>
    </row>
    <row r="27" spans="2:6" x14ac:dyDescent="0.15">
      <c r="B27"/>
      <c r="C27"/>
      <c r="D27"/>
      <c r="E27"/>
      <c r="F27"/>
    </row>
    <row r="28" spans="2:6" x14ac:dyDescent="0.15">
      <c r="B28"/>
      <c r="C28"/>
      <c r="D28"/>
      <c r="E28"/>
      <c r="F28"/>
    </row>
    <row r="29" spans="2:6" x14ac:dyDescent="0.15">
      <c r="B29"/>
      <c r="C29"/>
      <c r="D29"/>
      <c r="E29"/>
      <c r="F29"/>
    </row>
    <row r="30" spans="2:6" x14ac:dyDescent="0.15">
      <c r="B30"/>
      <c r="C30"/>
      <c r="D30"/>
      <c r="E30"/>
      <c r="F30"/>
    </row>
    <row r="31" spans="2:6" x14ac:dyDescent="0.15">
      <c r="B31"/>
      <c r="C31"/>
      <c r="D31"/>
      <c r="E31"/>
      <c r="F31"/>
    </row>
    <row r="32" spans="2:6" x14ac:dyDescent="0.15">
      <c r="B32"/>
      <c r="C32"/>
      <c r="D32"/>
      <c r="E32"/>
      <c r="F32"/>
    </row>
    <row r="33" spans="1:6" x14ac:dyDescent="0.15">
      <c r="B33"/>
      <c r="C33"/>
      <c r="D33"/>
      <c r="E33"/>
      <c r="F33"/>
    </row>
    <row r="34" spans="1:6" ht="18" customHeight="1" x14ac:dyDescent="0.15">
      <c r="B34"/>
      <c r="C34"/>
      <c r="D34"/>
      <c r="E34"/>
      <c r="F34"/>
    </row>
    <row r="35" spans="1:6" x14ac:dyDescent="0.15">
      <c r="B35"/>
      <c r="C35"/>
      <c r="D35"/>
      <c r="E35"/>
      <c r="F35"/>
    </row>
    <row r="36" spans="1:6" x14ac:dyDescent="0.15">
      <c r="B36"/>
      <c r="C36"/>
      <c r="D36"/>
      <c r="E36"/>
      <c r="F36"/>
    </row>
    <row r="37" spans="1:6" x14ac:dyDescent="0.15">
      <c r="B37"/>
      <c r="C37"/>
      <c r="D37"/>
      <c r="E37"/>
      <c r="F37"/>
    </row>
    <row r="38" spans="1:6" x14ac:dyDescent="0.15">
      <c r="B38"/>
      <c r="C38"/>
      <c r="D38"/>
      <c r="E38"/>
      <c r="F38"/>
    </row>
    <row r="39" spans="1:6" ht="19.5" customHeight="1" x14ac:dyDescent="0.15">
      <c r="A39" s="6"/>
      <c r="B39"/>
      <c r="C39"/>
      <c r="D39"/>
      <c r="E39"/>
      <c r="F39"/>
    </row>
    <row r="40" spans="1:6" ht="19.5" customHeight="1" x14ac:dyDescent="0.15">
      <c r="A40" s="6"/>
      <c r="B40"/>
      <c r="C40"/>
      <c r="D40"/>
      <c r="E40"/>
      <c r="F40"/>
    </row>
    <row r="41" spans="1:6" ht="36" customHeight="1" x14ac:dyDescent="0.15">
      <c r="A41" s="6"/>
      <c r="B41"/>
      <c r="C41"/>
      <c r="D41"/>
      <c r="E41"/>
      <c r="F41"/>
    </row>
    <row r="42" spans="1:6" ht="33" customHeight="1" x14ac:dyDescent="0.15">
      <c r="A42" s="6"/>
      <c r="B42"/>
      <c r="C42"/>
      <c r="D42"/>
      <c r="E42"/>
      <c r="F42"/>
    </row>
    <row r="43" spans="1:6" x14ac:dyDescent="0.15">
      <c r="A43" s="6"/>
      <c r="B43"/>
      <c r="C43"/>
      <c r="D43"/>
      <c r="E43"/>
      <c r="F43"/>
    </row>
    <row r="44" spans="1:6" ht="33" customHeight="1" x14ac:dyDescent="0.15">
      <c r="B44"/>
      <c r="C44"/>
      <c r="D44"/>
      <c r="E44"/>
      <c r="F44"/>
    </row>
    <row r="45" spans="1:6" x14ac:dyDescent="0.15">
      <c r="B45"/>
      <c r="C45"/>
      <c r="D45"/>
      <c r="E45"/>
      <c r="F45"/>
    </row>
    <row r="46" spans="1:6" ht="21.75" customHeight="1" x14ac:dyDescent="0.15">
      <c r="B46"/>
      <c r="C46"/>
      <c r="D46"/>
      <c r="E46"/>
      <c r="F46"/>
    </row>
    <row r="47" spans="1:6" x14ac:dyDescent="0.15">
      <c r="B47"/>
      <c r="C47"/>
      <c r="D47"/>
      <c r="E47"/>
      <c r="F47"/>
    </row>
    <row r="48" spans="1:6" ht="21.75" customHeight="1" x14ac:dyDescent="0.15">
      <c r="B48"/>
      <c r="C48"/>
      <c r="D48"/>
      <c r="E48"/>
      <c r="F48"/>
    </row>
    <row r="49" spans="2:6" x14ac:dyDescent="0.15">
      <c r="B49"/>
      <c r="C49"/>
      <c r="D49"/>
      <c r="E49"/>
      <c r="F49"/>
    </row>
    <row r="50" spans="2:6" ht="36" customHeight="1" x14ac:dyDescent="0.15">
      <c r="B50"/>
      <c r="C50"/>
      <c r="D50"/>
      <c r="E50"/>
      <c r="F50"/>
    </row>
    <row r="51" spans="2:6" x14ac:dyDescent="0.15">
      <c r="B51"/>
      <c r="C51"/>
      <c r="D51"/>
      <c r="E51"/>
      <c r="F51"/>
    </row>
    <row r="52" spans="2:6" ht="33" customHeight="1" x14ac:dyDescent="0.15">
      <c r="B52"/>
      <c r="C52"/>
      <c r="D52"/>
      <c r="E52"/>
      <c r="F52"/>
    </row>
    <row r="53" spans="2:6" x14ac:dyDescent="0.15">
      <c r="B53"/>
      <c r="C53"/>
      <c r="D53"/>
      <c r="E53"/>
      <c r="F53"/>
    </row>
    <row r="54" spans="2:6" x14ac:dyDescent="0.15">
      <c r="B54"/>
      <c r="C54"/>
      <c r="D54"/>
      <c r="E54"/>
      <c r="F54"/>
    </row>
    <row r="55" spans="2:6" ht="37.5" customHeight="1" x14ac:dyDescent="0.15">
      <c r="B55"/>
      <c r="C55"/>
      <c r="D55"/>
      <c r="E55"/>
      <c r="F55"/>
    </row>
    <row r="56" spans="2:6" x14ac:dyDescent="0.15">
      <c r="B56"/>
      <c r="C56"/>
      <c r="D56"/>
      <c r="E56"/>
      <c r="F56"/>
    </row>
    <row r="57" spans="2:6" ht="38.25" customHeight="1" x14ac:dyDescent="0.15">
      <c r="B57"/>
      <c r="C57"/>
      <c r="D57"/>
      <c r="E57"/>
      <c r="F57"/>
    </row>
    <row r="58" spans="2:6" ht="18" customHeight="1" x14ac:dyDescent="0.15">
      <c r="B58"/>
      <c r="C58"/>
      <c r="D58"/>
      <c r="E58"/>
      <c r="F58"/>
    </row>
    <row r="59" spans="2:6" x14ac:dyDescent="0.15">
      <c r="B59"/>
      <c r="C59"/>
      <c r="D59"/>
      <c r="E59"/>
      <c r="F59"/>
    </row>
    <row r="60" spans="2:6" ht="18.75" customHeight="1" x14ac:dyDescent="0.15">
      <c r="B60"/>
      <c r="C60"/>
      <c r="D60"/>
      <c r="E60"/>
      <c r="F60"/>
    </row>
    <row r="61" spans="2:6" ht="23.25" customHeight="1" x14ac:dyDescent="0.15">
      <c r="B61"/>
      <c r="C61"/>
      <c r="D61"/>
      <c r="E61"/>
      <c r="F61"/>
    </row>
    <row r="62" spans="2:6" ht="16.5" customHeight="1" x14ac:dyDescent="0.15">
      <c r="B62"/>
      <c r="C62"/>
      <c r="D62"/>
      <c r="E62"/>
      <c r="F62"/>
    </row>
    <row r="63" spans="2:6" x14ac:dyDescent="0.15">
      <c r="B63"/>
      <c r="C63"/>
      <c r="D63"/>
      <c r="E63"/>
      <c r="F63"/>
    </row>
    <row r="64" spans="2:6" x14ac:dyDescent="0.15">
      <c r="B64"/>
      <c r="C64"/>
      <c r="D64"/>
      <c r="E64"/>
      <c r="F64"/>
    </row>
    <row r="65" spans="2:6" ht="17.25" customHeight="1" x14ac:dyDescent="0.15">
      <c r="B65"/>
      <c r="C65"/>
      <c r="D65"/>
      <c r="E65"/>
      <c r="F65"/>
    </row>
    <row r="66" spans="2:6" ht="36" customHeight="1" x14ac:dyDescent="0.15">
      <c r="B66"/>
      <c r="C66"/>
      <c r="D66"/>
      <c r="E66"/>
      <c r="F66"/>
    </row>
    <row r="67" spans="2:6" x14ac:dyDescent="0.15">
      <c r="B67"/>
      <c r="C67"/>
      <c r="D67"/>
      <c r="E67"/>
      <c r="F67"/>
    </row>
    <row r="68" spans="2:6" ht="23.25" customHeight="1" x14ac:dyDescent="0.15">
      <c r="B68"/>
      <c r="C68"/>
      <c r="D68"/>
      <c r="E68"/>
      <c r="F68"/>
    </row>
    <row r="69" spans="2:6" ht="38.25" customHeight="1" x14ac:dyDescent="0.15">
      <c r="B69"/>
      <c r="C69"/>
      <c r="D69"/>
      <c r="E69"/>
      <c r="F69"/>
    </row>
    <row r="70" spans="2:6" x14ac:dyDescent="0.15">
      <c r="B70"/>
      <c r="C70"/>
      <c r="D70"/>
      <c r="E70"/>
      <c r="F70"/>
    </row>
    <row r="71" spans="2:6" x14ac:dyDescent="0.15">
      <c r="B71"/>
      <c r="C71"/>
      <c r="D71"/>
      <c r="E71"/>
      <c r="F71"/>
    </row>
    <row r="72" spans="2:6" x14ac:dyDescent="0.15">
      <c r="B72"/>
      <c r="C72"/>
      <c r="D72"/>
      <c r="E72"/>
      <c r="F72"/>
    </row>
    <row r="73" spans="2:6" ht="18" customHeight="1" x14ac:dyDescent="0.15">
      <c r="B73"/>
      <c r="C73"/>
      <c r="D73"/>
      <c r="E73"/>
      <c r="F73"/>
    </row>
    <row r="74" spans="2:6" x14ac:dyDescent="0.15">
      <c r="B74"/>
      <c r="C74"/>
      <c r="D74"/>
      <c r="E74"/>
      <c r="F74"/>
    </row>
    <row r="75" spans="2:6" x14ac:dyDescent="0.15">
      <c r="B75"/>
      <c r="C75"/>
      <c r="D75"/>
      <c r="E75"/>
      <c r="F75"/>
    </row>
    <row r="76" spans="2:6" x14ac:dyDescent="0.15">
      <c r="B76"/>
      <c r="C76"/>
      <c r="D76"/>
      <c r="E76"/>
      <c r="F76"/>
    </row>
    <row r="77" spans="2:6" x14ac:dyDescent="0.15">
      <c r="B77"/>
      <c r="C77"/>
      <c r="D77"/>
      <c r="E77"/>
      <c r="F77"/>
    </row>
    <row r="78" spans="2:6" x14ac:dyDescent="0.15">
      <c r="B78"/>
      <c r="C78"/>
      <c r="D78"/>
      <c r="E78"/>
      <c r="F78"/>
    </row>
    <row r="79" spans="2:6" x14ac:dyDescent="0.15">
      <c r="B79"/>
      <c r="C79"/>
      <c r="D79"/>
      <c r="E79"/>
      <c r="F79"/>
    </row>
    <row r="80" spans="2:6" x14ac:dyDescent="0.15">
      <c r="B80"/>
      <c r="C80"/>
      <c r="D80"/>
      <c r="E80"/>
      <c r="F80"/>
    </row>
    <row r="81" spans="2:6" ht="36.75" customHeight="1" x14ac:dyDescent="0.15">
      <c r="B81"/>
      <c r="C81"/>
      <c r="D81"/>
      <c r="E81"/>
      <c r="F81"/>
    </row>
    <row r="82" spans="2:6" ht="17.25" customHeight="1" x14ac:dyDescent="0.15">
      <c r="B82"/>
      <c r="C82"/>
      <c r="D82"/>
      <c r="E82"/>
      <c r="F82"/>
    </row>
    <row r="83" spans="2:6" x14ac:dyDescent="0.15">
      <c r="B83"/>
      <c r="C83"/>
      <c r="D83"/>
      <c r="E83"/>
      <c r="F83"/>
    </row>
    <row r="84" spans="2:6" x14ac:dyDescent="0.15">
      <c r="B84"/>
      <c r="C84"/>
      <c r="D84"/>
      <c r="E84"/>
      <c r="F84"/>
    </row>
    <row r="85" spans="2:6" x14ac:dyDescent="0.15">
      <c r="B85"/>
      <c r="C85"/>
      <c r="D85"/>
      <c r="E85"/>
      <c r="F85"/>
    </row>
    <row r="86" spans="2:6" x14ac:dyDescent="0.15">
      <c r="B86"/>
      <c r="C86"/>
      <c r="D86"/>
      <c r="E86"/>
      <c r="F86"/>
    </row>
    <row r="87" spans="2:6" x14ac:dyDescent="0.15">
      <c r="B87"/>
      <c r="C87"/>
      <c r="D87"/>
      <c r="E87"/>
      <c r="F87"/>
    </row>
    <row r="88" spans="2:6" x14ac:dyDescent="0.15">
      <c r="B88"/>
      <c r="C88"/>
      <c r="D88"/>
      <c r="E88"/>
      <c r="F88"/>
    </row>
    <row r="89" spans="2:6" ht="22.5" customHeight="1" x14ac:dyDescent="0.15">
      <c r="B89"/>
      <c r="C89"/>
      <c r="D89"/>
      <c r="E89"/>
      <c r="F89"/>
    </row>
    <row r="90" spans="2:6" x14ac:dyDescent="0.15">
      <c r="B90"/>
      <c r="C90"/>
      <c r="D90"/>
      <c r="E90"/>
      <c r="F90"/>
    </row>
    <row r="91" spans="2:6" x14ac:dyDescent="0.15">
      <c r="B91"/>
      <c r="C91"/>
      <c r="D91"/>
      <c r="E91"/>
      <c r="F91"/>
    </row>
    <row r="92" spans="2:6" x14ac:dyDescent="0.15">
      <c r="B92"/>
      <c r="C92"/>
      <c r="D92"/>
      <c r="E92"/>
      <c r="F92"/>
    </row>
    <row r="93" spans="2:6" x14ac:dyDescent="0.15">
      <c r="B93"/>
      <c r="C93"/>
      <c r="D93"/>
      <c r="E93"/>
      <c r="F93"/>
    </row>
    <row r="94" spans="2:6" x14ac:dyDescent="0.15">
      <c r="B94"/>
      <c r="C94"/>
      <c r="D94"/>
      <c r="E94"/>
      <c r="F94"/>
    </row>
    <row r="95" spans="2:6" x14ac:dyDescent="0.15">
      <c r="B95"/>
      <c r="C95"/>
      <c r="D95"/>
      <c r="E95"/>
      <c r="F95"/>
    </row>
    <row r="96" spans="2:6" x14ac:dyDescent="0.15">
      <c r="B96"/>
      <c r="C96"/>
      <c r="D96"/>
      <c r="E96"/>
      <c r="F96"/>
    </row>
    <row r="97" spans="2:6" x14ac:dyDescent="0.15">
      <c r="B97"/>
      <c r="C97"/>
      <c r="D97"/>
      <c r="E97"/>
      <c r="F97"/>
    </row>
    <row r="98" spans="2:6" x14ac:dyDescent="0.15">
      <c r="B98"/>
      <c r="C98"/>
      <c r="D98"/>
      <c r="E98"/>
      <c r="F98"/>
    </row>
    <row r="99" spans="2:6" x14ac:dyDescent="0.15">
      <c r="B99"/>
      <c r="C99"/>
      <c r="D99"/>
      <c r="E99"/>
      <c r="F99"/>
    </row>
    <row r="100" spans="2:6" x14ac:dyDescent="0.15">
      <c r="B100"/>
      <c r="C100"/>
      <c r="D100"/>
      <c r="E100"/>
      <c r="F100"/>
    </row>
    <row r="101" spans="2:6" x14ac:dyDescent="0.15">
      <c r="B101"/>
      <c r="C101"/>
      <c r="D101"/>
      <c r="E101"/>
      <c r="F101"/>
    </row>
    <row r="102" spans="2:6" x14ac:dyDescent="0.15">
      <c r="B102"/>
      <c r="C102"/>
      <c r="D102"/>
      <c r="E102"/>
      <c r="F102"/>
    </row>
    <row r="103" spans="2:6" x14ac:dyDescent="0.15">
      <c r="B103"/>
      <c r="C103"/>
      <c r="D103"/>
      <c r="E103"/>
      <c r="F103"/>
    </row>
    <row r="104" spans="2:6" x14ac:dyDescent="0.15">
      <c r="B104"/>
      <c r="C104"/>
      <c r="D104"/>
      <c r="E104"/>
      <c r="F104"/>
    </row>
    <row r="105" spans="2:6" x14ac:dyDescent="0.15">
      <c r="B105"/>
      <c r="C105"/>
      <c r="D105"/>
      <c r="E105"/>
      <c r="F105"/>
    </row>
    <row r="106" spans="2:6" x14ac:dyDescent="0.15">
      <c r="B106"/>
      <c r="C106"/>
      <c r="D106"/>
      <c r="E106"/>
      <c r="F106"/>
    </row>
    <row r="107" spans="2:6" x14ac:dyDescent="0.15">
      <c r="B107"/>
      <c r="C107"/>
      <c r="D107"/>
      <c r="E107"/>
      <c r="F107"/>
    </row>
    <row r="108" spans="2:6" x14ac:dyDescent="0.15">
      <c r="B108"/>
      <c r="C108"/>
      <c r="D108"/>
      <c r="E108"/>
      <c r="F108"/>
    </row>
  </sheetData>
  <mergeCells count="7">
    <mergeCell ref="C7:E7"/>
    <mergeCell ref="C8:E8"/>
    <mergeCell ref="C3:E3"/>
    <mergeCell ref="C4:E4"/>
    <mergeCell ref="B2:F2"/>
    <mergeCell ref="C5:E5"/>
    <mergeCell ref="C6:E6"/>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4"/>
  <sheetViews>
    <sheetView workbookViewId="0">
      <selection activeCell="B2" sqref="B2:H2"/>
    </sheetView>
  </sheetViews>
  <sheetFormatPr defaultColWidth="8.875" defaultRowHeight="16.5" x14ac:dyDescent="0.15"/>
  <cols>
    <col min="1" max="1" width="3" style="2" customWidth="1"/>
    <col min="2" max="2" width="7.25" style="2" customWidth="1"/>
    <col min="3" max="3" width="48.375" style="2" customWidth="1"/>
    <col min="4" max="4" width="61.7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27</v>
      </c>
      <c r="C2" s="116"/>
      <c r="D2" s="116"/>
      <c r="E2" s="116"/>
      <c r="F2" s="116"/>
      <c r="G2" s="116"/>
      <c r="H2" s="116"/>
    </row>
    <row r="3" spans="2:8" ht="39" customHeight="1" x14ac:dyDescent="0.15">
      <c r="B3" s="109" t="s">
        <v>43</v>
      </c>
      <c r="C3" s="109"/>
      <c r="D3" s="109"/>
      <c r="E3" s="109"/>
      <c r="F3" s="109"/>
      <c r="G3" s="109"/>
      <c r="H3" s="109"/>
    </row>
    <row r="4" spans="2:8" x14ac:dyDescent="0.15">
      <c r="B4" s="24" t="s">
        <v>45</v>
      </c>
      <c r="C4" s="24" t="s">
        <v>46</v>
      </c>
      <c r="D4" s="24" t="s">
        <v>103</v>
      </c>
      <c r="E4" s="24" t="s">
        <v>47</v>
      </c>
      <c r="F4" s="24" t="s">
        <v>11</v>
      </c>
      <c r="G4" s="24" t="s">
        <v>107</v>
      </c>
      <c r="H4" s="24" t="s">
        <v>106</v>
      </c>
    </row>
    <row r="5" spans="2:8" x14ac:dyDescent="0.15">
      <c r="B5" s="37" t="s">
        <v>257</v>
      </c>
      <c r="C5" s="38" t="s">
        <v>258</v>
      </c>
      <c r="D5" s="38" t="s">
        <v>259</v>
      </c>
      <c r="E5" s="36">
        <f>SUM(F5+G5+H5)</f>
        <v>0</v>
      </c>
      <c r="F5" s="39">
        <f>COUNTIF(E19:E35,"PASS")+COUNTIF(E39:E46,"PASS")+COUNTIF(E50:E57,"PASS")+COUNTIF(E61:E67,"PASS")+COUNTIF(E71:E79,"PASS")+COUNTIF(E83:E87,"PASS")+COUNTIF(E91:E94,"PASS")+COUNTIF(E98:E101,"PASS")+COUNTIF(E106:E110,"PASS")+COUNTIF(E114,"PASS")</f>
        <v>0</v>
      </c>
      <c r="G5" s="39">
        <f>COUNTIF(E19:E35,"FAIL")+COUNTIF(E39:E46,"FAIL")+COUNTIF(E50:E57,"FAIL")+COUNTIF(E61:E67,"FAIL")+COUNTIF(E71:E79,"FAIL")+COUNTIF(E83:E87,"FAIL")+COUNTIF(E91:E94,"FAIL")+COUNTIF(E98:E101,"FAIL")+COUNTIF(E106:E110,"FAIL")+COUNTIF(E114,"FAIL")</f>
        <v>0</v>
      </c>
      <c r="H5" s="39">
        <f>COUNTIF(E19:E35,"NOT TEST")+COUNTIF(E39:E46,"NOT TEST")+COUNTIF(E50:E57,"NOT TEST")+COUNTIF(E61:E67,"NOT TEST")+COUNTIF(E71:E79,"NOT TEST")+COUNTIF(E83:E87,"NOT TEST")+COUNTIF(E91:E94,"NOT TEST")+COUNTIF(E98:E101,"NOT TEST")+COUNTIF(E106:E110,"NOT TEST")+COUNTIF(E114,"NOT TEST")</f>
        <v>0</v>
      </c>
    </row>
    <row r="6" spans="2:8" x14ac:dyDescent="0.15">
      <c r="B6" s="22">
        <v>1.1000000000000001</v>
      </c>
      <c r="C6" s="33" t="str">
        <f>HYPERLINK("#B16","节目搜索 - 通用")</f>
        <v>节目搜索 - 通用</v>
      </c>
      <c r="D6" s="23" t="s">
        <v>48</v>
      </c>
      <c r="E6" s="40">
        <f>SUM(F6+G6+H6)</f>
        <v>0</v>
      </c>
      <c r="F6" s="16">
        <f>COUNTIF(E19:E35,"PASS")</f>
        <v>0</v>
      </c>
      <c r="G6" s="16">
        <f>COUNTIF(E19:E35,"FAIL")</f>
        <v>0</v>
      </c>
      <c r="H6" s="16">
        <f>COUNTIF(E19:E35,"NOT TEST")</f>
        <v>0</v>
      </c>
    </row>
    <row r="7" spans="2:8" x14ac:dyDescent="0.15">
      <c r="B7" s="22">
        <v>1.2</v>
      </c>
      <c r="C7" s="33" t="str">
        <f>HYPERLINK("#B36","节目库功能测试 - 通用")</f>
        <v>节目库功能测试 - 通用</v>
      </c>
      <c r="D7" s="23" t="s">
        <v>49</v>
      </c>
      <c r="E7" s="40">
        <f t="shared" ref="E7:E15" si="0">SUM(F7+G7+H7)</f>
        <v>0</v>
      </c>
      <c r="F7" s="16">
        <f>COUNTIF(E39:E46,"PASS")</f>
        <v>0</v>
      </c>
      <c r="G7" s="16">
        <f>COUNTIF(E39:E46,"FAIL")</f>
        <v>0</v>
      </c>
      <c r="H7" s="16">
        <f>COUNTIF(E39:E46,"NOE TEST")</f>
        <v>0</v>
      </c>
    </row>
    <row r="8" spans="2:8" x14ac:dyDescent="0.15">
      <c r="B8" s="22">
        <v>1.3</v>
      </c>
      <c r="C8" s="33" t="str">
        <f>HYPERLINK("#B47","节目搜索 - 有线")</f>
        <v>节目搜索 - 有线</v>
      </c>
      <c r="D8" s="23" t="s">
        <v>50</v>
      </c>
      <c r="E8" s="40">
        <f t="shared" si="0"/>
        <v>0</v>
      </c>
      <c r="F8" s="16">
        <f>COUNTIF(E50:E57,"PASS")</f>
        <v>0</v>
      </c>
      <c r="G8" s="16">
        <f>COUNTIF(E50:E57,"FAIL")</f>
        <v>0</v>
      </c>
      <c r="H8" s="16">
        <f>COUNTIF(E50:E57,"NOT TEST")</f>
        <v>0</v>
      </c>
    </row>
    <row r="9" spans="2:8" x14ac:dyDescent="0.15">
      <c r="B9" s="22">
        <v>1.4</v>
      </c>
      <c r="C9" s="33" t="str">
        <f>HYPERLINK("#B58","节目搜索 - 地面")</f>
        <v>节目搜索 - 地面</v>
      </c>
      <c r="D9" s="23" t="s">
        <v>51</v>
      </c>
      <c r="E9" s="40">
        <f t="shared" si="0"/>
        <v>0</v>
      </c>
      <c r="F9" s="16">
        <f>COUNTIF(E61:E67,"PASS")</f>
        <v>0</v>
      </c>
      <c r="G9" s="16">
        <f>COUNTIF(E61:E67,"FAIL")</f>
        <v>0</v>
      </c>
      <c r="H9" s="16">
        <f>COUNTIF(E61:E67,"NOT TEST")</f>
        <v>0</v>
      </c>
    </row>
    <row r="10" spans="2:8" x14ac:dyDescent="0.15">
      <c r="B10" s="22">
        <v>1.5</v>
      </c>
      <c r="C10" s="33" t="str">
        <f>HYPERLINK("#B68","节目搜索 - 卫星1 - 极化方式测试")</f>
        <v>节目搜索 - 卫星1 - 极化方式测试</v>
      </c>
      <c r="D10" s="23" t="s">
        <v>52</v>
      </c>
      <c r="E10" s="40">
        <f t="shared" si="0"/>
        <v>0</v>
      </c>
      <c r="F10" s="16">
        <f>COUNTIF(E71:E79,"PASS")</f>
        <v>0</v>
      </c>
      <c r="G10" s="16">
        <f>COUNTIF(E71:E79,"FAIL")</f>
        <v>0</v>
      </c>
      <c r="H10" s="16">
        <f>COUNTIF(E71:E79,"NOT TEST")</f>
        <v>0</v>
      </c>
    </row>
    <row r="11" spans="2:8" x14ac:dyDescent="0.15">
      <c r="B11" s="22">
        <v>1.6</v>
      </c>
      <c r="C11" s="33" t="str">
        <f>HYPERLINK("#B80","节目搜索 - 卫星2 - DisEqc测试")</f>
        <v>节目搜索 - 卫星2 - DisEqc测试</v>
      </c>
      <c r="D11" s="23" t="s">
        <v>54</v>
      </c>
      <c r="E11" s="40">
        <f t="shared" si="0"/>
        <v>0</v>
      </c>
      <c r="F11" s="16">
        <f>COUNTIF(E83:E87,"PASS")</f>
        <v>0</v>
      </c>
      <c r="G11" s="16">
        <f>COUNTIF(E83:E87,"FAIL")</f>
        <v>0</v>
      </c>
      <c r="H11" s="16">
        <f>COUNTIF(E83:E87,"NOT TEST")</f>
        <v>0</v>
      </c>
    </row>
    <row r="12" spans="2:8" x14ac:dyDescent="0.15">
      <c r="B12" s="22">
        <v>1.7</v>
      </c>
      <c r="C12" s="33" t="str">
        <f>HYPERLINK("#B89","节目搜索 - 卫星2 - 22K测试")</f>
        <v>节目搜索 - 卫星2 - 22K测试</v>
      </c>
      <c r="D12" s="23" t="s">
        <v>55</v>
      </c>
      <c r="E12" s="40">
        <f t="shared" si="0"/>
        <v>0</v>
      </c>
      <c r="F12" s="16">
        <f>+COUNTIF(E91:E94,"PASS")</f>
        <v>0</v>
      </c>
      <c r="G12" s="16">
        <f>+COUNTIF(E91:E94,"FAIL")</f>
        <v>0</v>
      </c>
      <c r="H12" s="16">
        <f>+COUNTIF(E91:E94,"NOT TEST")</f>
        <v>0</v>
      </c>
    </row>
    <row r="13" spans="2:8" x14ac:dyDescent="0.15">
      <c r="B13" s="22">
        <v>1.8</v>
      </c>
      <c r="C13" s="33" t="str">
        <f>HYPERLINK("#B95","节目搜索 - 卫星3 - Multi-Switch测试")</f>
        <v>节目搜索 - 卫星3 - Multi-Switch测试</v>
      </c>
      <c r="D13" s="23" t="s">
        <v>56</v>
      </c>
      <c r="E13" s="40">
        <f t="shared" si="0"/>
        <v>0</v>
      </c>
      <c r="F13" s="16">
        <f>COUNTIF(E98:E101,"PASS")</f>
        <v>0</v>
      </c>
      <c r="G13" s="16">
        <f>COUNTIF(E98:E101,"FAIL")</f>
        <v>0</v>
      </c>
      <c r="H13" s="16">
        <f>COUNTIF(E98:E101,"NOT TEST")</f>
        <v>0</v>
      </c>
    </row>
    <row r="14" spans="2:8" x14ac:dyDescent="0.15">
      <c r="B14" s="22">
        <v>1.9</v>
      </c>
      <c r="C14" s="33" t="str">
        <f>HYPERLINK("#B103","节目搜索 - 卫星4 - Motor测试")</f>
        <v>节目搜索 - 卫星4 - Motor测试</v>
      </c>
      <c r="D14" s="23" t="s">
        <v>57</v>
      </c>
      <c r="E14" s="40">
        <f t="shared" si="0"/>
        <v>0</v>
      </c>
      <c r="F14" s="16">
        <f>COUNTIF(E106:E110,"FAIL")</f>
        <v>0</v>
      </c>
      <c r="G14" s="16">
        <f>COUNTIF(E106:E110,"FAIL")</f>
        <v>0</v>
      </c>
      <c r="H14" s="16">
        <f>COUNTIF(E106:E110,"NOT TEST")</f>
        <v>0</v>
      </c>
    </row>
    <row r="15" spans="2:8" x14ac:dyDescent="0.15">
      <c r="B15" s="32" t="s">
        <v>53</v>
      </c>
      <c r="C15" s="33" t="str">
        <f>HYPERLINK("#B111","节目搜索 - 卫星5 - 特殊测试项")</f>
        <v>节目搜索 - 卫星5 - 特殊测试项</v>
      </c>
      <c r="D15" s="23" t="s">
        <v>58</v>
      </c>
      <c r="E15" s="40">
        <f t="shared" si="0"/>
        <v>0</v>
      </c>
      <c r="F15" s="16">
        <f>COUNTIF(E114,"PASS")</f>
        <v>0</v>
      </c>
      <c r="G15" s="16">
        <f>COUNTIF(E114,"FAIL")</f>
        <v>0</v>
      </c>
      <c r="H15" s="16">
        <f>COUNTIF(E114,"NOT TEST")</f>
        <v>0</v>
      </c>
    </row>
    <row r="16" spans="2:8" x14ac:dyDescent="0.15">
      <c r="B16" s="109"/>
      <c r="C16" s="109"/>
      <c r="D16" s="109"/>
      <c r="E16" s="109"/>
      <c r="F16" s="109"/>
      <c r="G16" s="109"/>
      <c r="H16" s="109"/>
    </row>
    <row r="17" spans="2:8" ht="18" x14ac:dyDescent="0.15">
      <c r="B17" s="112" t="s">
        <v>67</v>
      </c>
      <c r="C17" s="112"/>
      <c r="D17" s="112"/>
      <c r="E17" s="112"/>
      <c r="F17" s="112"/>
      <c r="G17" s="112"/>
      <c r="H17" s="112"/>
    </row>
    <row r="18" spans="2:8" x14ac:dyDescent="0.15">
      <c r="B18" s="24" t="s">
        <v>0</v>
      </c>
      <c r="C18" s="24" t="s">
        <v>104</v>
      </c>
      <c r="D18" s="24" t="s">
        <v>105</v>
      </c>
      <c r="E18" s="24" t="s">
        <v>2</v>
      </c>
      <c r="F18" s="79" t="s">
        <v>44</v>
      </c>
      <c r="G18" s="79"/>
      <c r="H18" s="79"/>
    </row>
    <row r="19" spans="2:8" x14ac:dyDescent="0.15">
      <c r="B19" s="22" t="s">
        <v>108</v>
      </c>
      <c r="C19" s="23" t="s">
        <v>78</v>
      </c>
      <c r="D19" s="16" t="s">
        <v>109</v>
      </c>
      <c r="E19" s="34"/>
      <c r="F19" s="109"/>
      <c r="G19" s="109"/>
      <c r="H19" s="109"/>
    </row>
    <row r="20" spans="2:8" ht="198" x14ac:dyDescent="0.15">
      <c r="B20" s="22" t="s">
        <v>59</v>
      </c>
      <c r="C20" s="23" t="s">
        <v>110</v>
      </c>
      <c r="D20" s="16" t="s">
        <v>111</v>
      </c>
      <c r="E20" s="34"/>
      <c r="F20" s="109"/>
      <c r="G20" s="109"/>
      <c r="H20" s="109"/>
    </row>
    <row r="21" spans="2:8" ht="148.5" x14ac:dyDescent="0.15">
      <c r="B21" s="22" t="s">
        <v>60</v>
      </c>
      <c r="C21" s="23" t="s">
        <v>79</v>
      </c>
      <c r="D21" s="16" t="s">
        <v>112</v>
      </c>
      <c r="E21" s="34"/>
      <c r="F21" s="109"/>
      <c r="G21" s="109"/>
      <c r="H21" s="109"/>
    </row>
    <row r="22" spans="2:8" x14ac:dyDescent="0.15">
      <c r="B22" s="22" t="s">
        <v>61</v>
      </c>
      <c r="C22" s="23" t="s">
        <v>80</v>
      </c>
      <c r="D22" s="16" t="s">
        <v>113</v>
      </c>
      <c r="E22" s="34"/>
      <c r="F22" s="109"/>
      <c r="G22" s="109"/>
      <c r="H22" s="109"/>
    </row>
    <row r="23" spans="2:8" ht="33" x14ac:dyDescent="0.15">
      <c r="B23" s="22" t="s">
        <v>62</v>
      </c>
      <c r="C23" s="23" t="s">
        <v>81</v>
      </c>
      <c r="D23" s="16" t="s">
        <v>82</v>
      </c>
      <c r="E23" s="34"/>
      <c r="F23" s="109"/>
      <c r="G23" s="109"/>
      <c r="H23" s="109"/>
    </row>
    <row r="24" spans="2:8" x14ac:dyDescent="0.15">
      <c r="B24" s="22" t="s">
        <v>63</v>
      </c>
      <c r="C24" s="23" t="s">
        <v>83</v>
      </c>
      <c r="D24" s="16" t="s">
        <v>114</v>
      </c>
      <c r="E24" s="34"/>
      <c r="F24" s="109"/>
      <c r="G24" s="109"/>
      <c r="H24" s="109"/>
    </row>
    <row r="25" spans="2:8" x14ac:dyDescent="0.15">
      <c r="B25" s="22" t="s">
        <v>64</v>
      </c>
      <c r="C25" s="23" t="s">
        <v>115</v>
      </c>
      <c r="D25" s="16" t="s">
        <v>116</v>
      </c>
      <c r="E25" s="34"/>
      <c r="F25" s="109"/>
      <c r="G25" s="109"/>
      <c r="H25" s="109"/>
    </row>
    <row r="26" spans="2:8" ht="33" x14ac:dyDescent="0.15">
      <c r="B26" s="22" t="s">
        <v>65</v>
      </c>
      <c r="C26" s="23" t="s">
        <v>84</v>
      </c>
      <c r="D26" s="16" t="s">
        <v>117</v>
      </c>
      <c r="E26" s="34"/>
      <c r="F26" s="109"/>
      <c r="G26" s="109"/>
      <c r="H26" s="109"/>
    </row>
    <row r="27" spans="2:8" x14ac:dyDescent="0.15">
      <c r="B27" s="22" t="s">
        <v>66</v>
      </c>
      <c r="C27" s="23" t="s">
        <v>118</v>
      </c>
      <c r="D27" s="16" t="s">
        <v>119</v>
      </c>
      <c r="E27" s="34"/>
      <c r="F27" s="109"/>
      <c r="G27" s="109"/>
      <c r="H27" s="109"/>
    </row>
    <row r="28" spans="2:8" x14ac:dyDescent="0.15">
      <c r="B28" s="22" t="s">
        <v>68</v>
      </c>
      <c r="C28" s="23" t="s">
        <v>120</v>
      </c>
      <c r="D28" s="16" t="s">
        <v>121</v>
      </c>
      <c r="E28" s="34"/>
      <c r="F28" s="109"/>
      <c r="G28" s="109"/>
      <c r="H28" s="109"/>
    </row>
    <row r="29" spans="2:8" ht="33" x14ac:dyDescent="0.15">
      <c r="B29" s="22" t="s">
        <v>69</v>
      </c>
      <c r="C29" s="23" t="s">
        <v>85</v>
      </c>
      <c r="D29" s="16" t="s">
        <v>122</v>
      </c>
      <c r="E29" s="34"/>
      <c r="F29" s="109"/>
      <c r="G29" s="109"/>
      <c r="H29" s="109"/>
    </row>
    <row r="30" spans="2:8" x14ac:dyDescent="0.15">
      <c r="B30" s="22" t="s">
        <v>70</v>
      </c>
      <c r="C30" s="23" t="s">
        <v>86</v>
      </c>
      <c r="D30" s="16" t="s">
        <v>123</v>
      </c>
      <c r="E30" s="34"/>
      <c r="F30" s="109"/>
      <c r="G30" s="109"/>
      <c r="H30" s="109"/>
    </row>
    <row r="31" spans="2:8" x14ac:dyDescent="0.15">
      <c r="B31" s="22" t="s">
        <v>71</v>
      </c>
      <c r="C31" s="23" t="s">
        <v>87</v>
      </c>
      <c r="D31" s="16" t="s">
        <v>88</v>
      </c>
      <c r="E31" s="34"/>
      <c r="F31" s="109"/>
      <c r="G31" s="109"/>
      <c r="H31" s="109"/>
    </row>
    <row r="32" spans="2:8" ht="33" x14ac:dyDescent="0.15">
      <c r="B32" s="22" t="s">
        <v>72</v>
      </c>
      <c r="C32" s="23" t="s">
        <v>89</v>
      </c>
      <c r="D32" s="16" t="s">
        <v>124</v>
      </c>
      <c r="E32" s="34"/>
      <c r="F32" s="109"/>
      <c r="G32" s="109"/>
      <c r="H32" s="109"/>
    </row>
    <row r="33" spans="2:9" ht="49.5" x14ac:dyDescent="0.15">
      <c r="B33" s="22" t="s">
        <v>73</v>
      </c>
      <c r="C33" s="23" t="s">
        <v>90</v>
      </c>
      <c r="D33" s="16" t="s">
        <v>91</v>
      </c>
      <c r="E33" s="34"/>
      <c r="F33" s="109"/>
      <c r="G33" s="109"/>
      <c r="H33" s="109"/>
    </row>
    <row r="34" spans="2:9" ht="49.5" x14ac:dyDescent="0.15">
      <c r="B34" s="22" t="s">
        <v>74</v>
      </c>
      <c r="C34" s="23" t="s">
        <v>92</v>
      </c>
      <c r="D34" s="16" t="s">
        <v>91</v>
      </c>
      <c r="E34" s="34"/>
      <c r="F34" s="109"/>
      <c r="G34" s="109"/>
      <c r="H34" s="109"/>
    </row>
    <row r="35" spans="2:9" ht="33" x14ac:dyDescent="0.15">
      <c r="B35" s="22" t="s">
        <v>75</v>
      </c>
      <c r="C35" s="23" t="s">
        <v>93</v>
      </c>
      <c r="D35" s="16" t="s">
        <v>94</v>
      </c>
      <c r="E35" s="34"/>
      <c r="F35" s="109"/>
      <c r="G35" s="109"/>
      <c r="H35" s="109"/>
    </row>
    <row r="36" spans="2:9" ht="16.149999999999999" customHeight="1" x14ac:dyDescent="0.15">
      <c r="B36" s="113" t="str">
        <f>HYPERLINK("#B1","返回目录")</f>
        <v>返回目录</v>
      </c>
      <c r="C36" s="114"/>
      <c r="D36" s="114"/>
      <c r="E36" s="114"/>
      <c r="F36" s="114"/>
      <c r="G36" s="114"/>
      <c r="H36" s="114"/>
    </row>
    <row r="37" spans="2:9" ht="18" x14ac:dyDescent="0.15">
      <c r="B37" s="112" t="s">
        <v>76</v>
      </c>
      <c r="C37" s="112"/>
      <c r="D37" s="112"/>
      <c r="E37" s="112"/>
      <c r="F37" s="112"/>
      <c r="G37" s="112"/>
      <c r="H37" s="112"/>
    </row>
    <row r="38" spans="2:9" x14ac:dyDescent="0.15">
      <c r="B38" s="24" t="s">
        <v>0</v>
      </c>
      <c r="C38" s="24" t="s">
        <v>104</v>
      </c>
      <c r="D38" s="24" t="s">
        <v>105</v>
      </c>
      <c r="E38" s="24" t="s">
        <v>2</v>
      </c>
      <c r="F38" s="79" t="s">
        <v>44</v>
      </c>
      <c r="G38" s="79"/>
      <c r="H38" s="79"/>
    </row>
    <row r="39" spans="2:9" ht="82.5" x14ac:dyDescent="0.15">
      <c r="B39" s="22" t="s">
        <v>77</v>
      </c>
      <c r="C39" s="23" t="s">
        <v>125</v>
      </c>
      <c r="D39" s="16" t="s">
        <v>95</v>
      </c>
      <c r="E39" s="34"/>
      <c r="F39" s="109"/>
      <c r="G39" s="109"/>
      <c r="H39" s="109"/>
    </row>
    <row r="40" spans="2:9" ht="33" x14ac:dyDescent="0.15">
      <c r="B40" s="22" t="s">
        <v>28</v>
      </c>
      <c r="C40" s="23" t="s">
        <v>96</v>
      </c>
      <c r="D40" s="16" t="s">
        <v>97</v>
      </c>
      <c r="E40" s="34"/>
      <c r="F40" s="109"/>
      <c r="G40" s="109"/>
      <c r="H40" s="109"/>
    </row>
    <row r="41" spans="2:9" ht="33" x14ac:dyDescent="0.15">
      <c r="B41" s="22" t="s">
        <v>29</v>
      </c>
      <c r="C41" s="23" t="s">
        <v>98</v>
      </c>
      <c r="D41" s="16" t="s">
        <v>99</v>
      </c>
      <c r="E41" s="34"/>
      <c r="F41" s="109"/>
      <c r="G41" s="109"/>
      <c r="H41" s="109"/>
    </row>
    <row r="42" spans="2:9" x14ac:dyDescent="0.15">
      <c r="B42" s="22" t="s">
        <v>30</v>
      </c>
      <c r="C42" s="23" t="s">
        <v>100</v>
      </c>
      <c r="D42" s="16" t="s">
        <v>126</v>
      </c>
      <c r="E42" s="34"/>
      <c r="F42" s="109"/>
      <c r="G42" s="109"/>
      <c r="H42" s="109"/>
    </row>
    <row r="43" spans="2:9" ht="82.5" x14ac:dyDescent="0.15">
      <c r="B43" s="22" t="s">
        <v>31</v>
      </c>
      <c r="C43" s="23" t="s">
        <v>101</v>
      </c>
      <c r="D43" s="16" t="s">
        <v>127</v>
      </c>
      <c r="E43" s="34"/>
      <c r="F43" s="109"/>
      <c r="G43" s="109"/>
      <c r="H43" s="109"/>
    </row>
    <row r="44" spans="2:9" ht="66" x14ac:dyDescent="0.15">
      <c r="B44" s="22" t="s">
        <v>32</v>
      </c>
      <c r="C44" s="23" t="s">
        <v>102</v>
      </c>
      <c r="D44" s="16" t="s">
        <v>128</v>
      </c>
      <c r="E44" s="34"/>
      <c r="F44" s="109"/>
      <c r="G44" s="109"/>
      <c r="H44" s="109"/>
    </row>
    <row r="45" spans="2:9" ht="49.5" x14ac:dyDescent="0.15">
      <c r="B45" s="22" t="s">
        <v>33</v>
      </c>
      <c r="C45" s="23" t="s">
        <v>129</v>
      </c>
      <c r="D45" s="16" t="s">
        <v>130</v>
      </c>
      <c r="E45" s="34"/>
      <c r="F45" s="109"/>
      <c r="G45" s="109"/>
      <c r="H45" s="109"/>
    </row>
    <row r="46" spans="2:9" ht="99" x14ac:dyDescent="0.15">
      <c r="B46" s="22" t="s">
        <v>34</v>
      </c>
      <c r="C46" s="23" t="s">
        <v>131</v>
      </c>
      <c r="D46" s="16" t="s">
        <v>132</v>
      </c>
      <c r="E46" s="34"/>
      <c r="F46" s="109"/>
      <c r="G46" s="109"/>
      <c r="H46" s="109"/>
    </row>
    <row r="47" spans="2:9" ht="16.149999999999999" customHeight="1" x14ac:dyDescent="0.15">
      <c r="B47" s="110" t="str">
        <f>HYPERLINK("#B1","返回目录")</f>
        <v>返回目录</v>
      </c>
      <c r="C47" s="111"/>
      <c r="D47" s="111"/>
      <c r="E47" s="111"/>
      <c r="F47" s="111"/>
      <c r="G47" s="111"/>
      <c r="H47" s="111"/>
      <c r="I47" s="6"/>
    </row>
    <row r="48" spans="2:9" ht="18" x14ac:dyDescent="0.15">
      <c r="B48" s="112" t="s">
        <v>133</v>
      </c>
      <c r="C48" s="112"/>
      <c r="D48" s="112"/>
      <c r="E48" s="112"/>
      <c r="F48" s="112"/>
      <c r="G48" s="112"/>
      <c r="H48" s="112"/>
    </row>
    <row r="49" spans="2:8" x14ac:dyDescent="0.15">
      <c r="B49" s="24" t="s">
        <v>0</v>
      </c>
      <c r="C49" s="24" t="s">
        <v>104</v>
      </c>
      <c r="D49" s="24" t="s">
        <v>105</v>
      </c>
      <c r="E49" s="24" t="s">
        <v>2</v>
      </c>
      <c r="F49" s="79" t="s">
        <v>44</v>
      </c>
      <c r="G49" s="79"/>
      <c r="H49" s="79"/>
    </row>
    <row r="50" spans="2:8" ht="66" x14ac:dyDescent="0.15">
      <c r="B50" s="22" t="s">
        <v>134</v>
      </c>
      <c r="C50" s="23" t="s">
        <v>142</v>
      </c>
      <c r="D50" s="16" t="s">
        <v>143</v>
      </c>
      <c r="E50" s="34"/>
      <c r="F50" s="109"/>
      <c r="G50" s="109"/>
      <c r="H50" s="109"/>
    </row>
    <row r="51" spans="2:8" ht="132" x14ac:dyDescent="0.15">
      <c r="B51" s="22" t="s">
        <v>135</v>
      </c>
      <c r="C51" s="23" t="s">
        <v>144</v>
      </c>
      <c r="D51" s="16" t="s">
        <v>145</v>
      </c>
      <c r="E51" s="34"/>
      <c r="F51" s="109"/>
      <c r="G51" s="109"/>
      <c r="H51" s="109"/>
    </row>
    <row r="52" spans="2:8" x14ac:dyDescent="0.15">
      <c r="B52" s="22" t="s">
        <v>136</v>
      </c>
      <c r="C52" s="23" t="s">
        <v>146</v>
      </c>
      <c r="D52" s="16" t="s">
        <v>147</v>
      </c>
      <c r="E52" s="34"/>
      <c r="F52" s="109"/>
      <c r="G52" s="109"/>
      <c r="H52" s="109"/>
    </row>
    <row r="53" spans="2:8" ht="33" x14ac:dyDescent="0.15">
      <c r="B53" s="22" t="s">
        <v>137</v>
      </c>
      <c r="C53" s="23" t="s">
        <v>148</v>
      </c>
      <c r="D53" s="16" t="s">
        <v>149</v>
      </c>
      <c r="E53" s="34"/>
      <c r="F53" s="109"/>
      <c r="G53" s="109"/>
      <c r="H53" s="109"/>
    </row>
    <row r="54" spans="2:8" ht="33" x14ac:dyDescent="0.15">
      <c r="B54" s="22" t="s">
        <v>138</v>
      </c>
      <c r="C54" s="23" t="s">
        <v>150</v>
      </c>
      <c r="D54" s="16" t="s">
        <v>151</v>
      </c>
      <c r="E54" s="34"/>
      <c r="F54" s="109"/>
      <c r="G54" s="109"/>
      <c r="H54" s="109"/>
    </row>
    <row r="55" spans="2:8" ht="33" x14ac:dyDescent="0.15">
      <c r="B55" s="22" t="s">
        <v>139</v>
      </c>
      <c r="C55" s="23" t="s">
        <v>152</v>
      </c>
      <c r="D55" s="16" t="s">
        <v>153</v>
      </c>
      <c r="E55" s="34"/>
      <c r="F55" s="109"/>
      <c r="G55" s="109"/>
      <c r="H55" s="109"/>
    </row>
    <row r="56" spans="2:8" x14ac:dyDescent="0.15">
      <c r="B56" s="22" t="s">
        <v>140</v>
      </c>
      <c r="C56" s="23" t="s">
        <v>154</v>
      </c>
      <c r="D56" s="16" t="s">
        <v>155</v>
      </c>
      <c r="E56" s="34"/>
      <c r="F56" s="109"/>
      <c r="G56" s="109"/>
      <c r="H56" s="109"/>
    </row>
    <row r="57" spans="2:8" x14ac:dyDescent="0.15">
      <c r="B57" s="22" t="s">
        <v>141</v>
      </c>
      <c r="C57" s="23" t="s">
        <v>156</v>
      </c>
      <c r="D57" s="16" t="s">
        <v>157</v>
      </c>
      <c r="E57" s="34"/>
      <c r="F57" s="109"/>
      <c r="G57" s="109"/>
      <c r="H57" s="109"/>
    </row>
    <row r="58" spans="2:8" ht="22.15" customHeight="1" x14ac:dyDescent="0.15">
      <c r="B58" s="110" t="str">
        <f>HYPERLINK("#B1","返回目录")</f>
        <v>返回目录</v>
      </c>
      <c r="C58" s="111"/>
      <c r="D58" s="111"/>
      <c r="E58" s="111"/>
      <c r="F58" s="111"/>
      <c r="G58" s="111"/>
      <c r="H58" s="111"/>
    </row>
    <row r="59" spans="2:8" ht="18" x14ac:dyDescent="0.15">
      <c r="B59" s="112" t="s">
        <v>158</v>
      </c>
      <c r="C59" s="112"/>
      <c r="D59" s="112"/>
      <c r="E59" s="112"/>
      <c r="F59" s="112"/>
      <c r="G59" s="112"/>
      <c r="H59" s="112"/>
    </row>
    <row r="60" spans="2:8" x14ac:dyDescent="0.15">
      <c r="B60" s="24" t="s">
        <v>0</v>
      </c>
      <c r="C60" s="24" t="s">
        <v>104</v>
      </c>
      <c r="D60" s="24" t="s">
        <v>105</v>
      </c>
      <c r="E60" s="24" t="s">
        <v>2</v>
      </c>
      <c r="F60" s="79" t="s">
        <v>44</v>
      </c>
      <c r="G60" s="79"/>
      <c r="H60" s="79"/>
    </row>
    <row r="61" spans="2:8" ht="132" x14ac:dyDescent="0.15">
      <c r="B61" s="22" t="s">
        <v>159</v>
      </c>
      <c r="C61" s="23" t="s">
        <v>144</v>
      </c>
      <c r="D61" s="16" t="s">
        <v>166</v>
      </c>
      <c r="E61" s="34"/>
      <c r="F61" s="109"/>
      <c r="G61" s="109"/>
      <c r="H61" s="109"/>
    </row>
    <row r="62" spans="2:8" x14ac:dyDescent="0.15">
      <c r="B62" s="22" t="s">
        <v>160</v>
      </c>
      <c r="C62" s="23" t="s">
        <v>146</v>
      </c>
      <c r="D62" s="16" t="s">
        <v>167</v>
      </c>
      <c r="E62" s="34"/>
      <c r="F62" s="109"/>
      <c r="G62" s="109"/>
      <c r="H62" s="109"/>
    </row>
    <row r="63" spans="2:8" ht="33" x14ac:dyDescent="0.15">
      <c r="B63" s="22" t="s">
        <v>161</v>
      </c>
      <c r="C63" s="23" t="s">
        <v>150</v>
      </c>
      <c r="D63" s="16" t="s">
        <v>149</v>
      </c>
      <c r="E63" s="34"/>
      <c r="F63" s="109"/>
      <c r="G63" s="109"/>
      <c r="H63" s="109"/>
    </row>
    <row r="64" spans="2:8" ht="33" x14ac:dyDescent="0.15">
      <c r="B64" s="22" t="s">
        <v>162</v>
      </c>
      <c r="C64" s="23" t="s">
        <v>168</v>
      </c>
      <c r="D64" s="16" t="s">
        <v>153</v>
      </c>
      <c r="E64" s="34"/>
      <c r="F64" s="109"/>
      <c r="G64" s="109"/>
      <c r="H64" s="109"/>
    </row>
    <row r="65" spans="2:8" x14ac:dyDescent="0.15">
      <c r="B65" s="22" t="s">
        <v>163</v>
      </c>
      <c r="C65" s="23" t="s">
        <v>169</v>
      </c>
      <c r="D65" s="16" t="s">
        <v>157</v>
      </c>
      <c r="E65" s="34"/>
      <c r="F65" s="109"/>
      <c r="G65" s="109"/>
      <c r="H65" s="109"/>
    </row>
    <row r="66" spans="2:8" x14ac:dyDescent="0.15">
      <c r="B66" s="22" t="s">
        <v>164</v>
      </c>
      <c r="C66" s="23" t="s">
        <v>156</v>
      </c>
      <c r="D66" s="16" t="s">
        <v>157</v>
      </c>
      <c r="E66" s="34"/>
      <c r="F66" s="109"/>
      <c r="G66" s="109"/>
      <c r="H66" s="109"/>
    </row>
    <row r="67" spans="2:8" x14ac:dyDescent="0.15">
      <c r="B67" s="22" t="s">
        <v>165</v>
      </c>
      <c r="C67" s="23" t="s">
        <v>170</v>
      </c>
      <c r="D67" s="16" t="s">
        <v>171</v>
      </c>
      <c r="E67" s="34"/>
      <c r="F67" s="109"/>
      <c r="G67" s="109"/>
      <c r="H67" s="109"/>
    </row>
    <row r="68" spans="2:8" x14ac:dyDescent="0.15">
      <c r="B68" s="110" t="str">
        <f>HYPERLINK("#B1","返回目录")</f>
        <v>返回目录</v>
      </c>
      <c r="C68" s="111"/>
      <c r="D68" s="111"/>
      <c r="E68" s="111"/>
      <c r="F68" s="111"/>
      <c r="G68" s="111"/>
      <c r="H68" s="111"/>
    </row>
    <row r="69" spans="2:8" ht="18" x14ac:dyDescent="0.15">
      <c r="B69" s="112" t="s">
        <v>172</v>
      </c>
      <c r="C69" s="112"/>
      <c r="D69" s="112"/>
      <c r="E69" s="112"/>
      <c r="F69" s="112"/>
      <c r="G69" s="112"/>
      <c r="H69" s="112"/>
    </row>
    <row r="70" spans="2:8" x14ac:dyDescent="0.15">
      <c r="B70" s="24" t="s">
        <v>0</v>
      </c>
      <c r="C70" s="24" t="s">
        <v>104</v>
      </c>
      <c r="D70" s="24" t="s">
        <v>105</v>
      </c>
      <c r="E70" s="24" t="s">
        <v>2</v>
      </c>
      <c r="F70" s="79" t="s">
        <v>44</v>
      </c>
      <c r="G70" s="79"/>
      <c r="H70" s="79"/>
    </row>
    <row r="71" spans="2:8" ht="33" x14ac:dyDescent="0.15">
      <c r="B71" s="22" t="s">
        <v>173</v>
      </c>
      <c r="C71" s="23" t="s">
        <v>182</v>
      </c>
      <c r="D71" s="16" t="s">
        <v>183</v>
      </c>
      <c r="E71" s="34"/>
      <c r="F71" s="109"/>
      <c r="G71" s="109"/>
      <c r="H71" s="109"/>
    </row>
    <row r="72" spans="2:8" x14ac:dyDescent="0.15">
      <c r="B72" s="22" t="s">
        <v>174</v>
      </c>
      <c r="C72" s="23" t="s">
        <v>184</v>
      </c>
      <c r="D72" s="16" t="s">
        <v>185</v>
      </c>
      <c r="E72" s="34"/>
      <c r="F72" s="109"/>
      <c r="G72" s="109"/>
      <c r="H72" s="109"/>
    </row>
    <row r="73" spans="2:8" ht="66" x14ac:dyDescent="0.15">
      <c r="B73" s="22" t="s">
        <v>175</v>
      </c>
      <c r="C73" s="23" t="s">
        <v>186</v>
      </c>
      <c r="D73" s="16" t="s">
        <v>187</v>
      </c>
      <c r="E73" s="34"/>
      <c r="F73" s="109"/>
      <c r="G73" s="109"/>
      <c r="H73" s="109"/>
    </row>
    <row r="74" spans="2:8" ht="99" x14ac:dyDescent="0.15">
      <c r="B74" s="22" t="s">
        <v>176</v>
      </c>
      <c r="C74" s="23" t="s">
        <v>188</v>
      </c>
      <c r="D74" s="16" t="s">
        <v>189</v>
      </c>
      <c r="E74" s="34"/>
      <c r="F74" s="109"/>
      <c r="G74" s="109"/>
      <c r="H74" s="109"/>
    </row>
    <row r="75" spans="2:8" ht="49.5" x14ac:dyDescent="0.15">
      <c r="B75" s="22" t="s">
        <v>177</v>
      </c>
      <c r="C75" s="23" t="s">
        <v>190</v>
      </c>
      <c r="D75" s="16" t="s">
        <v>191</v>
      </c>
      <c r="E75" s="34"/>
      <c r="F75" s="109"/>
      <c r="G75" s="109"/>
      <c r="H75" s="109"/>
    </row>
    <row r="76" spans="2:8" ht="33" x14ac:dyDescent="0.15">
      <c r="B76" s="22" t="s">
        <v>178</v>
      </c>
      <c r="C76" s="23" t="s">
        <v>192</v>
      </c>
      <c r="D76" s="16" t="s">
        <v>193</v>
      </c>
      <c r="E76" s="34"/>
      <c r="F76" s="109"/>
      <c r="G76" s="109"/>
      <c r="H76" s="109"/>
    </row>
    <row r="77" spans="2:8" ht="33" x14ac:dyDescent="0.15">
      <c r="B77" s="22" t="s">
        <v>179</v>
      </c>
      <c r="C77" s="23" t="s">
        <v>194</v>
      </c>
      <c r="D77" s="16" t="s">
        <v>195</v>
      </c>
      <c r="E77" s="34"/>
      <c r="F77" s="109"/>
      <c r="G77" s="109"/>
      <c r="H77" s="109"/>
    </row>
    <row r="78" spans="2:8" x14ac:dyDescent="0.15">
      <c r="B78" s="22" t="s">
        <v>180</v>
      </c>
      <c r="C78" s="23" t="s">
        <v>196</v>
      </c>
      <c r="D78" s="16" t="s">
        <v>197</v>
      </c>
      <c r="E78" s="34"/>
      <c r="F78" s="109"/>
      <c r="G78" s="109"/>
      <c r="H78" s="109"/>
    </row>
    <row r="79" spans="2:8" ht="33" x14ac:dyDescent="0.15">
      <c r="B79" s="22" t="s">
        <v>181</v>
      </c>
      <c r="C79" s="23" t="s">
        <v>198</v>
      </c>
      <c r="D79" s="16" t="s">
        <v>199</v>
      </c>
      <c r="E79" s="34"/>
      <c r="F79" s="109"/>
      <c r="G79" s="109"/>
      <c r="H79" s="109"/>
    </row>
    <row r="80" spans="2:8" x14ac:dyDescent="0.15">
      <c r="B80" s="110" t="str">
        <f>HYPERLINK("#B1","返回目录")</f>
        <v>返回目录</v>
      </c>
      <c r="C80" s="111"/>
      <c r="D80" s="111"/>
      <c r="E80" s="111"/>
      <c r="F80" s="111"/>
      <c r="G80" s="111"/>
      <c r="H80" s="111"/>
    </row>
    <row r="81" spans="2:8" ht="18" x14ac:dyDescent="0.15">
      <c r="B81" s="112" t="s">
        <v>200</v>
      </c>
      <c r="C81" s="112"/>
      <c r="D81" s="112"/>
      <c r="E81" s="112"/>
      <c r="F81" s="112"/>
      <c r="G81" s="112"/>
      <c r="H81" s="112"/>
    </row>
    <row r="82" spans="2:8" x14ac:dyDescent="0.15">
      <c r="B82" s="24" t="s">
        <v>0</v>
      </c>
      <c r="C82" s="24" t="s">
        <v>104</v>
      </c>
      <c r="D82" s="24" t="s">
        <v>105</v>
      </c>
      <c r="E82" s="24" t="s">
        <v>2</v>
      </c>
      <c r="F82" s="79" t="s">
        <v>44</v>
      </c>
      <c r="G82" s="79"/>
      <c r="H82" s="79"/>
    </row>
    <row r="83" spans="2:8" ht="49.5" x14ac:dyDescent="0.15">
      <c r="B83" s="22" t="s">
        <v>201</v>
      </c>
      <c r="C83" s="23" t="s">
        <v>202</v>
      </c>
      <c r="D83" s="16" t="s">
        <v>209</v>
      </c>
      <c r="E83" s="34"/>
      <c r="F83" s="109"/>
      <c r="G83" s="109"/>
      <c r="H83" s="109"/>
    </row>
    <row r="84" spans="2:8" ht="49.5" x14ac:dyDescent="0.15">
      <c r="B84" s="22" t="s">
        <v>203</v>
      </c>
      <c r="C84" s="23" t="s">
        <v>207</v>
      </c>
      <c r="D84" s="16" t="s">
        <v>209</v>
      </c>
      <c r="E84" s="34"/>
      <c r="F84" s="109"/>
      <c r="G84" s="109"/>
      <c r="H84" s="109"/>
    </row>
    <row r="85" spans="2:8" ht="66" x14ac:dyDescent="0.15">
      <c r="B85" s="22" t="s">
        <v>204</v>
      </c>
      <c r="C85" s="23" t="s">
        <v>208</v>
      </c>
      <c r="D85" s="16" t="s">
        <v>209</v>
      </c>
      <c r="E85" s="34"/>
      <c r="F85" s="109"/>
      <c r="G85" s="109"/>
      <c r="H85" s="109"/>
    </row>
    <row r="86" spans="2:8" ht="49.5" x14ac:dyDescent="0.15">
      <c r="B86" s="22" t="s">
        <v>205</v>
      </c>
      <c r="C86" s="23" t="s">
        <v>211</v>
      </c>
      <c r="D86" s="16" t="s">
        <v>210</v>
      </c>
      <c r="E86" s="34"/>
      <c r="F86" s="109"/>
      <c r="G86" s="109"/>
      <c r="H86" s="109"/>
    </row>
    <row r="87" spans="2:8" ht="33" x14ac:dyDescent="0.15">
      <c r="B87" s="22" t="s">
        <v>206</v>
      </c>
      <c r="C87" s="23" t="s">
        <v>212</v>
      </c>
      <c r="D87" s="16" t="s">
        <v>213</v>
      </c>
      <c r="E87" s="34"/>
      <c r="F87" s="109"/>
      <c r="G87" s="109"/>
      <c r="H87" s="109"/>
    </row>
    <row r="88" spans="2:8" x14ac:dyDescent="0.15">
      <c r="B88" s="110" t="str">
        <f>HYPERLINK("#B1","返回目录")</f>
        <v>返回目录</v>
      </c>
      <c r="C88" s="111"/>
      <c r="D88" s="111"/>
      <c r="E88" s="111"/>
      <c r="F88" s="111"/>
      <c r="G88" s="111"/>
      <c r="H88" s="111"/>
    </row>
    <row r="89" spans="2:8" ht="18" x14ac:dyDescent="0.15">
      <c r="B89" s="112" t="s">
        <v>214</v>
      </c>
      <c r="C89" s="112"/>
      <c r="D89" s="112"/>
      <c r="E89" s="112"/>
      <c r="F89" s="112"/>
      <c r="G89" s="112"/>
      <c r="H89" s="112"/>
    </row>
    <row r="90" spans="2:8" x14ac:dyDescent="0.15">
      <c r="B90" s="24" t="s">
        <v>0</v>
      </c>
      <c r="C90" s="24" t="s">
        <v>104</v>
      </c>
      <c r="D90" s="24" t="s">
        <v>105</v>
      </c>
      <c r="E90" s="24" t="s">
        <v>2</v>
      </c>
      <c r="F90" s="79" t="s">
        <v>44</v>
      </c>
      <c r="G90" s="79"/>
      <c r="H90" s="79"/>
    </row>
    <row r="91" spans="2:8" ht="49.5" x14ac:dyDescent="0.15">
      <c r="B91" s="22" t="s">
        <v>215</v>
      </c>
      <c r="C91" s="23" t="s">
        <v>219</v>
      </c>
      <c r="D91" s="16" t="s">
        <v>209</v>
      </c>
      <c r="E91" s="34"/>
      <c r="F91" s="109"/>
      <c r="G91" s="109"/>
      <c r="H91" s="109"/>
    </row>
    <row r="92" spans="2:8" ht="49.5" x14ac:dyDescent="0.15">
      <c r="B92" s="22" t="s">
        <v>216</v>
      </c>
      <c r="C92" s="23" t="s">
        <v>220</v>
      </c>
      <c r="D92" s="16" t="s">
        <v>223</v>
      </c>
      <c r="E92" s="34"/>
      <c r="F92" s="109"/>
      <c r="G92" s="109"/>
      <c r="H92" s="109"/>
    </row>
    <row r="93" spans="2:8" ht="49.5" x14ac:dyDescent="0.15">
      <c r="B93" s="22" t="s">
        <v>217</v>
      </c>
      <c r="C93" s="23" t="s">
        <v>221</v>
      </c>
      <c r="D93" s="16" t="s">
        <v>222</v>
      </c>
      <c r="E93" s="34"/>
      <c r="F93" s="109"/>
      <c r="G93" s="109"/>
      <c r="H93" s="109"/>
    </row>
    <row r="94" spans="2:8" ht="33" x14ac:dyDescent="0.15">
      <c r="B94" s="22" t="s">
        <v>218</v>
      </c>
      <c r="C94" s="23" t="s">
        <v>224</v>
      </c>
      <c r="D94" s="16" t="s">
        <v>213</v>
      </c>
      <c r="E94" s="34"/>
      <c r="F94" s="109"/>
      <c r="G94" s="109"/>
      <c r="H94" s="109"/>
    </row>
    <row r="95" spans="2:8" x14ac:dyDescent="0.15">
      <c r="B95" s="110" t="str">
        <f>HYPERLINK("#B1","返回目录")</f>
        <v>返回目录</v>
      </c>
      <c r="C95" s="111"/>
      <c r="D95" s="111"/>
      <c r="E95" s="111"/>
      <c r="F95" s="111"/>
      <c r="G95" s="111"/>
      <c r="H95" s="111"/>
    </row>
    <row r="96" spans="2:8" ht="18" x14ac:dyDescent="0.15">
      <c r="B96" s="112" t="s">
        <v>225</v>
      </c>
      <c r="C96" s="112"/>
      <c r="D96" s="112"/>
      <c r="E96" s="112"/>
      <c r="F96" s="112"/>
      <c r="G96" s="112"/>
      <c r="H96" s="112"/>
    </row>
    <row r="97" spans="2:8" x14ac:dyDescent="0.15">
      <c r="B97" s="24" t="s">
        <v>0</v>
      </c>
      <c r="C97" s="24" t="s">
        <v>104</v>
      </c>
      <c r="D97" s="24" t="s">
        <v>105</v>
      </c>
      <c r="E97" s="24" t="s">
        <v>2</v>
      </c>
      <c r="F97" s="79" t="s">
        <v>44</v>
      </c>
      <c r="G97" s="79"/>
      <c r="H97" s="79"/>
    </row>
    <row r="98" spans="2:8" ht="115.5" x14ac:dyDescent="0.15">
      <c r="B98" s="22" t="s">
        <v>226</v>
      </c>
      <c r="C98" s="23" t="s">
        <v>230</v>
      </c>
      <c r="D98" s="16" t="s">
        <v>231</v>
      </c>
      <c r="E98" s="34"/>
      <c r="F98" s="109"/>
      <c r="G98" s="109"/>
      <c r="H98" s="109"/>
    </row>
    <row r="99" spans="2:8" ht="115.5" x14ac:dyDescent="0.15">
      <c r="B99" s="22" t="s">
        <v>227</v>
      </c>
      <c r="C99" s="23" t="s">
        <v>232</v>
      </c>
      <c r="D99" s="16" t="s">
        <v>233</v>
      </c>
      <c r="E99" s="34"/>
      <c r="F99" s="109"/>
      <c r="G99" s="109"/>
      <c r="H99" s="109"/>
    </row>
    <row r="100" spans="2:8" ht="115.5" x14ac:dyDescent="0.15">
      <c r="B100" s="22" t="s">
        <v>228</v>
      </c>
      <c r="C100" s="23" t="s">
        <v>234</v>
      </c>
      <c r="D100" s="16" t="s">
        <v>235</v>
      </c>
      <c r="E100" s="34"/>
      <c r="F100" s="109"/>
      <c r="G100" s="109"/>
      <c r="H100" s="109"/>
    </row>
    <row r="101" spans="2:8" ht="115.5" x14ac:dyDescent="0.15">
      <c r="B101" s="22" t="s">
        <v>229</v>
      </c>
      <c r="C101" s="23" t="s">
        <v>236</v>
      </c>
      <c r="D101" s="16" t="s">
        <v>237</v>
      </c>
      <c r="E101" s="34"/>
      <c r="F101" s="109"/>
      <c r="G101" s="109"/>
      <c r="H101" s="109"/>
    </row>
    <row r="103" spans="2:8" x14ac:dyDescent="0.15">
      <c r="B103" s="110" t="str">
        <f>HYPERLINK("#B1","返回目录")</f>
        <v>返回目录</v>
      </c>
      <c r="C103" s="111"/>
      <c r="D103" s="111"/>
      <c r="E103" s="111"/>
      <c r="F103" s="111"/>
      <c r="G103" s="111"/>
      <c r="H103" s="111"/>
    </row>
    <row r="104" spans="2:8" ht="18" x14ac:dyDescent="0.15">
      <c r="B104" s="112" t="s">
        <v>238</v>
      </c>
      <c r="C104" s="112"/>
      <c r="D104" s="112"/>
      <c r="E104" s="112"/>
      <c r="F104" s="112"/>
      <c r="G104" s="112"/>
      <c r="H104" s="112"/>
    </row>
    <row r="105" spans="2:8" x14ac:dyDescent="0.15">
      <c r="B105" s="24" t="s">
        <v>0</v>
      </c>
      <c r="C105" s="24" t="s">
        <v>104</v>
      </c>
      <c r="D105" s="24" t="s">
        <v>105</v>
      </c>
      <c r="E105" s="24" t="s">
        <v>2</v>
      </c>
      <c r="F105" s="79" t="s">
        <v>44</v>
      </c>
      <c r="G105" s="79"/>
      <c r="H105" s="79"/>
    </row>
    <row r="106" spans="2:8" ht="49.5" x14ac:dyDescent="0.15">
      <c r="B106" s="22" t="s">
        <v>239</v>
      </c>
      <c r="C106" s="23" t="s">
        <v>244</v>
      </c>
      <c r="D106" s="16" t="s">
        <v>245</v>
      </c>
      <c r="E106" s="34"/>
      <c r="F106" s="109"/>
      <c r="G106" s="109"/>
      <c r="H106" s="109"/>
    </row>
    <row r="107" spans="2:8" ht="33" x14ac:dyDescent="0.15">
      <c r="B107" s="22" t="s">
        <v>240</v>
      </c>
      <c r="C107" s="23" t="s">
        <v>246</v>
      </c>
      <c r="D107" s="16" t="s">
        <v>247</v>
      </c>
      <c r="E107" s="34"/>
      <c r="F107" s="109"/>
      <c r="G107" s="109"/>
      <c r="H107" s="109"/>
    </row>
    <row r="108" spans="2:8" ht="49.5" x14ac:dyDescent="0.15">
      <c r="B108" s="22" t="s">
        <v>241</v>
      </c>
      <c r="C108" s="23" t="s">
        <v>248</v>
      </c>
      <c r="D108" s="16" t="s">
        <v>249</v>
      </c>
      <c r="E108" s="34"/>
      <c r="F108" s="109"/>
      <c r="G108" s="109"/>
      <c r="H108" s="109"/>
    </row>
    <row r="109" spans="2:8" ht="49.5" x14ac:dyDescent="0.15">
      <c r="B109" s="22" t="s">
        <v>242</v>
      </c>
      <c r="C109" s="23" t="s">
        <v>250</v>
      </c>
      <c r="D109" s="16" t="s">
        <v>251</v>
      </c>
      <c r="E109" s="34"/>
      <c r="F109" s="109"/>
      <c r="G109" s="109"/>
      <c r="H109" s="109"/>
    </row>
    <row r="110" spans="2:8" ht="33" x14ac:dyDescent="0.15">
      <c r="B110" s="22" t="s">
        <v>243</v>
      </c>
      <c r="C110" s="23" t="s">
        <v>252</v>
      </c>
      <c r="D110" s="16" t="s">
        <v>253</v>
      </c>
      <c r="E110" s="34"/>
      <c r="F110" s="109"/>
      <c r="G110" s="109"/>
      <c r="H110" s="109"/>
    </row>
    <row r="111" spans="2:8" x14ac:dyDescent="0.15">
      <c r="B111" s="110" t="str">
        <f>HYPERLINK("#B1","返回目录")</f>
        <v>返回目录</v>
      </c>
      <c r="C111" s="111"/>
      <c r="D111" s="111"/>
      <c r="E111" s="111"/>
      <c r="F111" s="111"/>
      <c r="G111" s="111"/>
      <c r="H111" s="111"/>
    </row>
    <row r="112" spans="2:8" ht="18" x14ac:dyDescent="0.15">
      <c r="B112" s="112" t="s">
        <v>254</v>
      </c>
      <c r="C112" s="112"/>
      <c r="D112" s="112"/>
      <c r="E112" s="112"/>
      <c r="F112" s="112"/>
      <c r="G112" s="112"/>
      <c r="H112" s="112"/>
    </row>
    <row r="113" spans="2:8" x14ac:dyDescent="0.15">
      <c r="B113" s="24" t="s">
        <v>0</v>
      </c>
      <c r="C113" s="24" t="s">
        <v>104</v>
      </c>
      <c r="D113" s="24" t="s">
        <v>105</v>
      </c>
      <c r="E113" s="24" t="s">
        <v>2</v>
      </c>
      <c r="F113" s="79" t="s">
        <v>44</v>
      </c>
      <c r="G113" s="79"/>
      <c r="H113" s="79"/>
    </row>
    <row r="114" spans="2:8" ht="33" x14ac:dyDescent="0.15">
      <c r="B114" s="22" t="s">
        <v>239</v>
      </c>
      <c r="C114" s="23" t="s">
        <v>255</v>
      </c>
      <c r="D114" s="16" t="s">
        <v>256</v>
      </c>
      <c r="E114" s="34"/>
      <c r="F114" s="109"/>
      <c r="G114" s="109"/>
      <c r="H114" s="109"/>
    </row>
  </sheetData>
  <mergeCells count="101">
    <mergeCell ref="F19:H19"/>
    <mergeCell ref="F20:H20"/>
    <mergeCell ref="F21:H21"/>
    <mergeCell ref="F22:H22"/>
    <mergeCell ref="B1:C1"/>
    <mergeCell ref="B2:H2"/>
    <mergeCell ref="B3:H3"/>
    <mergeCell ref="B16:H16"/>
    <mergeCell ref="B17:H17"/>
    <mergeCell ref="F18:H18"/>
    <mergeCell ref="F34:H34"/>
    <mergeCell ref="F23:H23"/>
    <mergeCell ref="F24:H24"/>
    <mergeCell ref="F25:H25"/>
    <mergeCell ref="F26:H26"/>
    <mergeCell ref="F27:H27"/>
    <mergeCell ref="F28:H28"/>
    <mergeCell ref="F29:H29"/>
    <mergeCell ref="F30:H30"/>
    <mergeCell ref="F31:H31"/>
    <mergeCell ref="F32:H32"/>
    <mergeCell ref="F33:H33"/>
    <mergeCell ref="F35:H35"/>
    <mergeCell ref="B37:H37"/>
    <mergeCell ref="F38:H38"/>
    <mergeCell ref="F39:H39"/>
    <mergeCell ref="F40:H40"/>
    <mergeCell ref="B36:H36"/>
    <mergeCell ref="F52:H52"/>
    <mergeCell ref="F41:H41"/>
    <mergeCell ref="F42:H42"/>
    <mergeCell ref="F43:H43"/>
    <mergeCell ref="F44:H44"/>
    <mergeCell ref="F45:H45"/>
    <mergeCell ref="F46:H46"/>
    <mergeCell ref="B48:H48"/>
    <mergeCell ref="F49:H49"/>
    <mergeCell ref="F50:H50"/>
    <mergeCell ref="B47:H47"/>
    <mergeCell ref="F51:H51"/>
    <mergeCell ref="F53:H53"/>
    <mergeCell ref="F54:H54"/>
    <mergeCell ref="F55:H55"/>
    <mergeCell ref="F56:H56"/>
    <mergeCell ref="F57:H57"/>
    <mergeCell ref="B68:H68"/>
    <mergeCell ref="B59:H59"/>
    <mergeCell ref="F60:H60"/>
    <mergeCell ref="F61:H61"/>
    <mergeCell ref="B58:H58"/>
    <mergeCell ref="F62:H62"/>
    <mergeCell ref="F63:H63"/>
    <mergeCell ref="F64:H64"/>
    <mergeCell ref="F65:H65"/>
    <mergeCell ref="F66:H66"/>
    <mergeCell ref="F67:H67"/>
    <mergeCell ref="F79:H79"/>
    <mergeCell ref="B69:H69"/>
    <mergeCell ref="F71:H71"/>
    <mergeCell ref="F72:H72"/>
    <mergeCell ref="F70:H70"/>
    <mergeCell ref="F73:H73"/>
    <mergeCell ref="F74:H74"/>
    <mergeCell ref="F75:H75"/>
    <mergeCell ref="F76:H76"/>
    <mergeCell ref="F77:H77"/>
    <mergeCell ref="F78:H78"/>
    <mergeCell ref="B81:H81"/>
    <mergeCell ref="F83:H83"/>
    <mergeCell ref="F84:H84"/>
    <mergeCell ref="B80:H80"/>
    <mergeCell ref="F82:H82"/>
    <mergeCell ref="B96:H96"/>
    <mergeCell ref="F85:H85"/>
    <mergeCell ref="F86:H86"/>
    <mergeCell ref="F87:H87"/>
    <mergeCell ref="B88:H88"/>
    <mergeCell ref="B89:H89"/>
    <mergeCell ref="F90:H90"/>
    <mergeCell ref="F91:H91"/>
    <mergeCell ref="F92:H92"/>
    <mergeCell ref="F93:H93"/>
    <mergeCell ref="F94:H94"/>
    <mergeCell ref="B95:H95"/>
    <mergeCell ref="F110:H110"/>
    <mergeCell ref="B111:H111"/>
    <mergeCell ref="B112:H112"/>
    <mergeCell ref="F113:H113"/>
    <mergeCell ref="F114:H114"/>
    <mergeCell ref="F109:H109"/>
    <mergeCell ref="F97:H97"/>
    <mergeCell ref="F98:H98"/>
    <mergeCell ref="F99:H99"/>
    <mergeCell ref="F100:H100"/>
    <mergeCell ref="F101:H101"/>
    <mergeCell ref="B103:H103"/>
    <mergeCell ref="B104:H104"/>
    <mergeCell ref="F105:H105"/>
    <mergeCell ref="F106:H106"/>
    <mergeCell ref="F107:H107"/>
    <mergeCell ref="F108:H108"/>
  </mergeCells>
  <phoneticPr fontId="1" type="noConversion"/>
  <conditionalFormatting sqref="E1 E18:E35 E102 E115:E1048576 E4:E15">
    <cfRule type="cellIs" dxfId="164" priority="26" operator="equal">
      <formula>"NOT TEST"</formula>
    </cfRule>
    <cfRule type="cellIs" dxfId="163" priority="27" operator="equal">
      <formula>"FAIL"</formula>
    </cfRule>
  </conditionalFormatting>
  <conditionalFormatting sqref="D6:D15">
    <cfRule type="cellIs" dxfId="162" priority="20" operator="equal">
      <formula>"NOT TEST"</formula>
    </cfRule>
    <cfRule type="cellIs" dxfId="161" priority="21" operator="equal">
      <formula>"FAIL"</formula>
    </cfRule>
  </conditionalFormatting>
  <conditionalFormatting sqref="E49:E57">
    <cfRule type="cellIs" dxfId="160" priority="16" operator="equal">
      <formula>"NOT TEST"</formula>
    </cfRule>
    <cfRule type="cellIs" dxfId="159" priority="17" operator="equal">
      <formula>"FAIL"</formula>
    </cfRule>
  </conditionalFormatting>
  <conditionalFormatting sqref="E38:E46">
    <cfRule type="cellIs" dxfId="158" priority="18" operator="equal">
      <formula>"NOT TEST"</formula>
    </cfRule>
    <cfRule type="cellIs" dxfId="157" priority="19" operator="equal">
      <formula>"FAIL"</formula>
    </cfRule>
  </conditionalFormatting>
  <conditionalFormatting sqref="E113:E114">
    <cfRule type="cellIs" dxfId="156" priority="2" operator="equal">
      <formula>"NOT TEST"</formula>
    </cfRule>
    <cfRule type="cellIs" dxfId="155" priority="3" operator="equal">
      <formula>"FAIL"</formula>
    </cfRule>
  </conditionalFormatting>
  <conditionalFormatting sqref="E60:E67">
    <cfRule type="cellIs" dxfId="154" priority="14" operator="equal">
      <formula>"NOT TEST"</formula>
    </cfRule>
    <cfRule type="cellIs" dxfId="153" priority="15" operator="equal">
      <formula>"FAIL"</formula>
    </cfRule>
  </conditionalFormatting>
  <conditionalFormatting sqref="E70:E79">
    <cfRule type="cellIs" dxfId="152" priority="12" operator="equal">
      <formula>"NOT TEST"</formula>
    </cfRule>
    <cfRule type="cellIs" dxfId="151" priority="13" operator="equal">
      <formula>"FAIL"</formula>
    </cfRule>
  </conditionalFormatting>
  <conditionalFormatting sqref="E82:E87">
    <cfRule type="cellIs" dxfId="150" priority="10" operator="equal">
      <formula>"NOT TEST"</formula>
    </cfRule>
    <cfRule type="cellIs" dxfId="149" priority="11" operator="equal">
      <formula>"FAIL"</formula>
    </cfRule>
  </conditionalFormatting>
  <conditionalFormatting sqref="E90:E94">
    <cfRule type="cellIs" dxfId="148" priority="8" operator="equal">
      <formula>"NOT TEST"</formula>
    </cfRule>
    <cfRule type="cellIs" dxfId="147" priority="9" operator="equal">
      <formula>"FAIL"</formula>
    </cfRule>
  </conditionalFormatting>
  <conditionalFormatting sqref="E97:E101">
    <cfRule type="cellIs" dxfId="146" priority="6" operator="equal">
      <formula>"NOT TEST"</formula>
    </cfRule>
    <cfRule type="cellIs" dxfId="145" priority="7" operator="equal">
      <formula>"FAIL"</formula>
    </cfRule>
  </conditionalFormatting>
  <conditionalFormatting sqref="E105:E110">
    <cfRule type="cellIs" dxfId="144" priority="4" operator="equal">
      <formula>"NOT TEST"</formula>
    </cfRule>
    <cfRule type="cellIs" dxfId="143" priority="5" operator="equal">
      <formula>"FAIL"</formula>
    </cfRule>
  </conditionalFormatting>
  <conditionalFormatting sqref="G5:G15">
    <cfRule type="cellIs" dxfId="142" priority="1" operator="notEqual">
      <formula>0</formula>
    </cfRule>
  </conditionalFormatting>
  <dataValidations count="1">
    <dataValidation type="list" allowBlank="1" showInputMessage="1" showErrorMessage="1" sqref="E1 E18:E35 E38:E46 E49:E57 E60:E67 E70:E79 E82:E87 E90:E94 E97:E102 E105:E110 E113: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1"/>
  <sheetViews>
    <sheetView zoomScaleNormal="100" workbookViewId="0">
      <selection activeCell="B2" sqref="B2:H2"/>
    </sheetView>
  </sheetViews>
  <sheetFormatPr defaultColWidth="8.875" defaultRowHeight="16.5" x14ac:dyDescent="0.15"/>
  <cols>
    <col min="1" max="1" width="1.625" style="2" customWidth="1"/>
    <col min="2" max="2" width="7.25" style="2" customWidth="1"/>
    <col min="3" max="3" width="50.875" style="2" customWidth="1"/>
    <col min="4" max="4" width="61.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263</v>
      </c>
      <c r="C2" s="116"/>
      <c r="D2" s="116"/>
      <c r="E2" s="116"/>
      <c r="F2" s="116"/>
      <c r="G2" s="116"/>
      <c r="H2" s="116"/>
    </row>
    <row r="3" spans="2:8" x14ac:dyDescent="0.15">
      <c r="B3" s="109" t="s">
        <v>266</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SUM(F6:F13)</f>
        <v>0</v>
      </c>
      <c r="G5" s="39">
        <f>SUM(G6:G13)</f>
        <v>0</v>
      </c>
      <c r="H5" s="39">
        <f>SUM(H6:H13)</f>
        <v>0</v>
      </c>
    </row>
    <row r="6" spans="2:8" x14ac:dyDescent="0.15">
      <c r="B6" s="27">
        <v>2.1</v>
      </c>
      <c r="C6" s="33" t="str">
        <f>HYPERLINK("#B29","通用菜单状态测试")</f>
        <v>通用菜单状态测试</v>
      </c>
      <c r="D6" s="28"/>
      <c r="E6" s="40">
        <f>SUM(F6+G6+H6)</f>
        <v>0</v>
      </c>
      <c r="F6" s="16">
        <f>COUNTIF(E17:E23,"PASS")</f>
        <v>0</v>
      </c>
      <c r="G6" s="46">
        <f>COUNTIF(E17:E23,"FAIL")</f>
        <v>0</v>
      </c>
      <c r="H6" s="46">
        <f>COUNTIF(E17:E23,"NOT TEST")</f>
        <v>0</v>
      </c>
    </row>
    <row r="7" spans="2:8" x14ac:dyDescent="0.15">
      <c r="B7" s="27">
        <v>2.2000000000000002</v>
      </c>
      <c r="C7" s="33" t="str">
        <f>HYPERLINK("#B34","开关机、待机状态测试")</f>
        <v>开关机、待机状态测试</v>
      </c>
      <c r="D7" s="28"/>
      <c r="E7" s="40">
        <f t="shared" ref="E7:E13" si="0">SUM(F7+G7+H7)</f>
        <v>0</v>
      </c>
      <c r="F7" s="16">
        <f>COUNTIF(E27:E40,"PASS")</f>
        <v>0</v>
      </c>
      <c r="G7" s="46">
        <f>COUNTIF(E27:E40,"FAIL")</f>
        <v>0</v>
      </c>
      <c r="H7" s="46">
        <f>COUNTIF(E27:E40,"NOT TEST")</f>
        <v>0</v>
      </c>
    </row>
    <row r="8" spans="2:8" x14ac:dyDescent="0.15">
      <c r="B8" s="27">
        <v>2.2999999999999998</v>
      </c>
      <c r="C8" s="33" t="str">
        <f>HYPERLINK("#B46","电视节目播放")</f>
        <v>电视节目播放</v>
      </c>
      <c r="D8" s="28"/>
      <c r="E8" s="40">
        <f t="shared" si="0"/>
        <v>0</v>
      </c>
      <c r="F8" s="16">
        <f>COUNTIF(E44:E60,"PASS")</f>
        <v>0</v>
      </c>
      <c r="G8" s="46">
        <f>COUNTIF(E44:E60,"FAIL")</f>
        <v>0</v>
      </c>
      <c r="H8" s="46">
        <f>COUNTIF(E44:E60,"NOT TEST")</f>
        <v>0</v>
      </c>
    </row>
    <row r="9" spans="2:8" x14ac:dyDescent="0.15">
      <c r="B9" s="27">
        <v>2.4</v>
      </c>
      <c r="C9" s="33" t="str">
        <f>HYPERLINK("#B75","广播节目播放")</f>
        <v>广播节目播放</v>
      </c>
      <c r="D9" s="28"/>
      <c r="E9" s="40">
        <f t="shared" si="0"/>
        <v>0</v>
      </c>
      <c r="F9" s="16">
        <f>COUNTIF(E64:E68,"PASS")</f>
        <v>0</v>
      </c>
      <c r="G9" s="46">
        <f>COUNTIF(E64:E68,"FAIL")</f>
        <v>0</v>
      </c>
      <c r="H9" s="46">
        <f>COUNTIF(E64:E68,"NOT TEST")</f>
        <v>0</v>
      </c>
    </row>
    <row r="10" spans="2:8" x14ac:dyDescent="0.15">
      <c r="B10" s="27">
        <v>2.5</v>
      </c>
      <c r="C10" s="33" t="str">
        <f>HYPERLINK("#B80","音量控制")</f>
        <v>音量控制</v>
      </c>
      <c r="D10" s="28"/>
      <c r="E10" s="40">
        <f t="shared" si="0"/>
        <v>0</v>
      </c>
      <c r="F10" s="16">
        <f>COUNTIF(E72:E81,"PASS")</f>
        <v>0</v>
      </c>
      <c r="G10" s="46">
        <f>COUNTIF(E72:E81,"FAIL")</f>
        <v>0</v>
      </c>
      <c r="H10" s="46">
        <f>COUNTIF(E72:E81,"NOT TEST")</f>
        <v>0</v>
      </c>
    </row>
    <row r="11" spans="2:8" x14ac:dyDescent="0.15">
      <c r="B11" s="27">
        <v>2.6</v>
      </c>
      <c r="C11" s="33" t="str">
        <f>HYPERLINK("#B100","版本控制")</f>
        <v>版本控制</v>
      </c>
      <c r="D11" s="28"/>
      <c r="E11" s="40">
        <f t="shared" si="0"/>
        <v>0</v>
      </c>
      <c r="F11" s="16">
        <f>COUNTIF(E85:E86,"PASS")</f>
        <v>0</v>
      </c>
      <c r="G11" s="46">
        <f>COUNTIF(E85:E86,"FAIL")</f>
        <v>0</v>
      </c>
      <c r="H11" s="46">
        <f>COUNTIF(E85:E86,"NOT TEST")</f>
        <v>0</v>
      </c>
    </row>
    <row r="12" spans="2:8" x14ac:dyDescent="0.15">
      <c r="B12" s="27">
        <v>2.7</v>
      </c>
      <c r="C12" s="33" t="str">
        <f>HYPERLINK("#B105","常用音视频格式播放测试")</f>
        <v>常用音视频格式播放测试</v>
      </c>
      <c r="D12" s="28"/>
      <c r="E12" s="40">
        <f t="shared" si="0"/>
        <v>0</v>
      </c>
      <c r="F12" s="16">
        <f>COUNTIF(E103:E109,"PASS")</f>
        <v>0</v>
      </c>
      <c r="G12" s="46">
        <f>COUNTIF(E103:E109,"FAIL")</f>
        <v>0</v>
      </c>
      <c r="H12" s="46">
        <f>COUNTIF(E103:E109,"NOT TEST")</f>
        <v>0</v>
      </c>
    </row>
    <row r="13" spans="2:8" x14ac:dyDescent="0.15">
      <c r="B13" s="27">
        <v>2.8</v>
      </c>
      <c r="C13" s="33" t="str">
        <f>HYPERLINK("#B121","音视频解码测试")</f>
        <v>音视频解码测试</v>
      </c>
      <c r="D13" s="28"/>
      <c r="E13" s="40">
        <f t="shared" si="0"/>
        <v>0</v>
      </c>
      <c r="F13" s="16">
        <f>COUNTIF(E114:E121,"PASS")</f>
        <v>0</v>
      </c>
      <c r="G13" s="46">
        <f>COUNTIF(E114:E121,"FAIL")</f>
        <v>0</v>
      </c>
      <c r="H13" s="46">
        <f>COUNTIF(E114:E121,"NOT TEST")</f>
        <v>0</v>
      </c>
    </row>
    <row r="14" spans="2:8" x14ac:dyDescent="0.15">
      <c r="B14" s="113" t="str">
        <f>HYPERLINK("#B1","返回目录")</f>
        <v>返回目录</v>
      </c>
      <c r="C14" s="114"/>
      <c r="D14" s="114"/>
      <c r="E14" s="114"/>
      <c r="F14" s="114"/>
      <c r="G14" s="114"/>
      <c r="H14" s="114"/>
    </row>
    <row r="15" spans="2:8" ht="18" x14ac:dyDescent="0.15">
      <c r="B15" s="112" t="s">
        <v>267</v>
      </c>
      <c r="C15" s="112"/>
      <c r="D15" s="112"/>
      <c r="E15" s="112"/>
      <c r="F15" s="112"/>
      <c r="G15" s="112"/>
      <c r="H15" s="112"/>
    </row>
    <row r="16" spans="2:8" x14ac:dyDescent="0.15">
      <c r="B16" s="26" t="s">
        <v>0</v>
      </c>
      <c r="C16" s="26" t="s">
        <v>104</v>
      </c>
      <c r="D16" s="26" t="s">
        <v>105</v>
      </c>
      <c r="E16" s="26" t="s">
        <v>2</v>
      </c>
      <c r="F16" s="79" t="s">
        <v>1</v>
      </c>
      <c r="G16" s="79"/>
      <c r="H16" s="79"/>
    </row>
    <row r="17" spans="2:8" x14ac:dyDescent="0.15">
      <c r="B17" s="27" t="s">
        <v>268</v>
      </c>
      <c r="C17" s="28" t="s">
        <v>275</v>
      </c>
      <c r="D17" s="16" t="s">
        <v>276</v>
      </c>
      <c r="E17" s="34"/>
      <c r="F17" s="109"/>
      <c r="G17" s="109"/>
      <c r="H17" s="109"/>
    </row>
    <row r="18" spans="2:8" x14ac:dyDescent="0.15">
      <c r="B18" s="27" t="s">
        <v>269</v>
      </c>
      <c r="C18" s="28" t="s">
        <v>277</v>
      </c>
      <c r="D18" s="16" t="s">
        <v>278</v>
      </c>
      <c r="E18" s="34"/>
      <c r="F18" s="109"/>
      <c r="G18" s="109"/>
      <c r="H18" s="109"/>
    </row>
    <row r="19" spans="2:8" ht="33" x14ac:dyDescent="0.15">
      <c r="B19" s="27" t="s">
        <v>270</v>
      </c>
      <c r="C19" s="28" t="s">
        <v>279</v>
      </c>
      <c r="D19" s="16" t="s">
        <v>280</v>
      </c>
      <c r="E19" s="34"/>
      <c r="F19" s="109"/>
      <c r="G19" s="109"/>
      <c r="H19" s="109"/>
    </row>
    <row r="20" spans="2:8" ht="33" x14ac:dyDescent="0.15">
      <c r="B20" s="27" t="s">
        <v>271</v>
      </c>
      <c r="C20" s="28" t="s">
        <v>281</v>
      </c>
      <c r="D20" s="16" t="s">
        <v>282</v>
      </c>
      <c r="E20" s="34"/>
      <c r="F20" s="109"/>
      <c r="G20" s="109"/>
      <c r="H20" s="109"/>
    </row>
    <row r="21" spans="2:8" x14ac:dyDescent="0.15">
      <c r="B21" s="27" t="s">
        <v>272</v>
      </c>
      <c r="C21" s="28" t="s">
        <v>283</v>
      </c>
      <c r="D21" s="16" t="s">
        <v>284</v>
      </c>
      <c r="E21" s="34"/>
      <c r="F21" s="109"/>
      <c r="G21" s="109"/>
      <c r="H21" s="109"/>
    </row>
    <row r="22" spans="2:8" ht="33" x14ac:dyDescent="0.15">
      <c r="B22" s="27" t="s">
        <v>273</v>
      </c>
      <c r="C22" s="28" t="s">
        <v>285</v>
      </c>
      <c r="D22" s="16" t="s">
        <v>286</v>
      </c>
      <c r="E22" s="34"/>
      <c r="F22" s="109"/>
      <c r="G22" s="109"/>
      <c r="H22" s="109"/>
    </row>
    <row r="23" spans="2:8" ht="33" x14ac:dyDescent="0.15">
      <c r="B23" s="27" t="s">
        <v>274</v>
      </c>
      <c r="C23" s="28" t="s">
        <v>287</v>
      </c>
      <c r="D23" s="16" t="s">
        <v>288</v>
      </c>
      <c r="E23" s="34"/>
      <c r="F23" s="109"/>
      <c r="G23" s="109"/>
      <c r="H23" s="109"/>
    </row>
    <row r="24" spans="2:8" x14ac:dyDescent="0.15">
      <c r="B24" s="113" t="str">
        <f>HYPERLINK("#B1","返回目录")</f>
        <v>返回目录</v>
      </c>
      <c r="C24" s="114"/>
      <c r="D24" s="114"/>
      <c r="E24" s="114"/>
      <c r="F24" s="114"/>
      <c r="G24" s="114"/>
      <c r="H24" s="114"/>
    </row>
    <row r="25" spans="2:8" ht="18" x14ac:dyDescent="0.15">
      <c r="B25" s="112" t="s">
        <v>289</v>
      </c>
      <c r="C25" s="112"/>
      <c r="D25" s="112"/>
      <c r="E25" s="112"/>
      <c r="F25" s="112"/>
      <c r="G25" s="112"/>
      <c r="H25" s="112"/>
    </row>
    <row r="26" spans="2:8" x14ac:dyDescent="0.15">
      <c r="B26" s="26" t="s">
        <v>0</v>
      </c>
      <c r="C26" s="26" t="s">
        <v>104</v>
      </c>
      <c r="D26" s="26" t="s">
        <v>105</v>
      </c>
      <c r="E26" s="26" t="s">
        <v>2</v>
      </c>
      <c r="F26" s="79" t="s">
        <v>1</v>
      </c>
      <c r="G26" s="79"/>
      <c r="H26" s="79"/>
    </row>
    <row r="27" spans="2:8" x14ac:dyDescent="0.15">
      <c r="B27" s="27" t="s">
        <v>290</v>
      </c>
      <c r="C27" s="28" t="s">
        <v>303</v>
      </c>
      <c r="D27" s="16" t="s">
        <v>304</v>
      </c>
      <c r="E27" s="34"/>
      <c r="F27" s="109"/>
      <c r="G27" s="109"/>
      <c r="H27" s="109"/>
    </row>
    <row r="28" spans="2:8" ht="33" x14ac:dyDescent="0.15">
      <c r="B28" s="27" t="s">
        <v>291</v>
      </c>
      <c r="C28" s="28" t="s">
        <v>305</v>
      </c>
      <c r="D28" s="16" t="s">
        <v>306</v>
      </c>
      <c r="E28" s="34"/>
      <c r="F28" s="109"/>
      <c r="G28" s="109"/>
      <c r="H28" s="109"/>
    </row>
    <row r="29" spans="2:8" ht="66" x14ac:dyDescent="0.15">
      <c r="B29" s="27" t="s">
        <v>292</v>
      </c>
      <c r="C29" s="28" t="s">
        <v>307</v>
      </c>
      <c r="D29" s="16" t="s">
        <v>308</v>
      </c>
      <c r="E29" s="34"/>
      <c r="F29" s="109"/>
      <c r="G29" s="109"/>
      <c r="H29" s="109"/>
    </row>
    <row r="30" spans="2:8" x14ac:dyDescent="0.15">
      <c r="B30" s="27" t="s">
        <v>293</v>
      </c>
      <c r="C30" s="28" t="s">
        <v>309</v>
      </c>
      <c r="D30" s="16" t="s">
        <v>310</v>
      </c>
      <c r="E30" s="34"/>
      <c r="F30" s="109"/>
      <c r="G30" s="109"/>
      <c r="H30" s="109"/>
    </row>
    <row r="31" spans="2:8" ht="33" x14ac:dyDescent="0.15">
      <c r="B31" s="27" t="s">
        <v>294</v>
      </c>
      <c r="C31" s="28" t="s">
        <v>311</v>
      </c>
      <c r="D31" s="16" t="s">
        <v>312</v>
      </c>
      <c r="E31" s="34"/>
      <c r="F31" s="109"/>
      <c r="G31" s="109"/>
      <c r="H31" s="109"/>
    </row>
    <row r="32" spans="2:8" ht="66" x14ac:dyDescent="0.15">
      <c r="B32" s="27" t="s">
        <v>295</v>
      </c>
      <c r="C32" s="28" t="s">
        <v>313</v>
      </c>
      <c r="D32" s="16" t="s">
        <v>314</v>
      </c>
      <c r="E32" s="34"/>
      <c r="F32" s="109"/>
      <c r="G32" s="109"/>
      <c r="H32" s="109"/>
    </row>
    <row r="33" spans="2:8" ht="33" x14ac:dyDescent="0.15">
      <c r="B33" s="27" t="s">
        <v>296</v>
      </c>
      <c r="C33" s="28" t="s">
        <v>315</v>
      </c>
      <c r="D33" s="16" t="s">
        <v>316</v>
      </c>
      <c r="E33" s="34"/>
      <c r="F33" s="109"/>
      <c r="G33" s="109"/>
      <c r="H33" s="109"/>
    </row>
    <row r="34" spans="2:8" x14ac:dyDescent="0.15">
      <c r="B34" s="27" t="s">
        <v>297</v>
      </c>
      <c r="C34" s="28" t="s">
        <v>317</v>
      </c>
      <c r="D34" s="16" t="s">
        <v>322</v>
      </c>
      <c r="E34" s="34"/>
      <c r="F34" s="109" t="s">
        <v>319</v>
      </c>
      <c r="G34" s="109"/>
      <c r="H34" s="109"/>
    </row>
    <row r="35" spans="2:8" x14ac:dyDescent="0.15">
      <c r="B35" s="27" t="s">
        <v>298</v>
      </c>
      <c r="C35" s="28" t="s">
        <v>320</v>
      </c>
      <c r="D35" s="16" t="s">
        <v>321</v>
      </c>
      <c r="E35" s="34"/>
      <c r="F35" s="109"/>
      <c r="G35" s="109"/>
      <c r="H35" s="109"/>
    </row>
    <row r="36" spans="2:8" ht="33" x14ac:dyDescent="0.15">
      <c r="B36" s="27" t="s">
        <v>299</v>
      </c>
      <c r="C36" s="28" t="s">
        <v>323</v>
      </c>
      <c r="D36" s="16" t="s">
        <v>324</v>
      </c>
      <c r="E36" s="34"/>
      <c r="F36" s="109"/>
      <c r="G36" s="109"/>
      <c r="H36" s="109"/>
    </row>
    <row r="37" spans="2:8" x14ac:dyDescent="0.15">
      <c r="B37" s="27" t="s">
        <v>300</v>
      </c>
      <c r="C37" s="28" t="s">
        <v>325</v>
      </c>
      <c r="D37" s="16" t="s">
        <v>326</v>
      </c>
      <c r="E37" s="34"/>
      <c r="F37" s="109"/>
      <c r="G37" s="109"/>
      <c r="H37" s="109"/>
    </row>
    <row r="38" spans="2:8" x14ac:dyDescent="0.15">
      <c r="B38" s="27" t="s">
        <v>301</v>
      </c>
      <c r="C38" s="28" t="s">
        <v>327</v>
      </c>
      <c r="D38" s="16" t="s">
        <v>328</v>
      </c>
      <c r="E38" s="34"/>
      <c r="F38" s="109"/>
      <c r="G38" s="109"/>
      <c r="H38" s="109"/>
    </row>
    <row r="39" spans="2:8" x14ac:dyDescent="0.15">
      <c r="B39" s="27" t="s">
        <v>302</v>
      </c>
      <c r="C39" s="28" t="s">
        <v>329</v>
      </c>
      <c r="D39" s="16" t="s">
        <v>330</v>
      </c>
      <c r="E39" s="34"/>
      <c r="F39" s="109"/>
      <c r="G39" s="109"/>
      <c r="H39" s="109"/>
    </row>
    <row r="40" spans="2:8" x14ac:dyDescent="0.15">
      <c r="B40" s="27" t="s">
        <v>318</v>
      </c>
      <c r="C40" s="28" t="s">
        <v>331</v>
      </c>
      <c r="D40" s="16" t="s">
        <v>332</v>
      </c>
      <c r="E40" s="34"/>
      <c r="F40" s="109"/>
      <c r="G40" s="109"/>
      <c r="H40" s="109"/>
    </row>
    <row r="41" spans="2:8" x14ac:dyDescent="0.15">
      <c r="B41" s="113" t="str">
        <f>HYPERLINK("#B1","返回目录")</f>
        <v>返回目录</v>
      </c>
      <c r="C41" s="114"/>
      <c r="D41" s="114"/>
      <c r="E41" s="114"/>
      <c r="F41" s="114"/>
      <c r="G41" s="114"/>
      <c r="H41" s="114"/>
    </row>
    <row r="42" spans="2:8" ht="18" x14ac:dyDescent="0.15">
      <c r="B42" s="112" t="s">
        <v>333</v>
      </c>
      <c r="C42" s="112"/>
      <c r="D42" s="112"/>
      <c r="E42" s="112"/>
      <c r="F42" s="112"/>
      <c r="G42" s="112"/>
      <c r="H42" s="112"/>
    </row>
    <row r="43" spans="2:8" x14ac:dyDescent="0.15">
      <c r="B43" s="26" t="s">
        <v>0</v>
      </c>
      <c r="C43" s="26" t="s">
        <v>104</v>
      </c>
      <c r="D43" s="26" t="s">
        <v>105</v>
      </c>
      <c r="E43" s="26" t="s">
        <v>2</v>
      </c>
      <c r="F43" s="79" t="s">
        <v>1</v>
      </c>
      <c r="G43" s="79"/>
      <c r="H43" s="79"/>
    </row>
    <row r="44" spans="2:8" x14ac:dyDescent="0.15">
      <c r="B44" s="27" t="s">
        <v>334</v>
      </c>
      <c r="C44" s="28" t="s">
        <v>351</v>
      </c>
      <c r="D44" s="16" t="s">
        <v>352</v>
      </c>
      <c r="E44" s="34"/>
      <c r="F44" s="109"/>
      <c r="G44" s="109"/>
      <c r="H44" s="109"/>
    </row>
    <row r="45" spans="2:8" ht="247.5" x14ac:dyDescent="0.15">
      <c r="B45" s="27" t="s">
        <v>335</v>
      </c>
      <c r="C45" s="28" t="s">
        <v>353</v>
      </c>
      <c r="D45" s="16" t="s">
        <v>354</v>
      </c>
      <c r="E45" s="34"/>
      <c r="F45" s="109"/>
      <c r="G45" s="109"/>
      <c r="H45" s="109"/>
    </row>
    <row r="46" spans="2:8" ht="132" x14ac:dyDescent="0.15">
      <c r="B46" s="27" t="s">
        <v>336</v>
      </c>
      <c r="C46" s="28" t="s">
        <v>355</v>
      </c>
      <c r="D46" s="16" t="s">
        <v>356</v>
      </c>
      <c r="E46" s="34"/>
      <c r="F46" s="109"/>
      <c r="G46" s="109"/>
      <c r="H46" s="109"/>
    </row>
    <row r="47" spans="2:8" ht="33" x14ac:dyDescent="0.15">
      <c r="B47" s="27" t="s">
        <v>337</v>
      </c>
      <c r="C47" s="28" t="s">
        <v>357</v>
      </c>
      <c r="D47" s="16" t="s">
        <v>358</v>
      </c>
      <c r="E47" s="34"/>
      <c r="F47" s="109"/>
      <c r="G47" s="109"/>
      <c r="H47" s="109"/>
    </row>
    <row r="48" spans="2:8" ht="49.5" x14ac:dyDescent="0.15">
      <c r="B48" s="27" t="s">
        <v>338</v>
      </c>
      <c r="C48" s="28" t="s">
        <v>359</v>
      </c>
      <c r="D48" s="16" t="s">
        <v>360</v>
      </c>
      <c r="E48" s="34"/>
      <c r="F48" s="109"/>
      <c r="G48" s="109"/>
      <c r="H48" s="109"/>
    </row>
    <row r="49" spans="2:8" ht="49.5" x14ac:dyDescent="0.15">
      <c r="B49" s="27" t="s">
        <v>339</v>
      </c>
      <c r="C49" s="28" t="s">
        <v>361</v>
      </c>
      <c r="D49" s="16" t="s">
        <v>362</v>
      </c>
      <c r="E49" s="34"/>
      <c r="F49" s="109"/>
      <c r="G49" s="109"/>
      <c r="H49" s="109"/>
    </row>
    <row r="50" spans="2:8" ht="66" x14ac:dyDescent="0.15">
      <c r="B50" s="27" t="s">
        <v>340</v>
      </c>
      <c r="C50" s="28" t="s">
        <v>364</v>
      </c>
      <c r="D50" s="16" t="s">
        <v>363</v>
      </c>
      <c r="E50" s="34"/>
      <c r="F50" s="109"/>
      <c r="G50" s="109"/>
      <c r="H50" s="109"/>
    </row>
    <row r="51" spans="2:8" ht="49.5" x14ac:dyDescent="0.15">
      <c r="B51" s="27" t="s">
        <v>341</v>
      </c>
      <c r="C51" s="28" t="s">
        <v>365</v>
      </c>
      <c r="D51" s="16" t="s">
        <v>363</v>
      </c>
      <c r="E51" s="34"/>
      <c r="F51" s="109"/>
      <c r="G51" s="109"/>
      <c r="H51" s="109"/>
    </row>
    <row r="52" spans="2:8" ht="66" x14ac:dyDescent="0.15">
      <c r="B52" s="27" t="s">
        <v>342</v>
      </c>
      <c r="C52" s="28" t="s">
        <v>367</v>
      </c>
      <c r="D52" s="16" t="s">
        <v>366</v>
      </c>
      <c r="E52" s="34"/>
      <c r="F52" s="109"/>
      <c r="G52" s="109"/>
      <c r="H52" s="109"/>
    </row>
    <row r="53" spans="2:8" ht="66" x14ac:dyDescent="0.15">
      <c r="B53" s="27" t="s">
        <v>343</v>
      </c>
      <c r="C53" s="28" t="s">
        <v>369</v>
      </c>
      <c r="D53" s="16" t="s">
        <v>368</v>
      </c>
      <c r="E53" s="34"/>
      <c r="F53" s="109"/>
      <c r="G53" s="109"/>
      <c r="H53" s="109"/>
    </row>
    <row r="54" spans="2:8" x14ac:dyDescent="0.15">
      <c r="B54" s="27" t="s">
        <v>344</v>
      </c>
      <c r="C54" s="28" t="s">
        <v>370</v>
      </c>
      <c r="D54" s="16" t="s">
        <v>371</v>
      </c>
      <c r="E54" s="34"/>
      <c r="F54" s="109"/>
      <c r="G54" s="109"/>
      <c r="H54" s="109"/>
    </row>
    <row r="55" spans="2:8" x14ac:dyDescent="0.15">
      <c r="B55" s="27" t="s">
        <v>345</v>
      </c>
      <c r="C55" s="28" t="s">
        <v>372</v>
      </c>
      <c r="D55" s="16" t="s">
        <v>373</v>
      </c>
      <c r="E55" s="34"/>
      <c r="F55" s="109"/>
      <c r="G55" s="109"/>
      <c r="H55" s="109"/>
    </row>
    <row r="56" spans="2:8" x14ac:dyDescent="0.15">
      <c r="B56" s="27" t="s">
        <v>346</v>
      </c>
      <c r="C56" s="28" t="s">
        <v>374</v>
      </c>
      <c r="D56" s="16" t="s">
        <v>371</v>
      </c>
      <c r="E56" s="34"/>
      <c r="F56" s="109"/>
      <c r="G56" s="109"/>
      <c r="H56" s="109"/>
    </row>
    <row r="57" spans="2:8" ht="49.5" x14ac:dyDescent="0.15">
      <c r="B57" s="27" t="s">
        <v>347</v>
      </c>
      <c r="C57" s="28" t="s">
        <v>375</v>
      </c>
      <c r="D57" s="16" t="s">
        <v>371</v>
      </c>
      <c r="E57" s="34"/>
      <c r="F57" s="109"/>
      <c r="G57" s="109"/>
      <c r="H57" s="109"/>
    </row>
    <row r="58" spans="2:8" ht="49.5" x14ac:dyDescent="0.15">
      <c r="B58" s="27" t="s">
        <v>348</v>
      </c>
      <c r="C58" s="28" t="s">
        <v>377</v>
      </c>
      <c r="D58" s="16" t="s">
        <v>376</v>
      </c>
      <c r="E58" s="34"/>
      <c r="F58" s="109"/>
      <c r="G58" s="109"/>
      <c r="H58" s="109"/>
    </row>
    <row r="59" spans="2:8" ht="33" x14ac:dyDescent="0.15">
      <c r="B59" s="27" t="s">
        <v>349</v>
      </c>
      <c r="C59" s="28" t="s">
        <v>379</v>
      </c>
      <c r="D59" s="16" t="s">
        <v>378</v>
      </c>
      <c r="E59" s="34"/>
      <c r="F59" s="109"/>
      <c r="G59" s="109"/>
      <c r="H59" s="109"/>
    </row>
    <row r="60" spans="2:8" ht="33" x14ac:dyDescent="0.15">
      <c r="B60" s="27" t="s">
        <v>350</v>
      </c>
      <c r="C60" s="28" t="s">
        <v>380</v>
      </c>
      <c r="D60" s="16" t="s">
        <v>381</v>
      </c>
      <c r="E60" s="34"/>
      <c r="F60" s="109"/>
      <c r="G60" s="109"/>
      <c r="H60" s="109"/>
    </row>
    <row r="61" spans="2:8" x14ac:dyDescent="0.15">
      <c r="B61" s="113" t="str">
        <f>HYPERLINK("#B1","返回目录")</f>
        <v>返回目录</v>
      </c>
      <c r="C61" s="114"/>
      <c r="D61" s="114"/>
      <c r="E61" s="114"/>
      <c r="F61" s="114"/>
      <c r="G61" s="114"/>
      <c r="H61" s="114"/>
    </row>
    <row r="62" spans="2:8" ht="18" x14ac:dyDescent="0.15">
      <c r="B62" s="112" t="s">
        <v>382</v>
      </c>
      <c r="C62" s="112"/>
      <c r="D62" s="112"/>
      <c r="E62" s="112"/>
      <c r="F62" s="112"/>
      <c r="G62" s="112"/>
      <c r="H62" s="112"/>
    </row>
    <row r="63" spans="2:8" x14ac:dyDescent="0.15">
      <c r="B63" s="26" t="s">
        <v>0</v>
      </c>
      <c r="C63" s="26" t="s">
        <v>104</v>
      </c>
      <c r="D63" s="26" t="s">
        <v>105</v>
      </c>
      <c r="E63" s="26" t="s">
        <v>2</v>
      </c>
      <c r="F63" s="79" t="s">
        <v>1</v>
      </c>
      <c r="G63" s="79"/>
      <c r="H63" s="79"/>
    </row>
    <row r="64" spans="2:8" x14ac:dyDescent="0.15">
      <c r="B64" s="27" t="s">
        <v>383</v>
      </c>
      <c r="C64" s="28" t="s">
        <v>388</v>
      </c>
      <c r="D64" s="16" t="s">
        <v>389</v>
      </c>
      <c r="E64" s="34"/>
      <c r="F64" s="109"/>
      <c r="G64" s="109"/>
      <c r="H64" s="109"/>
    </row>
    <row r="65" spans="2:8" ht="33" x14ac:dyDescent="0.15">
      <c r="B65" s="27" t="s">
        <v>384</v>
      </c>
      <c r="C65" s="28" t="s">
        <v>390</v>
      </c>
      <c r="D65" s="16" t="s">
        <v>391</v>
      </c>
      <c r="E65" s="34"/>
      <c r="F65" s="109"/>
      <c r="G65" s="109"/>
      <c r="H65" s="109"/>
    </row>
    <row r="66" spans="2:8" x14ac:dyDescent="0.15">
      <c r="B66" s="27" t="s">
        <v>385</v>
      </c>
      <c r="C66" s="28" t="s">
        <v>392</v>
      </c>
      <c r="D66" s="16" t="s">
        <v>393</v>
      </c>
      <c r="E66" s="34"/>
      <c r="F66" s="109"/>
      <c r="G66" s="109"/>
      <c r="H66" s="109"/>
    </row>
    <row r="67" spans="2:8" ht="49.5" x14ac:dyDescent="0.15">
      <c r="B67" s="27" t="s">
        <v>386</v>
      </c>
      <c r="C67" s="28" t="s">
        <v>395</v>
      </c>
      <c r="D67" s="16" t="s">
        <v>394</v>
      </c>
      <c r="E67" s="34"/>
      <c r="F67" s="109"/>
      <c r="G67" s="109"/>
      <c r="H67" s="109"/>
    </row>
    <row r="68" spans="2:8" ht="33" x14ac:dyDescent="0.15">
      <c r="B68" s="27" t="s">
        <v>387</v>
      </c>
      <c r="C68" s="28" t="s">
        <v>396</v>
      </c>
      <c r="D68" s="16" t="s">
        <v>397</v>
      </c>
      <c r="E68" s="34"/>
      <c r="F68" s="109"/>
      <c r="G68" s="109"/>
      <c r="H68" s="109"/>
    </row>
    <row r="69" spans="2:8" x14ac:dyDescent="0.15">
      <c r="B69" s="113" t="str">
        <f>HYPERLINK("#B1","返回目录")</f>
        <v>返回目录</v>
      </c>
      <c r="C69" s="114"/>
      <c r="D69" s="114"/>
      <c r="E69" s="114"/>
      <c r="F69" s="114"/>
      <c r="G69" s="114"/>
      <c r="H69" s="114"/>
    </row>
    <row r="70" spans="2:8" ht="18" x14ac:dyDescent="0.15">
      <c r="B70" s="112" t="s">
        <v>398</v>
      </c>
      <c r="C70" s="112"/>
      <c r="D70" s="112"/>
      <c r="E70" s="112"/>
      <c r="F70" s="112"/>
      <c r="G70" s="112"/>
      <c r="H70" s="112"/>
    </row>
    <row r="71" spans="2:8" x14ac:dyDescent="0.15">
      <c r="B71" s="26" t="s">
        <v>0</v>
      </c>
      <c r="C71" s="26" t="s">
        <v>104</v>
      </c>
      <c r="D71" s="26" t="s">
        <v>105</v>
      </c>
      <c r="E71" s="26" t="s">
        <v>2</v>
      </c>
      <c r="F71" s="79" t="s">
        <v>1</v>
      </c>
      <c r="G71" s="79"/>
      <c r="H71" s="79"/>
    </row>
    <row r="72" spans="2:8" ht="33" x14ac:dyDescent="0.15">
      <c r="B72" s="27" t="s">
        <v>399</v>
      </c>
      <c r="C72" s="28" t="s">
        <v>409</v>
      </c>
      <c r="D72" s="16" t="s">
        <v>410</v>
      </c>
      <c r="E72" s="34"/>
      <c r="F72" s="109"/>
      <c r="G72" s="109"/>
      <c r="H72" s="109"/>
    </row>
    <row r="73" spans="2:8" ht="33" x14ac:dyDescent="0.15">
      <c r="B73" s="27" t="s">
        <v>400</v>
      </c>
      <c r="C73" s="28" t="s">
        <v>411</v>
      </c>
      <c r="D73" s="16" t="s">
        <v>412</v>
      </c>
      <c r="E73" s="34"/>
      <c r="F73" s="109"/>
      <c r="G73" s="109"/>
      <c r="H73" s="109"/>
    </row>
    <row r="74" spans="2:8" x14ac:dyDescent="0.15">
      <c r="B74" s="27" t="s">
        <v>401</v>
      </c>
      <c r="C74" s="28" t="s">
        <v>413</v>
      </c>
      <c r="D74" s="16" t="s">
        <v>414</v>
      </c>
      <c r="E74" s="34"/>
      <c r="F74" s="109"/>
      <c r="G74" s="109"/>
      <c r="H74" s="109"/>
    </row>
    <row r="75" spans="2:8" x14ac:dyDescent="0.15">
      <c r="B75" s="27" t="s">
        <v>402</v>
      </c>
      <c r="C75" s="28" t="s">
        <v>415</v>
      </c>
      <c r="D75" s="16" t="s">
        <v>416</v>
      </c>
      <c r="E75" s="34"/>
      <c r="F75" s="109"/>
      <c r="G75" s="109"/>
      <c r="H75" s="109"/>
    </row>
    <row r="76" spans="2:8" ht="33" x14ac:dyDescent="0.15">
      <c r="B76" s="27" t="s">
        <v>403</v>
      </c>
      <c r="C76" s="28" t="s">
        <v>417</v>
      </c>
      <c r="D76" s="16" t="s">
        <v>418</v>
      </c>
      <c r="E76" s="34"/>
      <c r="F76" s="109"/>
      <c r="G76" s="109"/>
      <c r="H76" s="109"/>
    </row>
    <row r="77" spans="2:8" x14ac:dyDescent="0.15">
      <c r="B77" s="27" t="s">
        <v>404</v>
      </c>
      <c r="C77" s="28" t="s">
        <v>419</v>
      </c>
      <c r="D77" s="16" t="s">
        <v>420</v>
      </c>
      <c r="E77" s="34"/>
      <c r="F77" s="109"/>
      <c r="G77" s="109"/>
      <c r="H77" s="109"/>
    </row>
    <row r="78" spans="2:8" ht="33" x14ac:dyDescent="0.15">
      <c r="B78" s="27" t="s">
        <v>405</v>
      </c>
      <c r="C78" s="28" t="s">
        <v>421</v>
      </c>
      <c r="D78" s="16" t="s">
        <v>422</v>
      </c>
      <c r="E78" s="34"/>
      <c r="F78" s="109"/>
      <c r="G78" s="109"/>
      <c r="H78" s="109"/>
    </row>
    <row r="79" spans="2:8" ht="66" x14ac:dyDescent="0.15">
      <c r="B79" s="27" t="s">
        <v>406</v>
      </c>
      <c r="C79" s="28" t="s">
        <v>265</v>
      </c>
      <c r="D79" s="16" t="s">
        <v>423</v>
      </c>
      <c r="E79" s="34"/>
      <c r="F79" s="109"/>
      <c r="G79" s="109"/>
      <c r="H79" s="109"/>
    </row>
    <row r="80" spans="2:8" ht="33" x14ac:dyDescent="0.15">
      <c r="B80" s="27" t="s">
        <v>407</v>
      </c>
      <c r="C80" s="28" t="s">
        <v>424</v>
      </c>
      <c r="D80" s="16" t="s">
        <v>425</v>
      </c>
      <c r="E80" s="34"/>
      <c r="F80" s="109"/>
      <c r="G80" s="109"/>
      <c r="H80" s="109"/>
    </row>
    <row r="81" spans="2:8" ht="33" x14ac:dyDescent="0.15">
      <c r="B81" s="27" t="s">
        <v>408</v>
      </c>
      <c r="C81" s="28" t="s">
        <v>426</v>
      </c>
      <c r="D81" s="16" t="s">
        <v>427</v>
      </c>
      <c r="E81" s="34"/>
      <c r="F81" s="109"/>
      <c r="G81" s="109"/>
      <c r="H81" s="109"/>
    </row>
    <row r="82" spans="2:8" x14ac:dyDescent="0.15">
      <c r="B82" s="113" t="str">
        <f>HYPERLINK("#B1","返回目录")</f>
        <v>返回目录</v>
      </c>
      <c r="C82" s="114"/>
      <c r="D82" s="114"/>
      <c r="E82" s="114"/>
      <c r="F82" s="114"/>
      <c r="G82" s="114"/>
      <c r="H82" s="114"/>
    </row>
    <row r="83" spans="2:8" ht="18" x14ac:dyDescent="0.15">
      <c r="B83" s="112" t="s">
        <v>428</v>
      </c>
      <c r="C83" s="112"/>
      <c r="D83" s="112"/>
      <c r="E83" s="112"/>
      <c r="F83" s="112"/>
      <c r="G83" s="112"/>
      <c r="H83" s="112"/>
    </row>
    <row r="84" spans="2:8" x14ac:dyDescent="0.15">
      <c r="B84" s="26" t="s">
        <v>0</v>
      </c>
      <c r="C84" s="26" t="s">
        <v>104</v>
      </c>
      <c r="D84" s="26" t="s">
        <v>105</v>
      </c>
      <c r="E84" s="26" t="s">
        <v>2</v>
      </c>
      <c r="F84" s="79" t="s">
        <v>1</v>
      </c>
      <c r="G84" s="79"/>
      <c r="H84" s="79"/>
    </row>
    <row r="85" spans="2:8" ht="49.5" x14ac:dyDescent="0.15">
      <c r="B85" s="27" t="s">
        <v>429</v>
      </c>
      <c r="C85" s="28" t="s">
        <v>430</v>
      </c>
      <c r="D85" s="16" t="s">
        <v>431</v>
      </c>
      <c r="E85" s="34"/>
      <c r="F85" s="109"/>
      <c r="G85" s="109"/>
      <c r="H85" s="109"/>
    </row>
    <row r="86" spans="2:8" x14ac:dyDescent="0.15">
      <c r="B86" s="27" t="s">
        <v>432</v>
      </c>
      <c r="C86" s="28" t="s">
        <v>433</v>
      </c>
      <c r="D86" s="16" t="s">
        <v>434</v>
      </c>
      <c r="E86" s="34"/>
      <c r="F86" s="109"/>
      <c r="G86" s="109"/>
      <c r="H86" s="109"/>
    </row>
    <row r="87" spans="2:8" x14ac:dyDescent="0.15">
      <c r="B87" s="113" t="str">
        <f>HYPERLINK("#B1","返回目录")</f>
        <v>返回目录</v>
      </c>
      <c r="C87" s="114"/>
      <c r="D87" s="114"/>
      <c r="E87" s="114"/>
      <c r="F87" s="114"/>
      <c r="G87" s="114"/>
      <c r="H87" s="114"/>
    </row>
    <row r="88" spans="2:8" ht="18" x14ac:dyDescent="0.15">
      <c r="B88" s="112" t="s">
        <v>435</v>
      </c>
      <c r="C88" s="112"/>
      <c r="D88" s="112"/>
      <c r="E88" s="112"/>
      <c r="F88" s="112"/>
      <c r="G88" s="112"/>
      <c r="H88" s="112"/>
    </row>
    <row r="89" spans="2:8" x14ac:dyDescent="0.15">
      <c r="B89" s="117" t="s">
        <v>437</v>
      </c>
      <c r="C89" s="118"/>
      <c r="D89" s="118"/>
      <c r="E89" s="118"/>
      <c r="F89" s="118"/>
      <c r="G89" s="118"/>
      <c r="H89" s="119"/>
    </row>
    <row r="90" spans="2:8" x14ac:dyDescent="0.15">
      <c r="B90" s="43" t="s">
        <v>438</v>
      </c>
      <c r="C90" s="120" t="s">
        <v>439</v>
      </c>
      <c r="D90" s="121"/>
      <c r="E90" s="44" t="s">
        <v>440</v>
      </c>
      <c r="F90" s="44" t="s">
        <v>441</v>
      </c>
      <c r="G90" s="44" t="s">
        <v>442</v>
      </c>
      <c r="H90" s="45" t="s">
        <v>443</v>
      </c>
    </row>
    <row r="91" spans="2:8" x14ac:dyDescent="0.15">
      <c r="B91" s="27">
        <v>1</v>
      </c>
      <c r="C91" s="80" t="s">
        <v>444</v>
      </c>
      <c r="D91" s="82"/>
      <c r="E91" s="27" t="s">
        <v>445</v>
      </c>
      <c r="F91" s="27" t="s">
        <v>446</v>
      </c>
      <c r="G91" s="27" t="s">
        <v>447</v>
      </c>
      <c r="H91" s="27"/>
    </row>
    <row r="92" spans="2:8" x14ac:dyDescent="0.15">
      <c r="B92" s="27">
        <v>2</v>
      </c>
      <c r="C92" s="80" t="s">
        <v>448</v>
      </c>
      <c r="D92" s="82"/>
      <c r="E92" s="27" t="s">
        <v>445</v>
      </c>
      <c r="F92" s="27" t="s">
        <v>449</v>
      </c>
      <c r="G92" s="27" t="s">
        <v>450</v>
      </c>
      <c r="H92" s="27"/>
    </row>
    <row r="93" spans="2:8" x14ac:dyDescent="0.15">
      <c r="B93" s="27">
        <v>3</v>
      </c>
      <c r="C93" s="80" t="s">
        <v>451</v>
      </c>
      <c r="D93" s="82"/>
      <c r="E93" s="27" t="s">
        <v>445</v>
      </c>
      <c r="F93" s="27" t="s">
        <v>446</v>
      </c>
      <c r="G93" s="27" t="s">
        <v>452</v>
      </c>
      <c r="H93" s="27"/>
    </row>
    <row r="94" spans="2:8" x14ac:dyDescent="0.15">
      <c r="B94" s="27">
        <v>4</v>
      </c>
      <c r="C94" s="80" t="s">
        <v>453</v>
      </c>
      <c r="D94" s="82"/>
      <c r="E94" s="27" t="s">
        <v>454</v>
      </c>
      <c r="F94" s="27" t="s">
        <v>446</v>
      </c>
      <c r="G94" s="27" t="s">
        <v>455</v>
      </c>
      <c r="H94" s="27"/>
    </row>
    <row r="95" spans="2:8" x14ac:dyDescent="0.15">
      <c r="B95" s="27">
        <v>5</v>
      </c>
      <c r="C95" s="80" t="s">
        <v>456</v>
      </c>
      <c r="D95" s="82"/>
      <c r="E95" s="27" t="s">
        <v>454</v>
      </c>
      <c r="F95" s="27" t="s">
        <v>449</v>
      </c>
      <c r="G95" s="27" t="s">
        <v>452</v>
      </c>
      <c r="H95" s="27"/>
    </row>
    <row r="96" spans="2:8" x14ac:dyDescent="0.15">
      <c r="B96" s="27">
        <v>6</v>
      </c>
      <c r="C96" s="80" t="s">
        <v>457</v>
      </c>
      <c r="D96" s="82"/>
      <c r="E96" s="27" t="s">
        <v>454</v>
      </c>
      <c r="F96" s="27" t="s">
        <v>458</v>
      </c>
      <c r="G96" s="27" t="s">
        <v>459</v>
      </c>
      <c r="H96" s="27"/>
    </row>
    <row r="97" spans="2:8" x14ac:dyDescent="0.15">
      <c r="B97" s="27">
        <v>7</v>
      </c>
      <c r="C97" s="80" t="s">
        <v>460</v>
      </c>
      <c r="D97" s="82"/>
      <c r="E97" s="27" t="s">
        <v>461</v>
      </c>
      <c r="F97" s="27" t="s">
        <v>458</v>
      </c>
      <c r="G97" s="27" t="s">
        <v>459</v>
      </c>
      <c r="H97" s="27"/>
    </row>
    <row r="98" spans="2:8" x14ac:dyDescent="0.15">
      <c r="B98" s="27">
        <v>8</v>
      </c>
      <c r="C98" s="80" t="s">
        <v>462</v>
      </c>
      <c r="D98" s="82"/>
      <c r="E98" s="27" t="s">
        <v>463</v>
      </c>
      <c r="F98" s="27" t="s">
        <v>446</v>
      </c>
      <c r="G98" s="27" t="s">
        <v>447</v>
      </c>
      <c r="H98" s="27"/>
    </row>
    <row r="99" spans="2:8" x14ac:dyDescent="0.15">
      <c r="B99" s="27">
        <v>9</v>
      </c>
      <c r="C99" s="80" t="s">
        <v>464</v>
      </c>
      <c r="D99" s="82"/>
      <c r="E99" s="27" t="s">
        <v>461</v>
      </c>
      <c r="F99" s="27" t="s">
        <v>465</v>
      </c>
      <c r="G99" s="27" t="s">
        <v>450</v>
      </c>
      <c r="H99" s="27"/>
    </row>
    <row r="100" spans="2:8" x14ac:dyDescent="0.15">
      <c r="B100" s="27">
        <v>10</v>
      </c>
      <c r="C100" s="80" t="s">
        <v>466</v>
      </c>
      <c r="D100" s="82"/>
      <c r="E100" s="27" t="s">
        <v>467</v>
      </c>
      <c r="F100" s="27" t="s">
        <v>446</v>
      </c>
      <c r="G100" s="27" t="s">
        <v>459</v>
      </c>
      <c r="H100" s="27"/>
    </row>
    <row r="101" spans="2:8" x14ac:dyDescent="0.15">
      <c r="B101" s="27">
        <v>11</v>
      </c>
      <c r="C101" s="80" t="s">
        <v>468</v>
      </c>
      <c r="D101" s="82"/>
      <c r="E101" s="27"/>
      <c r="F101" s="27"/>
      <c r="G101" s="27"/>
      <c r="H101" s="27"/>
    </row>
    <row r="102" spans="2:8" x14ac:dyDescent="0.15">
      <c r="B102" s="26" t="s">
        <v>0</v>
      </c>
      <c r="C102" s="26" t="s">
        <v>104</v>
      </c>
      <c r="D102" s="26" t="s">
        <v>105</v>
      </c>
      <c r="E102" s="26" t="s">
        <v>2</v>
      </c>
      <c r="F102" s="79" t="s">
        <v>1</v>
      </c>
      <c r="G102" s="79"/>
      <c r="H102" s="79"/>
    </row>
    <row r="103" spans="2:8" ht="66" x14ac:dyDescent="0.15">
      <c r="B103" s="27" t="s">
        <v>436</v>
      </c>
      <c r="C103" s="28" t="s">
        <v>476</v>
      </c>
      <c r="D103" s="16" t="s">
        <v>475</v>
      </c>
      <c r="E103" s="34"/>
      <c r="F103" s="109"/>
      <c r="G103" s="109"/>
      <c r="H103" s="109"/>
    </row>
    <row r="104" spans="2:8" x14ac:dyDescent="0.15">
      <c r="B104" s="27" t="s">
        <v>469</v>
      </c>
      <c r="C104" s="28" t="s">
        <v>477</v>
      </c>
      <c r="D104" s="16"/>
      <c r="E104" s="34"/>
      <c r="F104" s="109"/>
      <c r="G104" s="109"/>
      <c r="H104" s="109"/>
    </row>
    <row r="105" spans="2:8" x14ac:dyDescent="0.15">
      <c r="B105" s="27" t="s">
        <v>470</v>
      </c>
      <c r="C105" s="28" t="s">
        <v>478</v>
      </c>
      <c r="D105" s="16"/>
      <c r="E105" s="34"/>
      <c r="F105" s="109"/>
      <c r="G105" s="109"/>
      <c r="H105" s="109"/>
    </row>
    <row r="106" spans="2:8" x14ac:dyDescent="0.15">
      <c r="B106" s="27" t="s">
        <v>471</v>
      </c>
      <c r="C106" s="28" t="s">
        <v>479</v>
      </c>
      <c r="D106" s="16"/>
      <c r="E106" s="34"/>
      <c r="F106" s="109"/>
      <c r="G106" s="109"/>
      <c r="H106" s="109"/>
    </row>
    <row r="107" spans="2:8" x14ac:dyDescent="0.15">
      <c r="B107" s="27" t="s">
        <v>472</v>
      </c>
      <c r="C107" s="28" t="s">
        <v>480</v>
      </c>
      <c r="D107" s="16"/>
      <c r="E107" s="34"/>
      <c r="F107" s="109"/>
      <c r="G107" s="109"/>
      <c r="H107" s="109"/>
    </row>
    <row r="108" spans="2:8" x14ac:dyDescent="0.15">
      <c r="B108" s="27" t="s">
        <v>473</v>
      </c>
      <c r="C108" s="28" t="s">
        <v>481</v>
      </c>
      <c r="D108" s="16"/>
      <c r="E108" s="34"/>
      <c r="F108" s="109"/>
      <c r="G108" s="109"/>
      <c r="H108" s="109"/>
    </row>
    <row r="109" spans="2:8" x14ac:dyDescent="0.15">
      <c r="B109" s="27" t="s">
        <v>474</v>
      </c>
      <c r="C109" s="28" t="s">
        <v>482</v>
      </c>
      <c r="D109" s="16"/>
      <c r="E109" s="34"/>
      <c r="F109" s="109"/>
      <c r="G109" s="109"/>
      <c r="H109" s="109"/>
    </row>
    <row r="110" spans="2:8" x14ac:dyDescent="0.15">
      <c r="B110" s="113" t="str">
        <f>HYPERLINK("#B1","返回目录")</f>
        <v>返回目录</v>
      </c>
      <c r="C110" s="114"/>
      <c r="D110" s="114"/>
      <c r="E110" s="114"/>
      <c r="F110" s="114"/>
      <c r="G110" s="114"/>
      <c r="H110" s="114"/>
    </row>
    <row r="111" spans="2:8" ht="18" x14ac:dyDescent="0.15">
      <c r="B111" s="112" t="s">
        <v>483</v>
      </c>
      <c r="C111" s="112"/>
      <c r="D111" s="112"/>
      <c r="E111" s="112"/>
      <c r="F111" s="112"/>
      <c r="G111" s="112"/>
      <c r="H111" s="112"/>
    </row>
    <row r="112" spans="2:8" ht="37.15" customHeight="1" x14ac:dyDescent="0.15">
      <c r="B112" s="122" t="s">
        <v>492</v>
      </c>
      <c r="C112" s="123"/>
      <c r="D112" s="123"/>
      <c r="E112" s="123"/>
      <c r="F112" s="123"/>
      <c r="G112" s="123"/>
      <c r="H112" s="124"/>
    </row>
    <row r="113" spans="2:8" x14ac:dyDescent="0.15">
      <c r="B113" s="26" t="s">
        <v>0</v>
      </c>
      <c r="C113" s="26" t="s">
        <v>104</v>
      </c>
      <c r="D113" s="26" t="s">
        <v>105</v>
      </c>
      <c r="E113" s="26" t="s">
        <v>2</v>
      </c>
      <c r="F113" s="79" t="s">
        <v>1</v>
      </c>
      <c r="G113" s="79"/>
      <c r="H113" s="79"/>
    </row>
    <row r="114" spans="2:8" ht="33" x14ac:dyDescent="0.15">
      <c r="B114" s="27" t="s">
        <v>484</v>
      </c>
      <c r="C114" s="28" t="s">
        <v>493</v>
      </c>
      <c r="D114" s="16" t="s">
        <v>494</v>
      </c>
      <c r="E114" s="34"/>
      <c r="F114" s="109"/>
      <c r="G114" s="109"/>
      <c r="H114" s="109"/>
    </row>
    <row r="115" spans="2:8" ht="33" x14ac:dyDescent="0.15">
      <c r="B115" s="27" t="s">
        <v>485</v>
      </c>
      <c r="C115" s="28" t="s">
        <v>495</v>
      </c>
      <c r="D115" s="16" t="s">
        <v>494</v>
      </c>
      <c r="E115" s="34"/>
      <c r="F115" s="109"/>
      <c r="G115" s="109"/>
      <c r="H115" s="109"/>
    </row>
    <row r="116" spans="2:8" ht="33" x14ac:dyDescent="0.15">
      <c r="B116" s="27" t="s">
        <v>486</v>
      </c>
      <c r="C116" s="28" t="s">
        <v>496</v>
      </c>
      <c r="D116" s="16" t="s">
        <v>494</v>
      </c>
      <c r="E116" s="34"/>
      <c r="F116" s="109"/>
      <c r="G116" s="109"/>
      <c r="H116" s="109"/>
    </row>
    <row r="117" spans="2:8" ht="33" x14ac:dyDescent="0.15">
      <c r="B117" s="27" t="s">
        <v>487</v>
      </c>
      <c r="C117" s="28" t="s">
        <v>497</v>
      </c>
      <c r="D117" s="16" t="s">
        <v>494</v>
      </c>
      <c r="E117" s="34"/>
      <c r="F117" s="109"/>
      <c r="G117" s="109"/>
      <c r="H117" s="109"/>
    </row>
    <row r="118" spans="2:8" ht="33" x14ac:dyDescent="0.15">
      <c r="B118" s="27" t="s">
        <v>488</v>
      </c>
      <c r="C118" s="28" t="s">
        <v>498</v>
      </c>
      <c r="D118" s="16" t="s">
        <v>494</v>
      </c>
      <c r="E118" s="34"/>
      <c r="F118" s="109"/>
      <c r="G118" s="109"/>
      <c r="H118" s="109"/>
    </row>
    <row r="119" spans="2:8" ht="33" x14ac:dyDescent="0.15">
      <c r="B119" s="27" t="s">
        <v>489</v>
      </c>
      <c r="C119" s="28" t="s">
        <v>499</v>
      </c>
      <c r="D119" s="16" t="s">
        <v>494</v>
      </c>
      <c r="E119" s="34"/>
      <c r="F119" s="109"/>
      <c r="G119" s="109"/>
      <c r="H119" s="109"/>
    </row>
    <row r="120" spans="2:8" ht="33" x14ac:dyDescent="0.15">
      <c r="B120" s="27" t="s">
        <v>490</v>
      </c>
      <c r="C120" s="28" t="s">
        <v>500</v>
      </c>
      <c r="D120" s="16" t="s">
        <v>494</v>
      </c>
      <c r="E120" s="34"/>
      <c r="F120" s="109"/>
      <c r="G120" s="109"/>
      <c r="H120" s="109"/>
    </row>
    <row r="121" spans="2:8" ht="33" x14ac:dyDescent="0.15">
      <c r="B121" s="27" t="s">
        <v>491</v>
      </c>
      <c r="C121" s="28" t="s">
        <v>501</v>
      </c>
      <c r="D121" s="16" t="s">
        <v>494</v>
      </c>
      <c r="E121" s="34"/>
      <c r="F121" s="109"/>
      <c r="G121" s="109"/>
      <c r="H121" s="109"/>
    </row>
  </sheetData>
  <mergeCells count="111">
    <mergeCell ref="F118:H118"/>
    <mergeCell ref="F119:H119"/>
    <mergeCell ref="F120:H120"/>
    <mergeCell ref="F121:H121"/>
    <mergeCell ref="B112:H112"/>
    <mergeCell ref="F109:H109"/>
    <mergeCell ref="B111:H111"/>
    <mergeCell ref="F114:H114"/>
    <mergeCell ref="F115:H115"/>
    <mergeCell ref="F116:H116"/>
    <mergeCell ref="F117:H117"/>
    <mergeCell ref="F78:H78"/>
    <mergeCell ref="F79:H79"/>
    <mergeCell ref="F108:H108"/>
    <mergeCell ref="B110:H110"/>
    <mergeCell ref="F113:H113"/>
    <mergeCell ref="C100:D100"/>
    <mergeCell ref="C101:D101"/>
    <mergeCell ref="C94:D94"/>
    <mergeCell ref="C95:D95"/>
    <mergeCell ref="C96:D96"/>
    <mergeCell ref="C97:D97"/>
    <mergeCell ref="C98:D98"/>
    <mergeCell ref="C99:D99"/>
    <mergeCell ref="B89:H89"/>
    <mergeCell ref="C91:D91"/>
    <mergeCell ref="C90:D90"/>
    <mergeCell ref="C92:D92"/>
    <mergeCell ref="C93:D93"/>
    <mergeCell ref="F22:H22"/>
    <mergeCell ref="F104:H104"/>
    <mergeCell ref="F105:H105"/>
    <mergeCell ref="F106:H106"/>
    <mergeCell ref="F107:H107"/>
    <mergeCell ref="F102:H102"/>
    <mergeCell ref="F103:H103"/>
    <mergeCell ref="F84:H84"/>
    <mergeCell ref="F85:H85"/>
    <mergeCell ref="B87:H87"/>
    <mergeCell ref="B83:H83"/>
    <mergeCell ref="F86:H86"/>
    <mergeCell ref="B88:H88"/>
    <mergeCell ref="F77:H77"/>
    <mergeCell ref="F80:H80"/>
    <mergeCell ref="F81:H81"/>
    <mergeCell ref="B82:H82"/>
    <mergeCell ref="F71:H71"/>
    <mergeCell ref="F72:H72"/>
    <mergeCell ref="F65:H65"/>
    <mergeCell ref="F73:H73"/>
    <mergeCell ref="F74:H74"/>
    <mergeCell ref="F75:H75"/>
    <mergeCell ref="F76:H76"/>
    <mergeCell ref="F68:H68"/>
    <mergeCell ref="F66:H66"/>
    <mergeCell ref="F67:H67"/>
    <mergeCell ref="B69:H69"/>
    <mergeCell ref="B70:H70"/>
    <mergeCell ref="F59:H59"/>
    <mergeCell ref="F60:H60"/>
    <mergeCell ref="F63:H63"/>
    <mergeCell ref="F64:H64"/>
    <mergeCell ref="B61:H61"/>
    <mergeCell ref="B62:H62"/>
    <mergeCell ref="F53:H53"/>
    <mergeCell ref="F54:H54"/>
    <mergeCell ref="F55:H55"/>
    <mergeCell ref="F58:H58"/>
    <mergeCell ref="F56:H56"/>
    <mergeCell ref="F57:H57"/>
    <mergeCell ref="F47:H47"/>
    <mergeCell ref="F48:H48"/>
    <mergeCell ref="F49:H49"/>
    <mergeCell ref="F50:H50"/>
    <mergeCell ref="F51:H51"/>
    <mergeCell ref="F52:H52"/>
    <mergeCell ref="F43:H43"/>
    <mergeCell ref="F44:H44"/>
    <mergeCell ref="B41:H41"/>
    <mergeCell ref="B42:H42"/>
    <mergeCell ref="F45:H45"/>
    <mergeCell ref="F46:H46"/>
    <mergeCell ref="F36:H36"/>
    <mergeCell ref="F37:H37"/>
    <mergeCell ref="F38:H38"/>
    <mergeCell ref="F39:H39"/>
    <mergeCell ref="F40:H40"/>
    <mergeCell ref="F17:H17"/>
    <mergeCell ref="B1:C1"/>
    <mergeCell ref="B2:H2"/>
    <mergeCell ref="B3:H3"/>
    <mergeCell ref="B14:H14"/>
    <mergeCell ref="B15:H15"/>
    <mergeCell ref="F16:H16"/>
    <mergeCell ref="F35:H35"/>
    <mergeCell ref="F29:H29"/>
    <mergeCell ref="F30:H30"/>
    <mergeCell ref="F31:H31"/>
    <mergeCell ref="F32:H32"/>
    <mergeCell ref="F33:H33"/>
    <mergeCell ref="F34:H34"/>
    <mergeCell ref="F23:H23"/>
    <mergeCell ref="F26:H26"/>
    <mergeCell ref="F27:H27"/>
    <mergeCell ref="F28:H28"/>
    <mergeCell ref="B24:H24"/>
    <mergeCell ref="B25:H25"/>
    <mergeCell ref="F18:H18"/>
    <mergeCell ref="F19:H19"/>
    <mergeCell ref="F20:H20"/>
    <mergeCell ref="F21:H21"/>
  </mergeCells>
  <phoneticPr fontId="1" type="noConversion"/>
  <conditionalFormatting sqref="E1 E4:E13 E16:E23 E122:E1048576">
    <cfRule type="cellIs" dxfId="141" priority="36" operator="equal">
      <formula>"NOT TEST"</formula>
    </cfRule>
    <cfRule type="cellIs" dxfId="140" priority="37" operator="equal">
      <formula>"FAIL"</formula>
    </cfRule>
  </conditionalFormatting>
  <conditionalFormatting sqref="D6:D13">
    <cfRule type="cellIs" dxfId="139" priority="34" operator="equal">
      <formula>"NOT TEST"</formula>
    </cfRule>
    <cfRule type="cellIs" dxfId="138" priority="35" operator="equal">
      <formula>"FAIL"</formula>
    </cfRule>
  </conditionalFormatting>
  <conditionalFormatting sqref="G5:G13">
    <cfRule type="cellIs" dxfId="137" priority="15" operator="notEqual">
      <formula>0</formula>
    </cfRule>
  </conditionalFormatting>
  <conditionalFormatting sqref="E26:E40">
    <cfRule type="cellIs" dxfId="136" priority="13" operator="equal">
      <formula>"NOT TEST"</formula>
    </cfRule>
    <cfRule type="cellIs" dxfId="135" priority="14" operator="equal">
      <formula>"FAIL"</formula>
    </cfRule>
  </conditionalFormatting>
  <conditionalFormatting sqref="E43:E60">
    <cfRule type="cellIs" dxfId="134" priority="11" operator="equal">
      <formula>"NOT TEST"</formula>
    </cfRule>
    <cfRule type="cellIs" dxfId="133" priority="12" operator="equal">
      <formula>"FAIL"</formula>
    </cfRule>
  </conditionalFormatting>
  <conditionalFormatting sqref="E63:E68">
    <cfRule type="cellIs" dxfId="132" priority="9" operator="equal">
      <formula>"NOT TEST"</formula>
    </cfRule>
    <cfRule type="cellIs" dxfId="131" priority="10" operator="equal">
      <formula>"FAIL"</formula>
    </cfRule>
  </conditionalFormatting>
  <conditionalFormatting sqref="E71:E81">
    <cfRule type="cellIs" dxfId="130" priority="7" operator="equal">
      <formula>"NOT TEST"</formula>
    </cfRule>
    <cfRule type="cellIs" dxfId="129" priority="8" operator="equal">
      <formula>"FAIL"</formula>
    </cfRule>
  </conditionalFormatting>
  <conditionalFormatting sqref="E84:E86">
    <cfRule type="cellIs" dxfId="128" priority="5" operator="equal">
      <formula>"NOT TEST"</formula>
    </cfRule>
    <cfRule type="cellIs" dxfId="127" priority="6" operator="equal">
      <formula>"FAIL"</formula>
    </cfRule>
  </conditionalFormatting>
  <conditionalFormatting sqref="E102:E109">
    <cfRule type="cellIs" dxfId="126" priority="3" operator="equal">
      <formula>"NOT TEST"</formula>
    </cfRule>
    <cfRule type="cellIs" dxfId="125" priority="4" operator="equal">
      <formula>"FAIL"</formula>
    </cfRule>
  </conditionalFormatting>
  <conditionalFormatting sqref="E113:E121">
    <cfRule type="cellIs" dxfId="124" priority="1" operator="equal">
      <formula>"NOT TEST"</formula>
    </cfRule>
    <cfRule type="cellIs" dxfId="123" priority="2" operator="equal">
      <formula>"FAIL"</formula>
    </cfRule>
  </conditionalFormatting>
  <dataValidations count="1">
    <dataValidation type="list" allowBlank="1" showInputMessage="1" showErrorMessage="1" sqref="E1 E16:E23 E26:E40 E43:E60 E63:E68 E71:E81 E84:E86 H91:H101 E102:E109 E113: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2"/>
  <sheetViews>
    <sheetView zoomScaleNormal="100" workbookViewId="0">
      <selection activeCell="B2" sqref="B2:H2"/>
    </sheetView>
  </sheetViews>
  <sheetFormatPr defaultColWidth="8.875" defaultRowHeight="16.5" x14ac:dyDescent="0.15"/>
  <cols>
    <col min="1" max="1" width="1.625" style="2" customWidth="1"/>
    <col min="2" max="2" width="8.25" style="2" customWidth="1"/>
    <col min="3" max="3" width="50" style="2" customWidth="1"/>
    <col min="4" max="4" width="61.2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503</v>
      </c>
      <c r="C2" s="116"/>
      <c r="D2" s="116"/>
      <c r="E2" s="116"/>
      <c r="F2" s="116"/>
      <c r="G2" s="116"/>
      <c r="H2" s="116"/>
    </row>
    <row r="3" spans="2:8" x14ac:dyDescent="0.15">
      <c r="B3" s="109" t="s">
        <v>504</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SUM(F6:F19)</f>
        <v>0</v>
      </c>
      <c r="G5" s="39">
        <f>SUM(G6:G19)</f>
        <v>0</v>
      </c>
      <c r="H5" s="39">
        <f>SUM(H6:H19)</f>
        <v>0</v>
      </c>
    </row>
    <row r="6" spans="2:8" x14ac:dyDescent="0.15">
      <c r="B6" s="27">
        <v>3.1</v>
      </c>
      <c r="C6" s="33" t="str">
        <f>HYPERLINK("#B32","遥控器")</f>
        <v>遥控器</v>
      </c>
      <c r="D6" s="28"/>
      <c r="E6" s="40">
        <f>SUM(F6+G6+H6)</f>
        <v>0</v>
      </c>
      <c r="F6" s="16">
        <f>COUNTIF(E23:E29,"PASS")</f>
        <v>0</v>
      </c>
      <c r="G6" s="46">
        <f>COUNTIF(E23:E29,"FAIL")</f>
        <v>0</v>
      </c>
      <c r="H6" s="46">
        <f>COUNTIF(E23:E29,"NOT TEST")</f>
        <v>0</v>
      </c>
    </row>
    <row r="7" spans="2:8" x14ac:dyDescent="0.15">
      <c r="B7" s="27">
        <v>3.2</v>
      </c>
      <c r="C7" s="33" t="str">
        <f>HYPERLINK("#B35","机顶盒前面板")</f>
        <v>机顶盒前面板</v>
      </c>
      <c r="D7" s="28"/>
      <c r="E7" s="40">
        <f t="shared" ref="E7:E19" si="0">SUM(F7+G7+H7)</f>
        <v>0</v>
      </c>
      <c r="F7" s="16">
        <f>COUNTIF(E33:E37,"PASS")</f>
        <v>0</v>
      </c>
      <c r="G7" s="46">
        <f>COUNTIF(E33:E37,"FAIL")</f>
        <v>0</v>
      </c>
      <c r="H7" s="46">
        <f>COUNTIF(E33:E37,"NOT TEST")</f>
        <v>0</v>
      </c>
    </row>
    <row r="8" spans="2:8" x14ac:dyDescent="0.15">
      <c r="B8" s="27">
        <v>3.3</v>
      </c>
      <c r="C8" s="33" t="str">
        <f>HYPERLINK("#B46","外部接口测试－高频头")</f>
        <v>外部接口测试－高频头</v>
      </c>
      <c r="D8" s="28"/>
      <c r="E8" s="40">
        <f t="shared" si="0"/>
        <v>0</v>
      </c>
      <c r="F8" s="16">
        <f>COUNTIF(E41:E46,"PASS")</f>
        <v>0</v>
      </c>
      <c r="G8" s="46">
        <f>COUNTIF(E41:E46,"FAIL")</f>
        <v>0</v>
      </c>
      <c r="H8" s="46">
        <f>COUNTIF(E41:E46,"NOT TEST")</f>
        <v>0</v>
      </c>
    </row>
    <row r="9" spans="2:8" x14ac:dyDescent="0.15">
      <c r="B9" s="27">
        <v>3.4</v>
      </c>
      <c r="C9" s="33" t="str">
        <f>HYPERLINK("#B55","外部接口测试－CVBS")</f>
        <v>外部接口测试－CVBS</v>
      </c>
      <c r="D9" s="28"/>
      <c r="E9" s="40">
        <f t="shared" si="0"/>
        <v>0</v>
      </c>
      <c r="F9" s="16">
        <f>COUNTIF(E50:E56,"PASS")</f>
        <v>0</v>
      </c>
      <c r="G9" s="46">
        <f>COUNTIF(E50:E56,"FAIL")</f>
        <v>0</v>
      </c>
      <c r="H9" s="46">
        <f>COUNTIF(E50:E56,"NOT TEST")</f>
        <v>0</v>
      </c>
    </row>
    <row r="10" spans="2:8" x14ac:dyDescent="0.15">
      <c r="B10" s="27">
        <v>3.5</v>
      </c>
      <c r="C10" s="33" t="str">
        <f>HYPERLINK("#B67","外部接口测试－YPBPR")</f>
        <v>外部接口测试－YPBPR</v>
      </c>
      <c r="D10" s="28"/>
      <c r="E10" s="40">
        <f t="shared" si="0"/>
        <v>0</v>
      </c>
      <c r="F10" s="16">
        <f>COUNTIF(E60:E65,"PASS")</f>
        <v>0</v>
      </c>
      <c r="G10" s="46">
        <f>COUNTIF(E60:E65,"FAIL")</f>
        <v>0</v>
      </c>
      <c r="H10" s="46">
        <f>COUNTIF(E60:E65,"NOT TEST")</f>
        <v>0</v>
      </c>
    </row>
    <row r="11" spans="2:8" x14ac:dyDescent="0.15">
      <c r="B11" s="27">
        <v>3.6</v>
      </c>
      <c r="C11" s="33" t="str">
        <f>HYPERLINK("#B76","外部接口测试－HDMI")</f>
        <v>外部接口测试－HDMI</v>
      </c>
      <c r="D11" s="28"/>
      <c r="E11" s="40">
        <f t="shared" si="0"/>
        <v>0</v>
      </c>
      <c r="F11" s="16">
        <f>COUNTIF(E69:E79,"PASS")</f>
        <v>0</v>
      </c>
      <c r="G11" s="46">
        <f>COUNTIF(E69:E79,"FAIL")</f>
        <v>0</v>
      </c>
      <c r="H11" s="46">
        <f>COUNTIF(E69:E79,"NOT TEST")</f>
        <v>0</v>
      </c>
    </row>
    <row r="12" spans="2:8" x14ac:dyDescent="0.15">
      <c r="B12" s="27">
        <v>3.7</v>
      </c>
      <c r="C12" s="33" t="str">
        <f>HYPERLINK("#B90","外部接口测试－SCART")</f>
        <v>外部接口测试－SCART</v>
      </c>
      <c r="D12" s="28"/>
      <c r="E12" s="40">
        <f t="shared" si="0"/>
        <v>0</v>
      </c>
      <c r="F12" s="16">
        <f>COUNTIF(E83:E91,"PASS")</f>
        <v>0</v>
      </c>
      <c r="G12" s="46">
        <f>COUNTIF(E83:E91,"FAIL")</f>
        <v>0</v>
      </c>
      <c r="H12" s="46">
        <f>COUNTIF(E83:E91,"NOT TEST")</f>
        <v>0</v>
      </c>
    </row>
    <row r="13" spans="2:8" x14ac:dyDescent="0.15">
      <c r="B13" s="27">
        <v>3.8</v>
      </c>
      <c r="C13" s="33" t="str">
        <f>HYPERLINK("#B102","外部接口测试－S端子")</f>
        <v>外部接口测试－S端子</v>
      </c>
      <c r="D13" s="28"/>
      <c r="E13" s="40">
        <f t="shared" si="0"/>
        <v>0</v>
      </c>
      <c r="F13" s="16">
        <f>COUNTIF(E95:E98,"PASS")</f>
        <v>0</v>
      </c>
      <c r="G13" s="46">
        <f>COUNTIF(E95:E98,"FAIL")</f>
        <v>0</v>
      </c>
      <c r="H13" s="46">
        <f>COUNTIF(E95:E98,"NOT TEST")</f>
        <v>0</v>
      </c>
    </row>
    <row r="14" spans="2:8" x14ac:dyDescent="0.15">
      <c r="B14" s="27">
        <v>3.9</v>
      </c>
      <c r="C14" s="33" t="str">
        <f>HYPERLINK("#B103","外部接口测试－RF(3-4)频道")</f>
        <v>外部接口测试－RF(3-4)频道</v>
      </c>
      <c r="D14" s="28"/>
      <c r="E14" s="40">
        <f t="shared" si="0"/>
        <v>0</v>
      </c>
      <c r="F14" s="16">
        <f>COUNTIF(E102:E105,"PASS")</f>
        <v>0</v>
      </c>
      <c r="G14" s="46">
        <f>COUNTIF(E102:E105,"FAIL")</f>
        <v>0</v>
      </c>
      <c r="H14" s="46">
        <f>COUNTIF(E102:E105,"NOT TEST")</f>
        <v>0</v>
      </c>
    </row>
    <row r="15" spans="2:8" x14ac:dyDescent="0.15">
      <c r="B15" s="32" t="s">
        <v>729</v>
      </c>
      <c r="C15" s="33" t="str">
        <f>HYPERLINK("#B110","外部接口测试－RF(21-69)频道")</f>
        <v>外部接口测试－RF(21-69)频道</v>
      </c>
      <c r="D15" s="28"/>
      <c r="E15" s="40">
        <f t="shared" si="0"/>
        <v>0</v>
      </c>
      <c r="F15" s="16">
        <f>COUNTIF(E109:E112,"PASS")</f>
        <v>0</v>
      </c>
      <c r="G15" s="46">
        <f>COUNTIF(E109:E112,"FAIL")</f>
        <v>0</v>
      </c>
      <c r="H15" s="46">
        <f>COUNTIF(E109:E112,"NOT TEST")</f>
        <v>0</v>
      </c>
    </row>
    <row r="16" spans="2:8" x14ac:dyDescent="0.15">
      <c r="B16" s="32" t="s">
        <v>730</v>
      </c>
      <c r="C16" s="33" t="str">
        <f>HYPERLINK("#B127","外部接口测试－数字音频")</f>
        <v>外部接口测试－数字音频</v>
      </c>
      <c r="D16" s="28"/>
      <c r="E16" s="40">
        <f t="shared" si="0"/>
        <v>0</v>
      </c>
      <c r="F16" s="16">
        <f>COUNTIF(E116:E118,"PASS")</f>
        <v>0</v>
      </c>
      <c r="G16" s="46">
        <f>COUNTIF(E116:E118,"FAIL")</f>
        <v>0</v>
      </c>
      <c r="H16" s="46">
        <f>COUNTIF(E116:E118,"NOT TEST")</f>
        <v>0</v>
      </c>
    </row>
    <row r="17" spans="2:8" x14ac:dyDescent="0.15">
      <c r="B17" s="32" t="s">
        <v>731</v>
      </c>
      <c r="C17" s="33" t="str">
        <f>HYPERLINK("#B130","外部接口测试－USB口")</f>
        <v>外部接口测试－USB口</v>
      </c>
      <c r="D17" s="28"/>
      <c r="E17" s="40">
        <f t="shared" si="0"/>
        <v>0</v>
      </c>
      <c r="F17" s="16">
        <f>COUNTIF(E122:E133,"PASS")</f>
        <v>0</v>
      </c>
      <c r="G17" s="46">
        <f>COUNTIF(E122:E133,"FAIL")</f>
        <v>0</v>
      </c>
      <c r="H17" s="46">
        <f>COUNTIF(E122:E133,"NOT TEST")</f>
        <v>0</v>
      </c>
    </row>
    <row r="18" spans="2:8" x14ac:dyDescent="0.15">
      <c r="B18" s="32" t="s">
        <v>732</v>
      </c>
      <c r="C18" s="33" t="str">
        <f>HYPERLINK("#B144","外部接口测试－串口")</f>
        <v>外部接口测试－串口</v>
      </c>
      <c r="D18" s="28"/>
      <c r="E18" s="40">
        <f t="shared" si="0"/>
        <v>0</v>
      </c>
      <c r="F18" s="16">
        <f>COUNTIF(E137:E138,"PASS")</f>
        <v>0</v>
      </c>
      <c r="G18" s="46">
        <f>COUNTIF(E137:E138,"FAIL")</f>
        <v>0</v>
      </c>
      <c r="H18" s="46">
        <f>COUNTIF(E137:E138,"NOT TEST")</f>
        <v>0</v>
      </c>
    </row>
    <row r="19" spans="2:8" x14ac:dyDescent="0.15">
      <c r="B19" s="32" t="s">
        <v>728</v>
      </c>
      <c r="C19" s="33" t="str">
        <f>HYPERLINK("#B144","外部接口测试－网口")</f>
        <v>外部接口测试－网口</v>
      </c>
      <c r="D19" s="28"/>
      <c r="E19" s="40">
        <f t="shared" si="0"/>
        <v>0</v>
      </c>
      <c r="F19" s="16">
        <f>COUNTIF(E142,"PASS")</f>
        <v>0</v>
      </c>
      <c r="G19" s="46">
        <f>COUNTIF(E142,"FAIL")</f>
        <v>0</v>
      </c>
      <c r="H19" s="46">
        <f>COUNTIF(E142,"NOT TEST")</f>
        <v>0</v>
      </c>
    </row>
    <row r="20" spans="2:8" x14ac:dyDescent="0.15">
      <c r="B20" s="113" t="str">
        <f>HYPERLINK("#B1","返回目录")</f>
        <v>返回目录</v>
      </c>
      <c r="C20" s="114"/>
      <c r="D20" s="114"/>
      <c r="E20" s="114"/>
      <c r="F20" s="114"/>
      <c r="G20" s="114"/>
      <c r="H20" s="114"/>
    </row>
    <row r="21" spans="2:8" ht="18" x14ac:dyDescent="0.15">
      <c r="B21" s="112" t="s">
        <v>505</v>
      </c>
      <c r="C21" s="112"/>
      <c r="D21" s="112"/>
      <c r="E21" s="112"/>
      <c r="F21" s="112"/>
      <c r="G21" s="112"/>
      <c r="H21" s="112"/>
    </row>
    <row r="22" spans="2:8" x14ac:dyDescent="0.15">
      <c r="B22" s="26" t="s">
        <v>0</v>
      </c>
      <c r="C22" s="26" t="s">
        <v>104</v>
      </c>
      <c r="D22" s="26" t="s">
        <v>105</v>
      </c>
      <c r="E22" s="26" t="s">
        <v>2</v>
      </c>
      <c r="F22" s="79" t="s">
        <v>1</v>
      </c>
      <c r="G22" s="79"/>
      <c r="H22" s="79"/>
    </row>
    <row r="23" spans="2:8" x14ac:dyDescent="0.15">
      <c r="B23" s="27" t="s">
        <v>506</v>
      </c>
      <c r="C23" s="28" t="s">
        <v>513</v>
      </c>
      <c r="D23" s="16" t="s">
        <v>514</v>
      </c>
      <c r="E23" s="34"/>
      <c r="F23" s="109"/>
      <c r="G23" s="109"/>
      <c r="H23" s="109"/>
    </row>
    <row r="24" spans="2:8" ht="33" x14ac:dyDescent="0.15">
      <c r="B24" s="27" t="s">
        <v>507</v>
      </c>
      <c r="C24" s="28" t="s">
        <v>515</v>
      </c>
      <c r="D24" s="16" t="s">
        <v>516</v>
      </c>
      <c r="E24" s="34"/>
      <c r="F24" s="109"/>
      <c r="G24" s="109"/>
      <c r="H24" s="109"/>
    </row>
    <row r="25" spans="2:8" ht="49.5" x14ac:dyDescent="0.15">
      <c r="B25" s="27" t="s">
        <v>508</v>
      </c>
      <c r="C25" s="28" t="s">
        <v>517</v>
      </c>
      <c r="D25" s="16" t="s">
        <v>518</v>
      </c>
      <c r="E25" s="34"/>
      <c r="F25" s="109"/>
      <c r="G25" s="109"/>
      <c r="H25" s="109"/>
    </row>
    <row r="26" spans="2:8" x14ac:dyDescent="0.15">
      <c r="B26" s="27" t="s">
        <v>509</v>
      </c>
      <c r="C26" s="28" t="s">
        <v>519</v>
      </c>
      <c r="D26" s="16" t="s">
        <v>520</v>
      </c>
      <c r="E26" s="34"/>
      <c r="F26" s="109"/>
      <c r="G26" s="109"/>
      <c r="H26" s="109"/>
    </row>
    <row r="27" spans="2:8" x14ac:dyDescent="0.15">
      <c r="B27" s="27" t="s">
        <v>510</v>
      </c>
      <c r="C27" s="28" t="s">
        <v>521</v>
      </c>
      <c r="D27" s="16" t="s">
        <v>520</v>
      </c>
      <c r="E27" s="34"/>
      <c r="F27" s="109"/>
      <c r="G27" s="109"/>
      <c r="H27" s="109"/>
    </row>
    <row r="28" spans="2:8" ht="66" x14ac:dyDescent="0.15">
      <c r="B28" s="27" t="s">
        <v>511</v>
      </c>
      <c r="C28" s="28" t="s">
        <v>522</v>
      </c>
      <c r="D28" s="16" t="s">
        <v>523</v>
      </c>
      <c r="E28" s="34"/>
      <c r="F28" s="109"/>
      <c r="G28" s="109"/>
      <c r="H28" s="109"/>
    </row>
    <row r="29" spans="2:8" ht="33" x14ac:dyDescent="0.15">
      <c r="B29" s="27" t="s">
        <v>512</v>
      </c>
      <c r="C29" s="28" t="s">
        <v>524</v>
      </c>
      <c r="D29" s="16" t="s">
        <v>525</v>
      </c>
      <c r="E29" s="34"/>
      <c r="F29" s="109"/>
      <c r="G29" s="109"/>
      <c r="H29" s="109"/>
    </row>
    <row r="30" spans="2:8" x14ac:dyDescent="0.15">
      <c r="B30" s="113" t="str">
        <f>HYPERLINK("#B1","返回目录")</f>
        <v>返回目录</v>
      </c>
      <c r="C30" s="114"/>
      <c r="D30" s="114"/>
      <c r="E30" s="114"/>
      <c r="F30" s="114"/>
      <c r="G30" s="114"/>
      <c r="H30" s="114"/>
    </row>
    <row r="31" spans="2:8" ht="18" x14ac:dyDescent="0.15">
      <c r="B31" s="112" t="s">
        <v>526</v>
      </c>
      <c r="C31" s="112"/>
      <c r="D31" s="112"/>
      <c r="E31" s="112"/>
      <c r="F31" s="112"/>
      <c r="G31" s="112"/>
      <c r="H31" s="112"/>
    </row>
    <row r="32" spans="2:8" x14ac:dyDescent="0.15">
      <c r="B32" s="26" t="s">
        <v>0</v>
      </c>
      <c r="C32" s="26" t="s">
        <v>104</v>
      </c>
      <c r="D32" s="26" t="s">
        <v>105</v>
      </c>
      <c r="E32" s="26" t="s">
        <v>2</v>
      </c>
      <c r="F32" s="79" t="s">
        <v>1</v>
      </c>
      <c r="G32" s="79"/>
      <c r="H32" s="79"/>
    </row>
    <row r="33" spans="2:8" x14ac:dyDescent="0.15">
      <c r="B33" s="27" t="s">
        <v>527</v>
      </c>
      <c r="C33" s="28" t="s">
        <v>513</v>
      </c>
      <c r="D33" s="16" t="s">
        <v>514</v>
      </c>
      <c r="E33" s="34"/>
      <c r="F33" s="109"/>
      <c r="G33" s="109"/>
      <c r="H33" s="109"/>
    </row>
    <row r="34" spans="2:8" ht="33" x14ac:dyDescent="0.15">
      <c r="B34" s="27" t="s">
        <v>528</v>
      </c>
      <c r="C34" s="28" t="s">
        <v>517</v>
      </c>
      <c r="D34" s="16" t="s">
        <v>532</v>
      </c>
      <c r="E34" s="34"/>
      <c r="F34" s="109"/>
      <c r="G34" s="109"/>
      <c r="H34" s="109"/>
    </row>
    <row r="35" spans="2:8" ht="231" x14ac:dyDescent="0.15">
      <c r="B35" s="27" t="s">
        <v>529</v>
      </c>
      <c r="C35" s="28" t="s">
        <v>534</v>
      </c>
      <c r="D35" s="16" t="s">
        <v>533</v>
      </c>
      <c r="E35" s="34"/>
      <c r="F35" s="109"/>
      <c r="G35" s="109"/>
      <c r="H35" s="109"/>
    </row>
    <row r="36" spans="2:8" ht="82.5" x14ac:dyDescent="0.15">
      <c r="B36" s="27" t="s">
        <v>530</v>
      </c>
      <c r="C36" s="28" t="s">
        <v>536</v>
      </c>
      <c r="D36" s="16" t="s">
        <v>535</v>
      </c>
      <c r="E36" s="34"/>
      <c r="F36" s="109"/>
      <c r="G36" s="109"/>
      <c r="H36" s="109"/>
    </row>
    <row r="37" spans="2:8" ht="33" x14ac:dyDescent="0.15">
      <c r="B37" s="27" t="s">
        <v>531</v>
      </c>
      <c r="C37" s="28" t="s">
        <v>524</v>
      </c>
      <c r="D37" s="16" t="s">
        <v>525</v>
      </c>
      <c r="E37" s="34"/>
      <c r="F37" s="109"/>
      <c r="G37" s="109"/>
      <c r="H37" s="109"/>
    </row>
    <row r="38" spans="2:8" x14ac:dyDescent="0.15">
      <c r="B38" s="113" t="str">
        <f>HYPERLINK("#B1","返回目录")</f>
        <v>返回目录</v>
      </c>
      <c r="C38" s="114"/>
      <c r="D38" s="114"/>
      <c r="E38" s="114"/>
      <c r="F38" s="114"/>
      <c r="G38" s="114"/>
      <c r="H38" s="114"/>
    </row>
    <row r="39" spans="2:8" ht="18" x14ac:dyDescent="0.15">
      <c r="B39" s="112" t="s">
        <v>537</v>
      </c>
      <c r="C39" s="112"/>
      <c r="D39" s="112"/>
      <c r="E39" s="112"/>
      <c r="F39" s="112"/>
      <c r="G39" s="112"/>
      <c r="H39" s="112"/>
    </row>
    <row r="40" spans="2:8" x14ac:dyDescent="0.15">
      <c r="B40" s="26" t="s">
        <v>0</v>
      </c>
      <c r="C40" s="26" t="s">
        <v>104</v>
      </c>
      <c r="D40" s="26" t="s">
        <v>105</v>
      </c>
      <c r="E40" s="26" t="s">
        <v>2</v>
      </c>
      <c r="F40" s="79" t="s">
        <v>1</v>
      </c>
      <c r="G40" s="79"/>
      <c r="H40" s="79"/>
    </row>
    <row r="41" spans="2:8" ht="33" x14ac:dyDescent="0.15">
      <c r="B41" s="27" t="s">
        <v>538</v>
      </c>
      <c r="C41" s="28" t="s">
        <v>544</v>
      </c>
      <c r="D41" s="16" t="s">
        <v>545</v>
      </c>
      <c r="E41" s="34"/>
      <c r="F41" s="109"/>
      <c r="G41" s="109"/>
      <c r="H41" s="109"/>
    </row>
    <row r="42" spans="2:8" ht="49.5" x14ac:dyDescent="0.15">
      <c r="B42" s="27" t="s">
        <v>539</v>
      </c>
      <c r="C42" s="28" t="s">
        <v>547</v>
      </c>
      <c r="D42" s="16" t="s">
        <v>546</v>
      </c>
      <c r="E42" s="34"/>
      <c r="F42" s="109"/>
      <c r="G42" s="109"/>
      <c r="H42" s="109"/>
    </row>
    <row r="43" spans="2:8" ht="66" x14ac:dyDescent="0.15">
      <c r="B43" s="27" t="s">
        <v>540</v>
      </c>
      <c r="C43" s="28" t="s">
        <v>549</v>
      </c>
      <c r="D43" s="16" t="s">
        <v>548</v>
      </c>
      <c r="E43" s="34"/>
      <c r="F43" s="109"/>
      <c r="G43" s="109"/>
      <c r="H43" s="109"/>
    </row>
    <row r="44" spans="2:8" ht="33" x14ac:dyDescent="0.15">
      <c r="B44" s="27" t="s">
        <v>541</v>
      </c>
      <c r="C44" s="28" t="s">
        <v>551</v>
      </c>
      <c r="D44" s="16" t="s">
        <v>550</v>
      </c>
      <c r="E44" s="34"/>
      <c r="F44" s="109"/>
      <c r="G44" s="109"/>
      <c r="H44" s="109"/>
    </row>
    <row r="45" spans="2:8" ht="33" x14ac:dyDescent="0.15">
      <c r="B45" s="27" t="s">
        <v>542</v>
      </c>
      <c r="C45" s="28" t="s">
        <v>553</v>
      </c>
      <c r="D45" s="16" t="s">
        <v>552</v>
      </c>
      <c r="E45" s="34"/>
      <c r="F45" s="109"/>
      <c r="G45" s="109"/>
      <c r="H45" s="109"/>
    </row>
    <row r="46" spans="2:8" ht="33" x14ac:dyDescent="0.15">
      <c r="B46" s="27" t="s">
        <v>543</v>
      </c>
      <c r="C46" s="28" t="s">
        <v>555</v>
      </c>
      <c r="D46" s="16" t="s">
        <v>554</v>
      </c>
      <c r="E46" s="34"/>
      <c r="F46" s="109"/>
      <c r="G46" s="109"/>
      <c r="H46" s="109"/>
    </row>
    <row r="47" spans="2:8" x14ac:dyDescent="0.15">
      <c r="B47" s="113" t="str">
        <f>HYPERLINK("#B1","返回目录")</f>
        <v>返回目录</v>
      </c>
      <c r="C47" s="114"/>
      <c r="D47" s="114"/>
      <c r="E47" s="114"/>
      <c r="F47" s="114"/>
      <c r="G47" s="114"/>
      <c r="H47" s="114"/>
    </row>
    <row r="48" spans="2:8" ht="18" x14ac:dyDescent="0.15">
      <c r="B48" s="112" t="s">
        <v>556</v>
      </c>
      <c r="C48" s="112"/>
      <c r="D48" s="112"/>
      <c r="E48" s="112"/>
      <c r="F48" s="112"/>
      <c r="G48" s="112"/>
      <c r="H48" s="112"/>
    </row>
    <row r="49" spans="2:8" x14ac:dyDescent="0.15">
      <c r="B49" s="26" t="s">
        <v>0</v>
      </c>
      <c r="C49" s="26" t="s">
        <v>104</v>
      </c>
      <c r="D49" s="26" t="s">
        <v>105</v>
      </c>
      <c r="E49" s="26" t="s">
        <v>2</v>
      </c>
      <c r="F49" s="79" t="s">
        <v>1</v>
      </c>
      <c r="G49" s="79"/>
      <c r="H49" s="79"/>
    </row>
    <row r="50" spans="2:8" x14ac:dyDescent="0.15">
      <c r="B50" s="27" t="s">
        <v>557</v>
      </c>
      <c r="C50" s="28" t="s">
        <v>564</v>
      </c>
      <c r="D50" s="16" t="s">
        <v>565</v>
      </c>
      <c r="E50" s="34"/>
      <c r="F50" s="109"/>
      <c r="G50" s="109"/>
      <c r="H50" s="109"/>
    </row>
    <row r="51" spans="2:8" x14ac:dyDescent="0.15">
      <c r="B51" s="27" t="s">
        <v>558</v>
      </c>
      <c r="C51" s="28" t="s">
        <v>566</v>
      </c>
      <c r="D51" s="16" t="s">
        <v>567</v>
      </c>
      <c r="E51" s="34"/>
      <c r="F51" s="109"/>
      <c r="G51" s="109"/>
      <c r="H51" s="109"/>
    </row>
    <row r="52" spans="2:8" ht="33" x14ac:dyDescent="0.15">
      <c r="B52" s="27" t="s">
        <v>559</v>
      </c>
      <c r="C52" s="28" t="s">
        <v>568</v>
      </c>
      <c r="D52" s="16" t="s">
        <v>569</v>
      </c>
      <c r="E52" s="34"/>
      <c r="F52" s="109"/>
      <c r="G52" s="109"/>
      <c r="H52" s="109"/>
    </row>
    <row r="53" spans="2:8" ht="33" x14ac:dyDescent="0.15">
      <c r="B53" s="27" t="s">
        <v>560</v>
      </c>
      <c r="C53" s="28" t="s">
        <v>570</v>
      </c>
      <c r="D53" s="16" t="s">
        <v>571</v>
      </c>
      <c r="E53" s="34"/>
      <c r="F53" s="109"/>
      <c r="G53" s="109"/>
      <c r="H53" s="109"/>
    </row>
    <row r="54" spans="2:8" ht="33" x14ac:dyDescent="0.15">
      <c r="B54" s="27" t="s">
        <v>561</v>
      </c>
      <c r="C54" s="28" t="s">
        <v>573</v>
      </c>
      <c r="D54" s="16" t="s">
        <v>572</v>
      </c>
      <c r="E54" s="34"/>
      <c r="F54" s="109"/>
      <c r="G54" s="109"/>
      <c r="H54" s="109"/>
    </row>
    <row r="55" spans="2:8" ht="66" x14ac:dyDescent="0.15">
      <c r="B55" s="27" t="s">
        <v>562</v>
      </c>
      <c r="C55" s="28" t="s">
        <v>575</v>
      </c>
      <c r="D55" s="16" t="s">
        <v>574</v>
      </c>
      <c r="E55" s="34"/>
      <c r="F55" s="109"/>
      <c r="G55" s="109"/>
      <c r="H55" s="109"/>
    </row>
    <row r="56" spans="2:8" ht="181.5" x14ac:dyDescent="0.15">
      <c r="B56" s="27" t="s">
        <v>563</v>
      </c>
      <c r="C56" s="28" t="s">
        <v>577</v>
      </c>
      <c r="D56" s="16" t="s">
        <v>576</v>
      </c>
      <c r="E56" s="34"/>
      <c r="F56" s="109"/>
      <c r="G56" s="109"/>
      <c r="H56" s="109"/>
    </row>
    <row r="57" spans="2:8" x14ac:dyDescent="0.15">
      <c r="B57" s="113" t="str">
        <f>HYPERLINK("#B1","返回目录")</f>
        <v>返回目录</v>
      </c>
      <c r="C57" s="114"/>
      <c r="D57" s="114"/>
      <c r="E57" s="114"/>
      <c r="F57" s="114"/>
      <c r="G57" s="114"/>
      <c r="H57" s="114"/>
    </row>
    <row r="58" spans="2:8" ht="18" x14ac:dyDescent="0.15">
      <c r="B58" s="112" t="s">
        <v>578</v>
      </c>
      <c r="C58" s="112"/>
      <c r="D58" s="112"/>
      <c r="E58" s="112"/>
      <c r="F58" s="112"/>
      <c r="G58" s="112"/>
      <c r="H58" s="112"/>
    </row>
    <row r="59" spans="2:8" x14ac:dyDescent="0.15">
      <c r="B59" s="26" t="s">
        <v>0</v>
      </c>
      <c r="C59" s="26" t="s">
        <v>104</v>
      </c>
      <c r="D59" s="26" t="s">
        <v>105</v>
      </c>
      <c r="E59" s="26" t="s">
        <v>2</v>
      </c>
      <c r="F59" s="79" t="s">
        <v>1</v>
      </c>
      <c r="G59" s="79"/>
      <c r="H59" s="79"/>
    </row>
    <row r="60" spans="2:8" x14ac:dyDescent="0.15">
      <c r="B60" s="27" t="s">
        <v>579</v>
      </c>
      <c r="C60" s="28" t="s">
        <v>585</v>
      </c>
      <c r="D60" s="16" t="s">
        <v>586</v>
      </c>
      <c r="E60" s="34"/>
      <c r="F60" s="109"/>
      <c r="G60" s="109"/>
      <c r="H60" s="109"/>
    </row>
    <row r="61" spans="2:8" x14ac:dyDescent="0.15">
      <c r="B61" s="27" t="s">
        <v>580</v>
      </c>
      <c r="C61" s="28" t="s">
        <v>587</v>
      </c>
      <c r="D61" s="16" t="s">
        <v>588</v>
      </c>
      <c r="E61" s="34"/>
      <c r="F61" s="109"/>
      <c r="G61" s="109"/>
      <c r="H61" s="109"/>
    </row>
    <row r="62" spans="2:8" ht="82.5" x14ac:dyDescent="0.15">
      <c r="B62" s="27" t="s">
        <v>581</v>
      </c>
      <c r="C62" s="28" t="s">
        <v>589</v>
      </c>
      <c r="D62" s="16" t="s">
        <v>590</v>
      </c>
      <c r="E62" s="34"/>
      <c r="F62" s="109"/>
      <c r="G62" s="109"/>
      <c r="H62" s="109"/>
    </row>
    <row r="63" spans="2:8" ht="33" x14ac:dyDescent="0.15">
      <c r="B63" s="27" t="s">
        <v>582</v>
      </c>
      <c r="C63" s="28" t="s">
        <v>568</v>
      </c>
      <c r="D63" s="16" t="s">
        <v>591</v>
      </c>
      <c r="E63" s="34"/>
      <c r="F63" s="109"/>
      <c r="G63" s="109"/>
      <c r="H63" s="109"/>
    </row>
    <row r="64" spans="2:8" ht="33" x14ac:dyDescent="0.15">
      <c r="B64" s="27" t="s">
        <v>583</v>
      </c>
      <c r="C64" s="28" t="s">
        <v>570</v>
      </c>
      <c r="D64" s="16" t="s">
        <v>592</v>
      </c>
      <c r="E64" s="34"/>
      <c r="F64" s="109"/>
      <c r="G64" s="109"/>
      <c r="H64" s="109"/>
    </row>
    <row r="65" spans="2:8" ht="66" x14ac:dyDescent="0.15">
      <c r="B65" s="27" t="s">
        <v>584</v>
      </c>
      <c r="C65" s="28" t="s">
        <v>575</v>
      </c>
      <c r="D65" s="16" t="s">
        <v>574</v>
      </c>
      <c r="E65" s="34"/>
      <c r="F65" s="109"/>
      <c r="G65" s="109"/>
      <c r="H65" s="109"/>
    </row>
    <row r="66" spans="2:8" x14ac:dyDescent="0.15">
      <c r="B66" s="113" t="str">
        <f>HYPERLINK("#B1","返回目录")</f>
        <v>返回目录</v>
      </c>
      <c r="C66" s="114"/>
      <c r="D66" s="114"/>
      <c r="E66" s="114"/>
      <c r="F66" s="114"/>
      <c r="G66" s="114"/>
      <c r="H66" s="114"/>
    </row>
    <row r="67" spans="2:8" ht="18" x14ac:dyDescent="0.15">
      <c r="B67" s="112" t="s">
        <v>593</v>
      </c>
      <c r="C67" s="112"/>
      <c r="D67" s="112"/>
      <c r="E67" s="112"/>
      <c r="F67" s="112"/>
      <c r="G67" s="112"/>
      <c r="H67" s="112"/>
    </row>
    <row r="68" spans="2:8" x14ac:dyDescent="0.15">
      <c r="B68" s="26" t="s">
        <v>0</v>
      </c>
      <c r="C68" s="26" t="s">
        <v>104</v>
      </c>
      <c r="D68" s="26" t="s">
        <v>105</v>
      </c>
      <c r="E68" s="26" t="s">
        <v>2</v>
      </c>
      <c r="F68" s="79" t="s">
        <v>1</v>
      </c>
      <c r="G68" s="79"/>
      <c r="H68" s="79"/>
    </row>
    <row r="69" spans="2:8" ht="33" x14ac:dyDescent="0.15">
      <c r="B69" s="27" t="s">
        <v>594</v>
      </c>
      <c r="C69" s="28" t="s">
        <v>605</v>
      </c>
      <c r="D69" s="16" t="s">
        <v>606</v>
      </c>
      <c r="E69" s="34"/>
      <c r="F69" s="109"/>
      <c r="G69" s="109"/>
      <c r="H69" s="109"/>
    </row>
    <row r="70" spans="2:8" ht="49.5" x14ac:dyDescent="0.15">
      <c r="B70" s="27" t="s">
        <v>595</v>
      </c>
      <c r="C70" s="28" t="s">
        <v>608</v>
      </c>
      <c r="D70" s="16" t="s">
        <v>607</v>
      </c>
      <c r="E70" s="34"/>
      <c r="F70" s="109"/>
      <c r="G70" s="109"/>
      <c r="H70" s="109"/>
    </row>
    <row r="71" spans="2:8" ht="33" x14ac:dyDescent="0.15">
      <c r="B71" s="27" t="s">
        <v>596</v>
      </c>
      <c r="C71" s="28" t="s">
        <v>610</v>
      </c>
      <c r="D71" s="16" t="s">
        <v>609</v>
      </c>
      <c r="E71" s="34"/>
      <c r="F71" s="109"/>
      <c r="G71" s="109"/>
      <c r="H71" s="109"/>
    </row>
    <row r="72" spans="2:8" ht="82.5" x14ac:dyDescent="0.15">
      <c r="B72" s="27" t="s">
        <v>597</v>
      </c>
      <c r="C72" s="28" t="s">
        <v>612</v>
      </c>
      <c r="D72" s="16" t="s">
        <v>611</v>
      </c>
      <c r="E72" s="34"/>
      <c r="F72" s="109"/>
      <c r="G72" s="109"/>
      <c r="H72" s="109"/>
    </row>
    <row r="73" spans="2:8" x14ac:dyDescent="0.15">
      <c r="B73" s="27" t="s">
        <v>598</v>
      </c>
      <c r="C73" s="28" t="s">
        <v>613</v>
      </c>
      <c r="D73" s="16" t="s">
        <v>614</v>
      </c>
      <c r="E73" s="34"/>
      <c r="F73" s="109"/>
      <c r="G73" s="109"/>
      <c r="H73" s="109"/>
    </row>
    <row r="74" spans="2:8" x14ac:dyDescent="0.15">
      <c r="B74" s="27" t="s">
        <v>599</v>
      </c>
      <c r="C74" s="28" t="s">
        <v>615</v>
      </c>
      <c r="D74" s="16" t="s">
        <v>614</v>
      </c>
      <c r="E74" s="34"/>
      <c r="F74" s="109"/>
      <c r="G74" s="109"/>
      <c r="H74" s="109"/>
    </row>
    <row r="75" spans="2:8" x14ac:dyDescent="0.15">
      <c r="B75" s="27" t="s">
        <v>600</v>
      </c>
      <c r="C75" s="28" t="s">
        <v>616</v>
      </c>
      <c r="D75" s="16" t="s">
        <v>614</v>
      </c>
      <c r="E75" s="34"/>
      <c r="F75" s="109"/>
      <c r="G75" s="109"/>
      <c r="H75" s="109"/>
    </row>
    <row r="76" spans="2:8" x14ac:dyDescent="0.15">
      <c r="B76" s="27" t="s">
        <v>601</v>
      </c>
      <c r="C76" s="28" t="s">
        <v>568</v>
      </c>
      <c r="D76" s="16" t="s">
        <v>617</v>
      </c>
      <c r="E76" s="34"/>
      <c r="F76" s="109"/>
      <c r="G76" s="109"/>
      <c r="H76" s="109"/>
    </row>
    <row r="77" spans="2:8" ht="33" x14ac:dyDescent="0.15">
      <c r="B77" s="27" t="s">
        <v>602</v>
      </c>
      <c r="C77" s="28" t="s">
        <v>570</v>
      </c>
      <c r="D77" s="16" t="s">
        <v>618</v>
      </c>
      <c r="E77" s="34"/>
      <c r="F77" s="109"/>
      <c r="G77" s="109"/>
      <c r="H77" s="109"/>
    </row>
    <row r="78" spans="2:8" ht="33" x14ac:dyDescent="0.15">
      <c r="B78" s="27" t="s">
        <v>603</v>
      </c>
      <c r="C78" s="28" t="s">
        <v>573</v>
      </c>
      <c r="D78" s="16" t="s">
        <v>572</v>
      </c>
      <c r="E78" s="34"/>
      <c r="F78" s="109"/>
      <c r="G78" s="109"/>
      <c r="H78" s="109"/>
    </row>
    <row r="79" spans="2:8" x14ac:dyDescent="0.15">
      <c r="B79" s="27" t="s">
        <v>604</v>
      </c>
      <c r="C79" s="28" t="s">
        <v>620</v>
      </c>
      <c r="D79" s="16" t="s">
        <v>619</v>
      </c>
      <c r="E79" s="34"/>
      <c r="F79" s="109"/>
      <c r="G79" s="109"/>
      <c r="H79" s="109"/>
    </row>
    <row r="80" spans="2:8" x14ac:dyDescent="0.15">
      <c r="B80" s="113" t="str">
        <f>HYPERLINK("#B1","返回目录")</f>
        <v>返回目录</v>
      </c>
      <c r="C80" s="114"/>
      <c r="D80" s="114"/>
      <c r="E80" s="114"/>
      <c r="F80" s="114"/>
      <c r="G80" s="114"/>
      <c r="H80" s="114"/>
    </row>
    <row r="81" spans="2:8" ht="18" x14ac:dyDescent="0.15">
      <c r="B81" s="112" t="s">
        <v>621</v>
      </c>
      <c r="C81" s="112"/>
      <c r="D81" s="112"/>
      <c r="E81" s="112"/>
      <c r="F81" s="112"/>
      <c r="G81" s="112"/>
      <c r="H81" s="112"/>
    </row>
    <row r="82" spans="2:8" x14ac:dyDescent="0.15">
      <c r="B82" s="26" t="s">
        <v>0</v>
      </c>
      <c r="C82" s="26" t="s">
        <v>104</v>
      </c>
      <c r="D82" s="26" t="s">
        <v>105</v>
      </c>
      <c r="E82" s="26" t="s">
        <v>2</v>
      </c>
      <c r="F82" s="79" t="s">
        <v>1</v>
      </c>
      <c r="G82" s="79"/>
      <c r="H82" s="79"/>
    </row>
    <row r="83" spans="2:8" x14ac:dyDescent="0.15">
      <c r="B83" s="27" t="s">
        <v>622</v>
      </c>
      <c r="C83" s="28" t="s">
        <v>631</v>
      </c>
      <c r="D83" s="16" t="s">
        <v>632</v>
      </c>
      <c r="E83" s="34"/>
      <c r="F83" s="109"/>
      <c r="G83" s="109"/>
      <c r="H83" s="109"/>
    </row>
    <row r="84" spans="2:8" x14ac:dyDescent="0.15">
      <c r="B84" s="27" t="s">
        <v>623</v>
      </c>
      <c r="C84" s="28" t="s">
        <v>633</v>
      </c>
      <c r="D84" s="16" t="s">
        <v>634</v>
      </c>
      <c r="E84" s="34"/>
      <c r="F84" s="109"/>
      <c r="G84" s="109"/>
      <c r="H84" s="109"/>
    </row>
    <row r="85" spans="2:8" x14ac:dyDescent="0.15">
      <c r="B85" s="27" t="s">
        <v>624</v>
      </c>
      <c r="C85" s="28" t="s">
        <v>635</v>
      </c>
      <c r="D85" s="16" t="s">
        <v>636</v>
      </c>
      <c r="E85" s="34"/>
      <c r="F85" s="109"/>
      <c r="G85" s="109"/>
      <c r="H85" s="109"/>
    </row>
    <row r="86" spans="2:8" x14ac:dyDescent="0.15">
      <c r="B86" s="27" t="s">
        <v>625</v>
      </c>
      <c r="C86" s="28" t="s">
        <v>568</v>
      </c>
      <c r="D86" s="16" t="s">
        <v>637</v>
      </c>
      <c r="E86" s="34"/>
      <c r="F86" s="109"/>
      <c r="G86" s="109"/>
      <c r="H86" s="109"/>
    </row>
    <row r="87" spans="2:8" ht="33" x14ac:dyDescent="0.15">
      <c r="B87" s="27" t="s">
        <v>626</v>
      </c>
      <c r="C87" s="28" t="s">
        <v>570</v>
      </c>
      <c r="D87" s="16" t="s">
        <v>592</v>
      </c>
      <c r="E87" s="34"/>
      <c r="F87" s="109"/>
      <c r="G87" s="109"/>
      <c r="H87" s="109"/>
    </row>
    <row r="88" spans="2:8" x14ac:dyDescent="0.15">
      <c r="B88" s="27" t="s">
        <v>627</v>
      </c>
      <c r="C88" s="28" t="s">
        <v>638</v>
      </c>
      <c r="D88" s="16" t="s">
        <v>639</v>
      </c>
      <c r="E88" s="34"/>
      <c r="F88" s="109"/>
      <c r="G88" s="109"/>
      <c r="H88" s="109"/>
    </row>
    <row r="89" spans="2:8" ht="66" x14ac:dyDescent="0.15">
      <c r="B89" s="27" t="s">
        <v>628</v>
      </c>
      <c r="C89" s="28" t="s">
        <v>640</v>
      </c>
      <c r="D89" s="16" t="s">
        <v>641</v>
      </c>
      <c r="E89" s="34"/>
      <c r="F89" s="109"/>
      <c r="G89" s="109"/>
      <c r="H89" s="109"/>
    </row>
    <row r="90" spans="2:8" ht="66" x14ac:dyDescent="0.15">
      <c r="B90" s="27" t="s">
        <v>629</v>
      </c>
      <c r="C90" s="28" t="s">
        <v>575</v>
      </c>
      <c r="D90" s="16" t="s">
        <v>574</v>
      </c>
      <c r="E90" s="34"/>
      <c r="F90" s="109"/>
      <c r="G90" s="109"/>
      <c r="H90" s="109"/>
    </row>
    <row r="91" spans="2:8" ht="181.5" x14ac:dyDescent="0.15">
      <c r="B91" s="27" t="s">
        <v>630</v>
      </c>
      <c r="C91" s="28" t="s">
        <v>577</v>
      </c>
      <c r="D91" s="16" t="s">
        <v>576</v>
      </c>
      <c r="E91" s="34"/>
      <c r="F91" s="109"/>
      <c r="G91" s="109"/>
      <c r="H91" s="109"/>
    </row>
    <row r="92" spans="2:8" x14ac:dyDescent="0.15">
      <c r="B92" s="113" t="str">
        <f>HYPERLINK("#B1","返回目录")</f>
        <v>返回目录</v>
      </c>
      <c r="C92" s="114"/>
      <c r="D92" s="114"/>
      <c r="E92" s="114"/>
      <c r="F92" s="114"/>
      <c r="G92" s="114"/>
      <c r="H92" s="114"/>
    </row>
    <row r="93" spans="2:8" ht="18" x14ac:dyDescent="0.15">
      <c r="B93" s="112" t="s">
        <v>642</v>
      </c>
      <c r="C93" s="112"/>
      <c r="D93" s="112"/>
      <c r="E93" s="112"/>
      <c r="F93" s="112"/>
      <c r="G93" s="112"/>
      <c r="H93" s="112"/>
    </row>
    <row r="94" spans="2:8" x14ac:dyDescent="0.15">
      <c r="B94" s="26" t="s">
        <v>0</v>
      </c>
      <c r="C94" s="26" t="s">
        <v>104</v>
      </c>
      <c r="D94" s="26" t="s">
        <v>105</v>
      </c>
      <c r="E94" s="26" t="s">
        <v>2</v>
      </c>
      <c r="F94" s="79" t="s">
        <v>1</v>
      </c>
      <c r="G94" s="79"/>
      <c r="H94" s="79"/>
    </row>
    <row r="95" spans="2:8" x14ac:dyDescent="0.15">
      <c r="B95" s="27" t="s">
        <v>643</v>
      </c>
      <c r="C95" s="28" t="s">
        <v>647</v>
      </c>
      <c r="D95" s="16" t="s">
        <v>565</v>
      </c>
      <c r="E95" s="34"/>
      <c r="F95" s="109"/>
      <c r="G95" s="109"/>
      <c r="H95" s="109"/>
    </row>
    <row r="96" spans="2:8" x14ac:dyDescent="0.15">
      <c r="B96" s="27" t="s">
        <v>644</v>
      </c>
      <c r="C96" s="28" t="s">
        <v>568</v>
      </c>
      <c r="D96" s="16" t="s">
        <v>617</v>
      </c>
      <c r="E96" s="34"/>
      <c r="F96" s="109"/>
      <c r="G96" s="109"/>
      <c r="H96" s="109"/>
    </row>
    <row r="97" spans="2:8" ht="33" x14ac:dyDescent="0.15">
      <c r="B97" s="27" t="s">
        <v>645</v>
      </c>
      <c r="C97" s="28" t="s">
        <v>570</v>
      </c>
      <c r="D97" s="16" t="s">
        <v>592</v>
      </c>
      <c r="E97" s="34"/>
      <c r="F97" s="109"/>
      <c r="G97" s="109"/>
      <c r="H97" s="109"/>
    </row>
    <row r="98" spans="2:8" ht="66" x14ac:dyDescent="0.15">
      <c r="B98" s="27" t="s">
        <v>646</v>
      </c>
      <c r="C98" s="28" t="s">
        <v>575</v>
      </c>
      <c r="D98" s="16" t="s">
        <v>574</v>
      </c>
      <c r="E98" s="34"/>
      <c r="F98" s="109"/>
      <c r="G98" s="109"/>
      <c r="H98" s="109"/>
    </row>
    <row r="99" spans="2:8" x14ac:dyDescent="0.15">
      <c r="B99" s="113" t="str">
        <f>HYPERLINK("#B1","返回目录")</f>
        <v>返回目录</v>
      </c>
      <c r="C99" s="114"/>
      <c r="D99" s="114"/>
      <c r="E99" s="114"/>
      <c r="F99" s="114"/>
      <c r="G99" s="114"/>
      <c r="H99" s="114"/>
    </row>
    <row r="100" spans="2:8" ht="18" x14ac:dyDescent="0.15">
      <c r="B100" s="112" t="s">
        <v>661</v>
      </c>
      <c r="C100" s="112"/>
      <c r="D100" s="112"/>
      <c r="E100" s="112"/>
      <c r="F100" s="112"/>
      <c r="G100" s="112"/>
      <c r="H100" s="112"/>
    </row>
    <row r="101" spans="2:8" x14ac:dyDescent="0.15">
      <c r="B101" s="26" t="s">
        <v>0</v>
      </c>
      <c r="C101" s="26" t="s">
        <v>104</v>
      </c>
      <c r="D101" s="26" t="s">
        <v>105</v>
      </c>
      <c r="E101" s="26" t="s">
        <v>2</v>
      </c>
      <c r="F101" s="79" t="s">
        <v>1</v>
      </c>
      <c r="G101" s="79"/>
      <c r="H101" s="79"/>
    </row>
    <row r="102" spans="2:8" ht="66" x14ac:dyDescent="0.15">
      <c r="B102" s="27" t="s">
        <v>648</v>
      </c>
      <c r="C102" s="28" t="s">
        <v>652</v>
      </c>
      <c r="D102" s="16" t="s">
        <v>653</v>
      </c>
      <c r="E102" s="34"/>
      <c r="F102" s="109"/>
      <c r="G102" s="109"/>
      <c r="H102" s="109"/>
    </row>
    <row r="103" spans="2:8" ht="66" x14ac:dyDescent="0.15">
      <c r="B103" s="27" t="s">
        <v>649</v>
      </c>
      <c r="C103" s="28" t="s">
        <v>654</v>
      </c>
      <c r="D103" s="16" t="s">
        <v>655</v>
      </c>
      <c r="E103" s="34"/>
      <c r="F103" s="109"/>
      <c r="G103" s="109"/>
      <c r="H103" s="109"/>
    </row>
    <row r="104" spans="2:8" ht="181.5" x14ac:dyDescent="0.15">
      <c r="B104" s="27" t="s">
        <v>650</v>
      </c>
      <c r="C104" s="28" t="s">
        <v>656</v>
      </c>
      <c r="D104" s="16" t="s">
        <v>657</v>
      </c>
      <c r="E104" s="34"/>
      <c r="F104" s="109"/>
      <c r="G104" s="109"/>
      <c r="H104" s="109"/>
    </row>
    <row r="105" spans="2:8" ht="49.5" x14ac:dyDescent="0.15">
      <c r="B105" s="27" t="s">
        <v>651</v>
      </c>
      <c r="C105" s="28" t="s">
        <v>658</v>
      </c>
      <c r="D105" s="16" t="s">
        <v>659</v>
      </c>
      <c r="E105" s="34"/>
      <c r="F105" s="109"/>
      <c r="G105" s="109"/>
      <c r="H105" s="109"/>
    </row>
    <row r="106" spans="2:8" x14ac:dyDescent="0.15">
      <c r="B106" s="113" t="str">
        <f>HYPERLINK("#B1","返回目录")</f>
        <v>返回目录</v>
      </c>
      <c r="C106" s="114"/>
      <c r="D106" s="114"/>
      <c r="E106" s="114"/>
      <c r="F106" s="114"/>
      <c r="G106" s="114"/>
      <c r="H106" s="114"/>
    </row>
    <row r="107" spans="2:8" ht="18" x14ac:dyDescent="0.15">
      <c r="B107" s="112" t="s">
        <v>660</v>
      </c>
      <c r="C107" s="112"/>
      <c r="D107" s="112"/>
      <c r="E107" s="112"/>
      <c r="F107" s="112"/>
      <c r="G107" s="112"/>
      <c r="H107" s="112"/>
    </row>
    <row r="108" spans="2:8" x14ac:dyDescent="0.15">
      <c r="B108" s="26" t="s">
        <v>0</v>
      </c>
      <c r="C108" s="26" t="s">
        <v>104</v>
      </c>
      <c r="D108" s="26" t="s">
        <v>105</v>
      </c>
      <c r="E108" s="26" t="s">
        <v>2</v>
      </c>
      <c r="F108" s="79" t="s">
        <v>1</v>
      </c>
      <c r="G108" s="79"/>
      <c r="H108" s="79"/>
    </row>
    <row r="109" spans="2:8" ht="66" x14ac:dyDescent="0.15">
      <c r="B109" s="27" t="s">
        <v>662</v>
      </c>
      <c r="C109" s="28" t="s">
        <v>667</v>
      </c>
      <c r="D109" s="16" t="s">
        <v>666</v>
      </c>
      <c r="E109" s="34"/>
      <c r="F109" s="109"/>
      <c r="G109" s="109"/>
      <c r="H109" s="109"/>
    </row>
    <row r="110" spans="2:8" ht="82.5" x14ac:dyDescent="0.15">
      <c r="B110" s="27" t="s">
        <v>663</v>
      </c>
      <c r="C110" s="28" t="s">
        <v>669</v>
      </c>
      <c r="D110" s="16" t="s">
        <v>668</v>
      </c>
      <c r="E110" s="34"/>
      <c r="F110" s="109"/>
      <c r="G110" s="109"/>
      <c r="H110" s="109"/>
    </row>
    <row r="111" spans="2:8" ht="181.5" x14ac:dyDescent="0.15">
      <c r="B111" s="27" t="s">
        <v>664</v>
      </c>
      <c r="C111" s="28" t="s">
        <v>670</v>
      </c>
      <c r="D111" s="16" t="s">
        <v>671</v>
      </c>
      <c r="E111" s="34"/>
      <c r="F111" s="109"/>
      <c r="G111" s="109"/>
      <c r="H111" s="109"/>
    </row>
    <row r="112" spans="2:8" x14ac:dyDescent="0.15">
      <c r="B112" s="27" t="s">
        <v>665</v>
      </c>
      <c r="C112" s="28" t="s">
        <v>672</v>
      </c>
      <c r="D112" s="16"/>
      <c r="E112" s="34"/>
      <c r="F112" s="109"/>
      <c r="G112" s="109"/>
      <c r="H112" s="109"/>
    </row>
    <row r="113" spans="2:8" x14ac:dyDescent="0.15">
      <c r="B113" s="113" t="str">
        <f>HYPERLINK("#B1","返回目录")</f>
        <v>返回目录</v>
      </c>
      <c r="C113" s="114"/>
      <c r="D113" s="114"/>
      <c r="E113" s="114"/>
      <c r="F113" s="114"/>
      <c r="G113" s="114"/>
      <c r="H113" s="114"/>
    </row>
    <row r="114" spans="2:8" ht="18" x14ac:dyDescent="0.15">
      <c r="B114" s="112" t="s">
        <v>673</v>
      </c>
      <c r="C114" s="112"/>
      <c r="D114" s="112"/>
      <c r="E114" s="112"/>
      <c r="F114" s="112"/>
      <c r="G114" s="112"/>
      <c r="H114" s="112"/>
    </row>
    <row r="115" spans="2:8" x14ac:dyDescent="0.15">
      <c r="B115" s="26" t="s">
        <v>0</v>
      </c>
      <c r="C115" s="26" t="s">
        <v>104</v>
      </c>
      <c r="D115" s="26" t="s">
        <v>105</v>
      </c>
      <c r="E115" s="26" t="s">
        <v>2</v>
      </c>
      <c r="F115" s="79" t="s">
        <v>1</v>
      </c>
      <c r="G115" s="79"/>
      <c r="H115" s="79"/>
    </row>
    <row r="116" spans="2:8" x14ac:dyDescent="0.15">
      <c r="B116" s="27" t="s">
        <v>674</v>
      </c>
      <c r="C116" s="28" t="s">
        <v>677</v>
      </c>
      <c r="D116" s="16" t="s">
        <v>678</v>
      </c>
      <c r="E116" s="34"/>
      <c r="F116" s="109"/>
      <c r="G116" s="109"/>
      <c r="H116" s="109"/>
    </row>
    <row r="117" spans="2:8" ht="33" x14ac:dyDescent="0.15">
      <c r="B117" s="27" t="s">
        <v>675</v>
      </c>
      <c r="C117" s="28" t="s">
        <v>679</v>
      </c>
      <c r="D117" s="16" t="s">
        <v>680</v>
      </c>
      <c r="E117" s="34"/>
      <c r="F117" s="109"/>
      <c r="G117" s="109"/>
      <c r="H117" s="109"/>
    </row>
    <row r="118" spans="2:8" ht="33" x14ac:dyDescent="0.15">
      <c r="B118" s="27" t="s">
        <v>676</v>
      </c>
      <c r="C118" s="28" t="s">
        <v>681</v>
      </c>
      <c r="D118" s="16" t="s">
        <v>682</v>
      </c>
      <c r="E118" s="34"/>
      <c r="F118" s="109"/>
      <c r="G118" s="109"/>
      <c r="H118" s="109"/>
    </row>
    <row r="119" spans="2:8" x14ac:dyDescent="0.15">
      <c r="B119" s="113" t="str">
        <f>HYPERLINK("#B1","返回目录")</f>
        <v>返回目录</v>
      </c>
      <c r="C119" s="114"/>
      <c r="D119" s="114"/>
      <c r="E119" s="114"/>
      <c r="F119" s="114"/>
      <c r="G119" s="114"/>
      <c r="H119" s="114"/>
    </row>
    <row r="120" spans="2:8" ht="18" x14ac:dyDescent="0.15">
      <c r="B120" s="112" t="s">
        <v>683</v>
      </c>
      <c r="C120" s="112"/>
      <c r="D120" s="112"/>
      <c r="E120" s="112"/>
      <c r="F120" s="112"/>
      <c r="G120" s="112"/>
      <c r="H120" s="112"/>
    </row>
    <row r="121" spans="2:8" x14ac:dyDescent="0.15">
      <c r="B121" s="26" t="s">
        <v>0</v>
      </c>
      <c r="C121" s="26" t="s">
        <v>104</v>
      </c>
      <c r="D121" s="26" t="s">
        <v>105</v>
      </c>
      <c r="E121" s="26" t="s">
        <v>2</v>
      </c>
      <c r="F121" s="79" t="s">
        <v>1</v>
      </c>
      <c r="G121" s="79"/>
      <c r="H121" s="79"/>
    </row>
    <row r="122" spans="2:8" ht="33" x14ac:dyDescent="0.15">
      <c r="B122" s="27" t="s">
        <v>684</v>
      </c>
      <c r="C122" s="28" t="s">
        <v>696</v>
      </c>
      <c r="D122" s="16" t="s">
        <v>697</v>
      </c>
      <c r="E122" s="34"/>
      <c r="F122" s="109"/>
      <c r="G122" s="109"/>
      <c r="H122" s="109"/>
    </row>
    <row r="123" spans="2:8" x14ac:dyDescent="0.15">
      <c r="B123" s="27" t="s">
        <v>685</v>
      </c>
      <c r="C123" s="28" t="s">
        <v>698</v>
      </c>
      <c r="D123" s="16" t="s">
        <v>699</v>
      </c>
      <c r="E123" s="34"/>
      <c r="F123" s="109"/>
      <c r="G123" s="109"/>
      <c r="H123" s="109"/>
    </row>
    <row r="124" spans="2:8" x14ac:dyDescent="0.15">
      <c r="B124" s="27" t="s">
        <v>686</v>
      </c>
      <c r="C124" s="28" t="s">
        <v>700</v>
      </c>
      <c r="D124" s="16" t="s">
        <v>699</v>
      </c>
      <c r="E124" s="34"/>
      <c r="F124" s="109"/>
      <c r="G124" s="109"/>
      <c r="H124" s="109"/>
    </row>
    <row r="125" spans="2:8" x14ac:dyDescent="0.15">
      <c r="B125" s="27" t="s">
        <v>687</v>
      </c>
      <c r="C125" s="28" t="s">
        <v>701</v>
      </c>
      <c r="D125" s="16" t="s">
        <v>702</v>
      </c>
      <c r="E125" s="34"/>
      <c r="F125" s="109"/>
      <c r="G125" s="109"/>
      <c r="H125" s="109"/>
    </row>
    <row r="126" spans="2:8" x14ac:dyDescent="0.15">
      <c r="B126" s="27" t="s">
        <v>688</v>
      </c>
      <c r="C126" s="28" t="s">
        <v>703</v>
      </c>
      <c r="D126" s="16" t="s">
        <v>702</v>
      </c>
      <c r="E126" s="34"/>
      <c r="F126" s="109"/>
      <c r="G126" s="109"/>
      <c r="H126" s="109"/>
    </row>
    <row r="127" spans="2:8" x14ac:dyDescent="0.15">
      <c r="B127" s="27" t="s">
        <v>689</v>
      </c>
      <c r="C127" s="28" t="s">
        <v>704</v>
      </c>
      <c r="D127" s="16" t="s">
        <v>702</v>
      </c>
      <c r="E127" s="34"/>
      <c r="F127" s="109"/>
      <c r="G127" s="109"/>
      <c r="H127" s="109"/>
    </row>
    <row r="128" spans="2:8" ht="49.5" x14ac:dyDescent="0.15">
      <c r="B128" s="27" t="s">
        <v>690</v>
      </c>
      <c r="C128" s="28" t="s">
        <v>705</v>
      </c>
      <c r="D128" s="16" t="s">
        <v>706</v>
      </c>
      <c r="E128" s="34"/>
      <c r="F128" s="109"/>
      <c r="G128" s="109"/>
      <c r="H128" s="109"/>
    </row>
    <row r="129" spans="2:8" ht="49.5" x14ac:dyDescent="0.15">
      <c r="B129" s="27" t="s">
        <v>691</v>
      </c>
      <c r="C129" s="28" t="s">
        <v>710</v>
      </c>
      <c r="D129" s="16" t="s">
        <v>707</v>
      </c>
      <c r="E129" s="34"/>
      <c r="F129" s="109"/>
      <c r="G129" s="109"/>
      <c r="H129" s="109"/>
    </row>
    <row r="130" spans="2:8" ht="49.5" x14ac:dyDescent="0.15">
      <c r="B130" s="27" t="s">
        <v>692</v>
      </c>
      <c r="C130" s="28" t="s">
        <v>708</v>
      </c>
      <c r="D130" s="16" t="s">
        <v>709</v>
      </c>
      <c r="E130" s="34"/>
      <c r="F130" s="109"/>
      <c r="G130" s="109"/>
      <c r="H130" s="109"/>
    </row>
    <row r="131" spans="2:8" ht="49.5" x14ac:dyDescent="0.15">
      <c r="B131" s="27" t="s">
        <v>693</v>
      </c>
      <c r="C131" s="28" t="s">
        <v>711</v>
      </c>
      <c r="D131" s="16" t="s">
        <v>712</v>
      </c>
      <c r="E131" s="34"/>
      <c r="F131" s="109"/>
      <c r="G131" s="109"/>
      <c r="H131" s="109"/>
    </row>
    <row r="132" spans="2:8" ht="33" x14ac:dyDescent="0.15">
      <c r="B132" s="27" t="s">
        <v>694</v>
      </c>
      <c r="C132" s="28" t="s">
        <v>713</v>
      </c>
      <c r="D132" s="16" t="s">
        <v>714</v>
      </c>
      <c r="E132" s="34"/>
      <c r="F132" s="109"/>
      <c r="G132" s="109"/>
      <c r="H132" s="109"/>
    </row>
    <row r="133" spans="2:8" ht="33" x14ac:dyDescent="0.15">
      <c r="B133" s="27" t="s">
        <v>695</v>
      </c>
      <c r="C133" s="28" t="s">
        <v>715</v>
      </c>
      <c r="D133" s="16" t="s">
        <v>716</v>
      </c>
      <c r="E133" s="34"/>
      <c r="F133" s="109"/>
      <c r="G133" s="109"/>
      <c r="H133" s="109"/>
    </row>
    <row r="134" spans="2:8" x14ac:dyDescent="0.15">
      <c r="B134" s="113" t="str">
        <f>HYPERLINK("#B1","返回目录")</f>
        <v>返回目录</v>
      </c>
      <c r="C134" s="114"/>
      <c r="D134" s="114"/>
      <c r="E134" s="114"/>
      <c r="F134" s="114"/>
      <c r="G134" s="114"/>
      <c r="H134" s="114"/>
    </row>
    <row r="135" spans="2:8" ht="18" x14ac:dyDescent="0.15">
      <c r="B135" s="112" t="s">
        <v>717</v>
      </c>
      <c r="C135" s="112"/>
      <c r="D135" s="112"/>
      <c r="E135" s="112"/>
      <c r="F135" s="112"/>
      <c r="G135" s="112"/>
      <c r="H135" s="112"/>
    </row>
    <row r="136" spans="2:8" x14ac:dyDescent="0.15">
      <c r="B136" s="26" t="s">
        <v>0</v>
      </c>
      <c r="C136" s="26" t="s">
        <v>104</v>
      </c>
      <c r="D136" s="26" t="s">
        <v>105</v>
      </c>
      <c r="E136" s="26" t="s">
        <v>2</v>
      </c>
      <c r="F136" s="79" t="s">
        <v>1</v>
      </c>
      <c r="G136" s="79"/>
      <c r="H136" s="79"/>
    </row>
    <row r="137" spans="2:8" x14ac:dyDescent="0.15">
      <c r="B137" s="27" t="s">
        <v>718</v>
      </c>
      <c r="C137" s="28" t="s">
        <v>720</v>
      </c>
      <c r="D137" s="16" t="s">
        <v>721</v>
      </c>
      <c r="E137" s="34"/>
      <c r="F137" s="109"/>
      <c r="G137" s="109"/>
      <c r="H137" s="109"/>
    </row>
    <row r="138" spans="2:8" x14ac:dyDescent="0.15">
      <c r="B138" s="27" t="s">
        <v>719</v>
      </c>
      <c r="C138" s="28" t="s">
        <v>722</v>
      </c>
      <c r="D138" s="16" t="s">
        <v>723</v>
      </c>
      <c r="E138" s="34"/>
      <c r="F138" s="109"/>
      <c r="G138" s="109"/>
      <c r="H138" s="109"/>
    </row>
    <row r="139" spans="2:8" x14ac:dyDescent="0.15">
      <c r="B139" s="113" t="str">
        <f>HYPERLINK("#B1","返回目录")</f>
        <v>返回目录</v>
      </c>
      <c r="C139" s="114"/>
      <c r="D139" s="114"/>
      <c r="E139" s="114"/>
      <c r="F139" s="114"/>
      <c r="G139" s="114"/>
      <c r="H139" s="114"/>
    </row>
    <row r="140" spans="2:8" ht="18" x14ac:dyDescent="0.15">
      <c r="B140" s="112" t="s">
        <v>724</v>
      </c>
      <c r="C140" s="112"/>
      <c r="D140" s="112"/>
      <c r="E140" s="112"/>
      <c r="F140" s="112"/>
      <c r="G140" s="112"/>
      <c r="H140" s="112"/>
    </row>
    <row r="141" spans="2:8" x14ac:dyDescent="0.15">
      <c r="B141" s="26" t="s">
        <v>0</v>
      </c>
      <c r="C141" s="26" t="s">
        <v>104</v>
      </c>
      <c r="D141" s="26" t="s">
        <v>105</v>
      </c>
      <c r="E141" s="26" t="s">
        <v>2</v>
      </c>
      <c r="F141" s="79" t="s">
        <v>1</v>
      </c>
      <c r="G141" s="79"/>
      <c r="H141" s="79"/>
    </row>
    <row r="142" spans="2:8" ht="49.5" x14ac:dyDescent="0.15">
      <c r="B142" s="27" t="s">
        <v>725</v>
      </c>
      <c r="C142" s="28" t="s">
        <v>726</v>
      </c>
      <c r="D142" s="16" t="s">
        <v>727</v>
      </c>
      <c r="E142" s="34"/>
      <c r="F142" s="109"/>
      <c r="G142" s="109"/>
      <c r="H142" s="109"/>
    </row>
  </sheetData>
  <mergeCells count="126">
    <mergeCell ref="B140:H140"/>
    <mergeCell ref="F141:H141"/>
    <mergeCell ref="F142:H142"/>
    <mergeCell ref="B134:H134"/>
    <mergeCell ref="B135:H135"/>
    <mergeCell ref="F136:H136"/>
    <mergeCell ref="F137:H137"/>
    <mergeCell ref="F138:H138"/>
    <mergeCell ref="B139:H139"/>
    <mergeCell ref="F128:H128"/>
    <mergeCell ref="F129:H129"/>
    <mergeCell ref="F130:H130"/>
    <mergeCell ref="F131:H131"/>
    <mergeCell ref="F132:H132"/>
    <mergeCell ref="F133:H133"/>
    <mergeCell ref="F105:H105"/>
    <mergeCell ref="B106:H106"/>
    <mergeCell ref="B107:H107"/>
    <mergeCell ref="B113:H113"/>
    <mergeCell ref="B114:H114"/>
    <mergeCell ref="F116:H116"/>
    <mergeCell ref="B99:H99"/>
    <mergeCell ref="B100:H100"/>
    <mergeCell ref="F101:H101"/>
    <mergeCell ref="F102:H102"/>
    <mergeCell ref="F103:H103"/>
    <mergeCell ref="F104:H104"/>
    <mergeCell ref="F125:H125"/>
    <mergeCell ref="F126:H126"/>
    <mergeCell ref="F127:H127"/>
    <mergeCell ref="F123:H123"/>
    <mergeCell ref="F124:H124"/>
    <mergeCell ref="B30:H30"/>
    <mergeCell ref="B31:H31"/>
    <mergeCell ref="F32:H32"/>
    <mergeCell ref="F33:H33"/>
    <mergeCell ref="F34:H34"/>
    <mergeCell ref="B38:H38"/>
    <mergeCell ref="B39:H39"/>
    <mergeCell ref="F121:H121"/>
    <mergeCell ref="F122:H122"/>
    <mergeCell ref="B119:H119"/>
    <mergeCell ref="B120:H120"/>
    <mergeCell ref="F115:H115"/>
    <mergeCell ref="F117:H117"/>
    <mergeCell ref="F118:H118"/>
    <mergeCell ref="F108:H108"/>
    <mergeCell ref="F109:H109"/>
    <mergeCell ref="F110:H110"/>
    <mergeCell ref="F111:H111"/>
    <mergeCell ref="F112:H112"/>
    <mergeCell ref="F95:H95"/>
    <mergeCell ref="F96:H96"/>
    <mergeCell ref="F97:H97"/>
    <mergeCell ref="F98:H98"/>
    <mergeCell ref="F90:H90"/>
    <mergeCell ref="F91:H91"/>
    <mergeCell ref="B93:H93"/>
    <mergeCell ref="F89:H89"/>
    <mergeCell ref="B92:H92"/>
    <mergeCell ref="F94:H94"/>
    <mergeCell ref="F83:H83"/>
    <mergeCell ref="F84:H84"/>
    <mergeCell ref="F85:H85"/>
    <mergeCell ref="F86:H86"/>
    <mergeCell ref="F87:H87"/>
    <mergeCell ref="F88:H88"/>
    <mergeCell ref="F77:H77"/>
    <mergeCell ref="F78:H78"/>
    <mergeCell ref="F79:H79"/>
    <mergeCell ref="F82:H82"/>
    <mergeCell ref="B80:H80"/>
    <mergeCell ref="B81:H81"/>
    <mergeCell ref="F71:H71"/>
    <mergeCell ref="F72:H72"/>
    <mergeCell ref="F73:H73"/>
    <mergeCell ref="F74:H74"/>
    <mergeCell ref="F75:H75"/>
    <mergeCell ref="F76:H76"/>
    <mergeCell ref="F65:H65"/>
    <mergeCell ref="B67:H67"/>
    <mergeCell ref="F69:H69"/>
    <mergeCell ref="F70:H70"/>
    <mergeCell ref="B66:H66"/>
    <mergeCell ref="F68:H68"/>
    <mergeCell ref="F59:H59"/>
    <mergeCell ref="F60:H60"/>
    <mergeCell ref="F61:H61"/>
    <mergeCell ref="F62:H62"/>
    <mergeCell ref="F63:H63"/>
    <mergeCell ref="F64:H64"/>
    <mergeCell ref="F53:H53"/>
    <mergeCell ref="F54:H54"/>
    <mergeCell ref="F55:H55"/>
    <mergeCell ref="F56:H56"/>
    <mergeCell ref="B57:H57"/>
    <mergeCell ref="B58:H58"/>
    <mergeCell ref="B47:H47"/>
    <mergeCell ref="B48:H48"/>
    <mergeCell ref="F49:H49"/>
    <mergeCell ref="F50:H50"/>
    <mergeCell ref="F51:H51"/>
    <mergeCell ref="F52:H52"/>
    <mergeCell ref="F41:H41"/>
    <mergeCell ref="F42:H42"/>
    <mergeCell ref="F43:H43"/>
    <mergeCell ref="F44:H44"/>
    <mergeCell ref="F45:H45"/>
    <mergeCell ref="F46:H46"/>
    <mergeCell ref="F35:H35"/>
    <mergeCell ref="F36:H36"/>
    <mergeCell ref="F37:H37"/>
    <mergeCell ref="F40:H40"/>
    <mergeCell ref="F29:H29"/>
    <mergeCell ref="F23:H23"/>
    <mergeCell ref="F24:H24"/>
    <mergeCell ref="F25:H25"/>
    <mergeCell ref="F26:H26"/>
    <mergeCell ref="F27:H27"/>
    <mergeCell ref="F28:H28"/>
    <mergeCell ref="B1:C1"/>
    <mergeCell ref="B2:H2"/>
    <mergeCell ref="B3:H3"/>
    <mergeCell ref="B20:H20"/>
    <mergeCell ref="B21:H21"/>
    <mergeCell ref="F22:H22"/>
  </mergeCells>
  <phoneticPr fontId="1" type="noConversion"/>
  <conditionalFormatting sqref="E1 E22:E29 E143:E1048576 E4:E19">
    <cfRule type="cellIs" dxfId="122" priority="44" operator="equal">
      <formula>"NOT TEST"</formula>
    </cfRule>
    <cfRule type="cellIs" dxfId="121" priority="45" operator="equal">
      <formula>"FAIL"</formula>
    </cfRule>
  </conditionalFormatting>
  <conditionalFormatting sqref="D6:D19">
    <cfRule type="cellIs" dxfId="120" priority="42" operator="equal">
      <formula>"NOT TEST"</formula>
    </cfRule>
    <cfRule type="cellIs" dxfId="119" priority="43" operator="equal">
      <formula>"FAIL"</formula>
    </cfRule>
  </conditionalFormatting>
  <conditionalFormatting sqref="G5:G19">
    <cfRule type="cellIs" dxfId="118" priority="41" operator="notEqual">
      <formula>0</formula>
    </cfRule>
  </conditionalFormatting>
  <conditionalFormatting sqref="E32:E37">
    <cfRule type="cellIs" dxfId="117" priority="25" operator="equal">
      <formula>"NOT TEST"</formula>
    </cfRule>
    <cfRule type="cellIs" dxfId="116" priority="26" operator="equal">
      <formula>"FAIL"</formula>
    </cfRule>
  </conditionalFormatting>
  <conditionalFormatting sqref="E40:E46">
    <cfRule type="cellIs" dxfId="115" priority="23" operator="equal">
      <formula>"NOT TEST"</formula>
    </cfRule>
    <cfRule type="cellIs" dxfId="114" priority="24" operator="equal">
      <formula>"FAIL"</formula>
    </cfRule>
  </conditionalFormatting>
  <conditionalFormatting sqref="E49:E56">
    <cfRule type="cellIs" dxfId="113" priority="21" operator="equal">
      <formula>"NOT TEST"</formula>
    </cfRule>
    <cfRule type="cellIs" dxfId="112" priority="22" operator="equal">
      <formula>"FAIL"</formula>
    </cfRule>
  </conditionalFormatting>
  <conditionalFormatting sqref="E59:E65">
    <cfRule type="cellIs" dxfId="111" priority="19" operator="equal">
      <formula>"NOT TEST"</formula>
    </cfRule>
    <cfRule type="cellIs" dxfId="110" priority="20" operator="equal">
      <formula>"FAIL"</formula>
    </cfRule>
  </conditionalFormatting>
  <conditionalFormatting sqref="E68:E79">
    <cfRule type="cellIs" dxfId="109" priority="17" operator="equal">
      <formula>"NOT TEST"</formula>
    </cfRule>
    <cfRule type="cellIs" dxfId="108" priority="18" operator="equal">
      <formula>"FAIL"</formula>
    </cfRule>
  </conditionalFormatting>
  <conditionalFormatting sqref="E82:E91">
    <cfRule type="cellIs" dxfId="107" priority="15" operator="equal">
      <formula>"NOT TEST"</formula>
    </cfRule>
    <cfRule type="cellIs" dxfId="106" priority="16" operator="equal">
      <formula>"FAIL"</formula>
    </cfRule>
  </conditionalFormatting>
  <conditionalFormatting sqref="E94:E98">
    <cfRule type="cellIs" dxfId="105" priority="13" operator="equal">
      <formula>"NOT TEST"</formula>
    </cfRule>
    <cfRule type="cellIs" dxfId="104" priority="14" operator="equal">
      <formula>"FAIL"</formula>
    </cfRule>
  </conditionalFormatting>
  <conditionalFormatting sqref="E101:E105">
    <cfRule type="cellIs" dxfId="103" priority="11" operator="equal">
      <formula>"NOT TEST"</formula>
    </cfRule>
    <cfRule type="cellIs" dxfId="102" priority="12" operator="equal">
      <formula>"FAIL"</formula>
    </cfRule>
  </conditionalFormatting>
  <conditionalFormatting sqref="E108:E112">
    <cfRule type="cellIs" dxfId="101" priority="9" operator="equal">
      <formula>"NOT TEST"</formula>
    </cfRule>
    <cfRule type="cellIs" dxfId="100" priority="10" operator="equal">
      <formula>"FAIL"</formula>
    </cfRule>
  </conditionalFormatting>
  <conditionalFormatting sqref="E115:E118">
    <cfRule type="cellIs" dxfId="99" priority="7" operator="equal">
      <formula>"NOT TEST"</formula>
    </cfRule>
    <cfRule type="cellIs" dxfId="98" priority="8" operator="equal">
      <formula>"FAIL"</formula>
    </cfRule>
  </conditionalFormatting>
  <conditionalFormatting sqref="E121:E133">
    <cfRule type="cellIs" dxfId="97" priority="5" operator="equal">
      <formula>"NOT TEST"</formula>
    </cfRule>
    <cfRule type="cellIs" dxfId="96" priority="6" operator="equal">
      <formula>"FAIL"</formula>
    </cfRule>
  </conditionalFormatting>
  <conditionalFormatting sqref="E136:E138">
    <cfRule type="cellIs" dxfId="95" priority="3" operator="equal">
      <formula>"NOT TEST"</formula>
    </cfRule>
    <cfRule type="cellIs" dxfId="94" priority="4" operator="equal">
      <formula>"FAIL"</formula>
    </cfRule>
  </conditionalFormatting>
  <conditionalFormatting sqref="E141:E142">
    <cfRule type="cellIs" dxfId="93" priority="1" operator="equal">
      <formula>"NOT TEST"</formula>
    </cfRule>
    <cfRule type="cellIs" dxfId="92" priority="2" operator="equal">
      <formula>"FAIL"</formula>
    </cfRule>
  </conditionalFormatting>
  <dataValidations count="1">
    <dataValidation type="list" allowBlank="1" showInputMessage="1" showErrorMessage="1" sqref="E1 E22:E29 E32:E37 E40:E46 E49:E56 E59:E65 E68:E79 E82:E91 E94:E98 E101:E105 E108:E112 E115:E118 E121:E133 E136:E138 E141: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zoomScaleNormal="100" workbookViewId="0"/>
  </sheetViews>
  <sheetFormatPr defaultColWidth="8.875" defaultRowHeight="16.5" x14ac:dyDescent="0.15"/>
  <cols>
    <col min="1" max="1" width="2.125" style="2" customWidth="1"/>
    <col min="2" max="2" width="7.25" style="2" customWidth="1"/>
    <col min="3" max="3" width="49" style="2" customWidth="1"/>
    <col min="4" max="4" width="61.37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734</v>
      </c>
      <c r="C2" s="116"/>
      <c r="D2" s="116"/>
      <c r="E2" s="116"/>
      <c r="F2" s="116"/>
      <c r="G2" s="116"/>
      <c r="H2" s="116"/>
    </row>
    <row r="3" spans="2:8" x14ac:dyDescent="0.15">
      <c r="B3" s="109" t="s">
        <v>736</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SUM(F6:F8)</f>
        <v>0</v>
      </c>
      <c r="G5" s="39">
        <f>SUM(G6:G8)</f>
        <v>0</v>
      </c>
      <c r="H5" s="39">
        <f>SUM(H6:H8)</f>
        <v>0</v>
      </c>
    </row>
    <row r="6" spans="2:8" x14ac:dyDescent="0.15">
      <c r="B6" s="27">
        <v>4.0999999999999996</v>
      </c>
      <c r="C6" s="33" t="str">
        <f>HYPERLINK("#B14","接收性能对比测试")</f>
        <v>接收性能对比测试</v>
      </c>
      <c r="D6" s="28"/>
      <c r="E6" s="40">
        <f>SUM(F6+G6+H6)</f>
        <v>0</v>
      </c>
      <c r="F6" s="16">
        <f>COUNTIF(E12:E13,"PASS")</f>
        <v>0</v>
      </c>
      <c r="G6" s="46">
        <f>COUNTIF(E12:E13,"FAIL")</f>
        <v>0</v>
      </c>
      <c r="H6" s="46">
        <f>COUNTIF(E12:E13,"NOT TEST")</f>
        <v>0</v>
      </c>
    </row>
    <row r="7" spans="2:8" x14ac:dyDescent="0.15">
      <c r="B7" s="27">
        <v>4.2</v>
      </c>
      <c r="C7" s="33" t="str">
        <f>HYPERLINK("#B20","卫星盲扫性能对比测试")</f>
        <v>卫星盲扫性能对比测试</v>
      </c>
      <c r="D7" s="28"/>
      <c r="E7" s="40">
        <f t="shared" ref="E7:E8" si="0">SUM(F7+G7+H7)</f>
        <v>0</v>
      </c>
      <c r="F7" s="16">
        <f>COUNTIF(E18:E19,"PASS")</f>
        <v>0</v>
      </c>
      <c r="G7" s="46">
        <f>COUNTIF(E18:E19,"FAIL")</f>
        <v>0</v>
      </c>
      <c r="H7" s="46">
        <f>COUNTIF(E18:E19,"NOT TEST")</f>
        <v>0</v>
      </c>
    </row>
    <row r="8" spans="2:8" x14ac:dyDescent="0.15">
      <c r="B8" s="27">
        <v>4.3</v>
      </c>
      <c r="C8" s="33" t="str">
        <f>HYPERLINK("#B25","基础搜索对比测试")</f>
        <v>基础搜索对比测试</v>
      </c>
      <c r="D8" s="28"/>
      <c r="E8" s="40">
        <f t="shared" si="0"/>
        <v>0</v>
      </c>
      <c r="F8" s="16">
        <f>COUNTIF(E23:E25,"PASS")</f>
        <v>0</v>
      </c>
      <c r="G8" s="46">
        <f>COUNTIF(E23:E25,"FAIL")</f>
        <v>0</v>
      </c>
      <c r="H8" s="46">
        <f>COUNTIF(E23:E25,"NOT TEST")</f>
        <v>0</v>
      </c>
    </row>
    <row r="9" spans="2:8" x14ac:dyDescent="0.15">
      <c r="B9" s="113" t="str">
        <f>HYPERLINK("#B1","返回目录")</f>
        <v>返回目录</v>
      </c>
      <c r="C9" s="114"/>
      <c r="D9" s="114"/>
      <c r="E9" s="114"/>
      <c r="F9" s="114"/>
      <c r="G9" s="114"/>
      <c r="H9" s="114"/>
    </row>
    <row r="10" spans="2:8" ht="18" x14ac:dyDescent="0.15">
      <c r="B10" s="112" t="s">
        <v>735</v>
      </c>
      <c r="C10" s="112"/>
      <c r="D10" s="112"/>
      <c r="E10" s="112"/>
      <c r="F10" s="112"/>
      <c r="G10" s="112"/>
      <c r="H10" s="112"/>
    </row>
    <row r="11" spans="2:8" x14ac:dyDescent="0.15">
      <c r="B11" s="26" t="s">
        <v>0</v>
      </c>
      <c r="C11" s="26" t="s">
        <v>104</v>
      </c>
      <c r="D11" s="26" t="s">
        <v>105</v>
      </c>
      <c r="E11" s="26" t="s">
        <v>2</v>
      </c>
      <c r="F11" s="79" t="s">
        <v>1</v>
      </c>
      <c r="G11" s="79"/>
      <c r="H11" s="79"/>
    </row>
    <row r="12" spans="2:8" ht="82.5" x14ac:dyDescent="0.15">
      <c r="B12" s="27" t="s">
        <v>737</v>
      </c>
      <c r="C12" s="28" t="s">
        <v>739</v>
      </c>
      <c r="D12" s="16" t="s">
        <v>740</v>
      </c>
      <c r="E12" s="34"/>
      <c r="F12" s="109"/>
      <c r="G12" s="109"/>
      <c r="H12" s="109"/>
    </row>
    <row r="13" spans="2:8" ht="82.5" x14ac:dyDescent="0.15">
      <c r="B13" s="27" t="s">
        <v>738</v>
      </c>
      <c r="C13" s="28" t="s">
        <v>741</v>
      </c>
      <c r="D13" s="16" t="s">
        <v>742</v>
      </c>
      <c r="E13" s="34"/>
      <c r="F13" s="109"/>
      <c r="G13" s="109"/>
      <c r="H13" s="109"/>
    </row>
    <row r="14" spans="2:8" x14ac:dyDescent="0.15">
      <c r="B14" s="113" t="str">
        <f>HYPERLINK("#B1","返回目录")</f>
        <v>返回目录</v>
      </c>
      <c r="C14" s="114"/>
      <c r="D14" s="114"/>
      <c r="E14" s="114"/>
      <c r="F14" s="114"/>
      <c r="G14" s="114"/>
      <c r="H14" s="114"/>
    </row>
    <row r="15" spans="2:8" ht="18" x14ac:dyDescent="0.15">
      <c r="B15" s="112" t="s">
        <v>743</v>
      </c>
      <c r="C15" s="112"/>
      <c r="D15" s="112"/>
      <c r="E15" s="112"/>
      <c r="F15" s="112"/>
      <c r="G15" s="112"/>
      <c r="H15" s="112"/>
    </row>
    <row r="16" spans="2:8" ht="18" x14ac:dyDescent="0.15">
      <c r="B16" s="125" t="s">
        <v>749</v>
      </c>
      <c r="C16" s="126"/>
      <c r="D16" s="126"/>
      <c r="E16" s="126"/>
      <c r="F16" s="126"/>
      <c r="G16" s="126"/>
      <c r="H16" s="127"/>
    </row>
    <row r="17" spans="2:8" x14ac:dyDescent="0.15">
      <c r="B17" s="26" t="s">
        <v>0</v>
      </c>
      <c r="C17" s="26" t="s">
        <v>104</v>
      </c>
      <c r="D17" s="26" t="s">
        <v>105</v>
      </c>
      <c r="E17" s="26" t="s">
        <v>2</v>
      </c>
      <c r="F17" s="79" t="s">
        <v>1</v>
      </c>
      <c r="G17" s="79"/>
      <c r="H17" s="79"/>
    </row>
    <row r="18" spans="2:8" ht="33" x14ac:dyDescent="0.15">
      <c r="B18" s="27" t="s">
        <v>744</v>
      </c>
      <c r="C18" s="28" t="s">
        <v>746</v>
      </c>
      <c r="D18" s="16" t="s">
        <v>747</v>
      </c>
      <c r="E18" s="34"/>
      <c r="F18" s="109"/>
      <c r="G18" s="109"/>
      <c r="H18" s="109"/>
    </row>
    <row r="19" spans="2:8" ht="33" x14ac:dyDescent="0.15">
      <c r="B19" s="27" t="s">
        <v>745</v>
      </c>
      <c r="C19" s="28" t="s">
        <v>748</v>
      </c>
      <c r="D19" s="16" t="s">
        <v>747</v>
      </c>
      <c r="E19" s="34"/>
      <c r="F19" s="109"/>
      <c r="G19" s="109"/>
      <c r="H19" s="109"/>
    </row>
    <row r="20" spans="2:8" x14ac:dyDescent="0.15">
      <c r="B20" s="113" t="str">
        <f>HYPERLINK("#B1","返回目录")</f>
        <v>返回目录</v>
      </c>
      <c r="C20" s="114"/>
      <c r="D20" s="114"/>
      <c r="E20" s="114"/>
      <c r="F20" s="114"/>
      <c r="G20" s="114"/>
      <c r="H20" s="114"/>
    </row>
    <row r="21" spans="2:8" ht="18" x14ac:dyDescent="0.15">
      <c r="B21" s="112" t="s">
        <v>750</v>
      </c>
      <c r="C21" s="112"/>
      <c r="D21" s="112"/>
      <c r="E21" s="112"/>
      <c r="F21" s="112"/>
      <c r="G21" s="112"/>
      <c r="H21" s="112"/>
    </row>
    <row r="22" spans="2:8" x14ac:dyDescent="0.15">
      <c r="B22" s="26" t="s">
        <v>0</v>
      </c>
      <c r="C22" s="26" t="s">
        <v>104</v>
      </c>
      <c r="D22" s="26" t="s">
        <v>105</v>
      </c>
      <c r="E22" s="26" t="s">
        <v>2</v>
      </c>
      <c r="F22" s="79" t="s">
        <v>1</v>
      </c>
      <c r="G22" s="79"/>
      <c r="H22" s="79"/>
    </row>
    <row r="23" spans="2:8" ht="49.5" x14ac:dyDescent="0.15">
      <c r="B23" s="27" t="s">
        <v>751</v>
      </c>
      <c r="C23" s="28" t="s">
        <v>754</v>
      </c>
      <c r="D23" s="16" t="s">
        <v>759</v>
      </c>
      <c r="E23" s="34"/>
      <c r="F23" s="109"/>
      <c r="G23" s="109"/>
      <c r="H23" s="109"/>
    </row>
    <row r="24" spans="2:8" ht="49.5" x14ac:dyDescent="0.15">
      <c r="B24" s="27" t="s">
        <v>752</v>
      </c>
      <c r="C24" s="28" t="s">
        <v>756</v>
      </c>
      <c r="D24" s="16" t="s">
        <v>755</v>
      </c>
      <c r="E24" s="34"/>
      <c r="F24" s="109"/>
      <c r="G24" s="109"/>
      <c r="H24" s="109"/>
    </row>
    <row r="25" spans="2:8" ht="49.5" x14ac:dyDescent="0.15">
      <c r="B25" s="27" t="s">
        <v>753</v>
      </c>
      <c r="C25" s="28" t="s">
        <v>757</v>
      </c>
      <c r="D25" s="16" t="s">
        <v>758</v>
      </c>
      <c r="E25" s="34"/>
      <c r="F25" s="109"/>
      <c r="G25" s="109"/>
      <c r="H25" s="109"/>
    </row>
  </sheetData>
  <mergeCells count="20">
    <mergeCell ref="B15:H15"/>
    <mergeCell ref="F17:H17"/>
    <mergeCell ref="F18:H18"/>
    <mergeCell ref="B16:H16"/>
    <mergeCell ref="F24:H24"/>
    <mergeCell ref="F25:H25"/>
    <mergeCell ref="F19:H19"/>
    <mergeCell ref="F12:H12"/>
    <mergeCell ref="B1:C1"/>
    <mergeCell ref="B2:H2"/>
    <mergeCell ref="B3:H3"/>
    <mergeCell ref="B9:H9"/>
    <mergeCell ref="B10:H10"/>
    <mergeCell ref="F11:H11"/>
    <mergeCell ref="B20:H20"/>
    <mergeCell ref="B21:H21"/>
    <mergeCell ref="F22:H22"/>
    <mergeCell ref="F23:H23"/>
    <mergeCell ref="F13:H13"/>
    <mergeCell ref="B14:H14"/>
  </mergeCells>
  <phoneticPr fontId="1" type="noConversion"/>
  <conditionalFormatting sqref="E1 E4:E8 E11:E13 E26:E1048576">
    <cfRule type="cellIs" dxfId="91" priority="22" operator="equal">
      <formula>"NOT TEST"</formula>
    </cfRule>
    <cfRule type="cellIs" dxfId="90" priority="23" operator="equal">
      <formula>"FAIL"</formula>
    </cfRule>
  </conditionalFormatting>
  <conditionalFormatting sqref="D6:D8">
    <cfRule type="cellIs" dxfId="89" priority="20" operator="equal">
      <formula>"NOT TEST"</formula>
    </cfRule>
    <cfRule type="cellIs" dxfId="88" priority="21" operator="equal">
      <formula>"FAIL"</formula>
    </cfRule>
  </conditionalFormatting>
  <conditionalFormatting sqref="G5:G8">
    <cfRule type="cellIs" dxfId="87" priority="19" operator="notEqual">
      <formula>0</formula>
    </cfRule>
  </conditionalFormatting>
  <conditionalFormatting sqref="E17:E19">
    <cfRule type="cellIs" dxfId="86" priority="3" operator="equal">
      <formula>"NOT TEST"</formula>
    </cfRule>
    <cfRule type="cellIs" dxfId="85" priority="4" operator="equal">
      <formula>"FAIL"</formula>
    </cfRule>
  </conditionalFormatting>
  <conditionalFormatting sqref="E22:E25">
    <cfRule type="cellIs" dxfId="84" priority="1" operator="equal">
      <formula>"NOT TEST"</formula>
    </cfRule>
    <cfRule type="cellIs" dxfId="83" priority="2" operator="equal">
      <formula>"FAIL"</formula>
    </cfRule>
  </conditionalFormatting>
  <dataValidations count="1">
    <dataValidation type="list" allowBlank="1" showInputMessage="1" showErrorMessage="1" sqref="E1 E11:E13 E17:E19 E22: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zoomScaleNormal="100" workbookViewId="0">
      <selection activeCell="C6" sqref="C6"/>
    </sheetView>
  </sheetViews>
  <sheetFormatPr defaultColWidth="8.875" defaultRowHeight="16.5" x14ac:dyDescent="0.15"/>
  <cols>
    <col min="1" max="1" width="2.125" style="2" customWidth="1"/>
    <col min="2" max="2" width="7.25" style="2" customWidth="1"/>
    <col min="3" max="3" width="50.5" style="2" customWidth="1"/>
    <col min="4" max="4" width="61"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760</v>
      </c>
      <c r="C2" s="116"/>
      <c r="D2" s="116"/>
      <c r="E2" s="116"/>
      <c r="F2" s="116"/>
      <c r="G2" s="116"/>
      <c r="H2" s="116"/>
    </row>
    <row r="3" spans="2:8" x14ac:dyDescent="0.15">
      <c r="B3" s="109" t="s">
        <v>791</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5.0999999999999996</v>
      </c>
      <c r="C6" s="33" t="s">
        <v>792</v>
      </c>
      <c r="D6" s="28"/>
      <c r="E6" s="40">
        <f>SUM(F6+G6+H6)</f>
        <v>0</v>
      </c>
      <c r="F6" s="16">
        <f>COUNTIF(E10:E18,"PASS")</f>
        <v>0</v>
      </c>
      <c r="G6" s="46">
        <f>COUNTIF(E10:E18,"FAIL")</f>
        <v>0</v>
      </c>
      <c r="H6" s="46">
        <f>COUNTIF(E10:E18,"NOT TEST")</f>
        <v>0</v>
      </c>
    </row>
    <row r="7" spans="2:8" x14ac:dyDescent="0.15">
      <c r="B7" s="113" t="str">
        <f>HYPERLINK("#B1","返回目录")</f>
        <v>返回目录</v>
      </c>
      <c r="C7" s="114"/>
      <c r="D7" s="114"/>
      <c r="E7" s="114"/>
      <c r="F7" s="114"/>
      <c r="G7" s="114"/>
      <c r="H7" s="114"/>
    </row>
    <row r="8" spans="2:8" ht="18" x14ac:dyDescent="0.15">
      <c r="B8" s="112" t="s">
        <v>761</v>
      </c>
      <c r="C8" s="112"/>
      <c r="D8" s="112"/>
      <c r="E8" s="112"/>
      <c r="F8" s="112"/>
      <c r="G8" s="112"/>
      <c r="H8" s="112"/>
    </row>
    <row r="9" spans="2:8" x14ac:dyDescent="0.15">
      <c r="B9" s="26" t="s">
        <v>0</v>
      </c>
      <c r="C9" s="26" t="s">
        <v>104</v>
      </c>
      <c r="D9" s="26" t="s">
        <v>105</v>
      </c>
      <c r="E9" s="26" t="s">
        <v>2</v>
      </c>
      <c r="F9" s="79" t="s">
        <v>1</v>
      </c>
      <c r="G9" s="79"/>
      <c r="H9" s="79"/>
    </row>
    <row r="10" spans="2:8" ht="181.5" x14ac:dyDescent="0.15">
      <c r="B10" s="27" t="s">
        <v>762</v>
      </c>
      <c r="C10" s="28" t="s">
        <v>763</v>
      </c>
      <c r="D10" s="16" t="s">
        <v>764</v>
      </c>
      <c r="E10" s="34"/>
      <c r="F10" s="109"/>
      <c r="G10" s="109"/>
      <c r="H10" s="109"/>
    </row>
    <row r="11" spans="2:8" x14ac:dyDescent="0.15">
      <c r="B11" s="27" t="s">
        <v>765</v>
      </c>
      <c r="C11" s="28" t="s">
        <v>773</v>
      </c>
      <c r="D11" s="16" t="s">
        <v>774</v>
      </c>
      <c r="E11" s="34"/>
      <c r="F11" s="109"/>
      <c r="G11" s="109"/>
      <c r="H11" s="109"/>
    </row>
    <row r="12" spans="2:8" x14ac:dyDescent="0.15">
      <c r="B12" s="27" t="s">
        <v>766</v>
      </c>
      <c r="C12" s="28" t="s">
        <v>775</v>
      </c>
      <c r="D12" s="16" t="s">
        <v>776</v>
      </c>
      <c r="E12" s="34"/>
      <c r="F12" s="109"/>
      <c r="G12" s="109"/>
      <c r="H12" s="109"/>
    </row>
    <row r="13" spans="2:8" x14ac:dyDescent="0.15">
      <c r="B13" s="27" t="s">
        <v>767</v>
      </c>
      <c r="C13" s="28" t="s">
        <v>777</v>
      </c>
      <c r="D13" s="16" t="s">
        <v>778</v>
      </c>
      <c r="E13" s="34"/>
      <c r="F13" s="109"/>
      <c r="G13" s="109"/>
      <c r="H13" s="109"/>
    </row>
    <row r="14" spans="2:8" x14ac:dyDescent="0.15">
      <c r="B14" s="27" t="s">
        <v>768</v>
      </c>
      <c r="C14" s="28" t="s">
        <v>779</v>
      </c>
      <c r="D14" s="16" t="s">
        <v>780</v>
      </c>
      <c r="E14" s="34"/>
      <c r="F14" s="109"/>
      <c r="G14" s="109"/>
      <c r="H14" s="109"/>
    </row>
    <row r="15" spans="2:8" x14ac:dyDescent="0.15">
      <c r="B15" s="27" t="s">
        <v>769</v>
      </c>
      <c r="C15" s="28" t="s">
        <v>781</v>
      </c>
      <c r="D15" s="16" t="s">
        <v>782</v>
      </c>
      <c r="E15" s="34"/>
      <c r="F15" s="109"/>
      <c r="G15" s="109"/>
      <c r="H15" s="109"/>
    </row>
    <row r="16" spans="2:8" x14ac:dyDescent="0.15">
      <c r="B16" s="27" t="s">
        <v>770</v>
      </c>
      <c r="C16" s="28" t="s">
        <v>783</v>
      </c>
      <c r="D16" s="16" t="s">
        <v>784</v>
      </c>
      <c r="E16" s="34"/>
      <c r="F16" s="109"/>
      <c r="G16" s="109"/>
      <c r="H16" s="109"/>
    </row>
    <row r="17" spans="2:8" x14ac:dyDescent="0.15">
      <c r="B17" s="27" t="s">
        <v>771</v>
      </c>
      <c r="C17" s="28" t="s">
        <v>785</v>
      </c>
      <c r="D17" s="16" t="s">
        <v>786</v>
      </c>
      <c r="E17" s="34"/>
      <c r="F17" s="109"/>
      <c r="G17" s="109"/>
      <c r="H17" s="109"/>
    </row>
    <row r="18" spans="2:8" ht="33" x14ac:dyDescent="0.15">
      <c r="B18" s="27" t="s">
        <v>772</v>
      </c>
      <c r="C18" s="28" t="s">
        <v>787</v>
      </c>
      <c r="D18" s="16" t="s">
        <v>788</v>
      </c>
      <c r="E18" s="34"/>
      <c r="F18" s="109"/>
      <c r="G18" s="109"/>
      <c r="H18" s="109"/>
    </row>
  </sheetData>
  <mergeCells count="15">
    <mergeCell ref="F18:H18"/>
    <mergeCell ref="F16:H16"/>
    <mergeCell ref="F17:H17"/>
    <mergeCell ref="F10:H10"/>
    <mergeCell ref="B1:C1"/>
    <mergeCell ref="B2:H2"/>
    <mergeCell ref="B3:H3"/>
    <mergeCell ref="B7:H7"/>
    <mergeCell ref="B8:H8"/>
    <mergeCell ref="F9:H9"/>
    <mergeCell ref="F11:H11"/>
    <mergeCell ref="F12:H12"/>
    <mergeCell ref="F13:H13"/>
    <mergeCell ref="F14:H14"/>
    <mergeCell ref="F15:H15"/>
  </mergeCells>
  <phoneticPr fontId="1" type="noConversion"/>
  <conditionalFormatting sqref="E1 E4:E6 E9:E1048576">
    <cfRule type="cellIs" dxfId="82" priority="8" operator="equal">
      <formula>"NOT TEST"</formula>
    </cfRule>
    <cfRule type="cellIs" dxfId="81" priority="9" operator="equal">
      <formula>"FAIL"</formula>
    </cfRule>
  </conditionalFormatting>
  <conditionalFormatting sqref="D6">
    <cfRule type="cellIs" dxfId="80" priority="6" operator="equal">
      <formula>"NOT TEST"</formula>
    </cfRule>
    <cfRule type="cellIs" dxfId="79" priority="7" operator="equal">
      <formula>"FAIL"</formula>
    </cfRule>
  </conditionalFormatting>
  <conditionalFormatting sqref="G5:G6">
    <cfRule type="cellIs" dxfId="78" priority="5" operator="notEqual">
      <formula>0</formula>
    </cfRule>
  </conditionalFormatting>
  <dataValidations count="1">
    <dataValidation type="list" allowBlank="1" showInputMessage="1" showErrorMessage="1" sqref="E1 E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
  <sheetViews>
    <sheetView zoomScaleNormal="100" workbookViewId="0">
      <selection activeCell="C6" sqref="C6"/>
    </sheetView>
  </sheetViews>
  <sheetFormatPr defaultColWidth="8.875" defaultRowHeight="16.5" x14ac:dyDescent="0.15"/>
  <cols>
    <col min="1" max="1" width="1.625" style="2" customWidth="1"/>
    <col min="2" max="2" width="7.25" style="2" customWidth="1"/>
    <col min="3" max="3" width="51" style="2" customWidth="1"/>
    <col min="4" max="4" width="61"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790</v>
      </c>
      <c r="C2" s="116"/>
      <c r="D2" s="116"/>
      <c r="E2" s="116"/>
      <c r="F2" s="116"/>
      <c r="G2" s="116"/>
      <c r="H2" s="116"/>
    </row>
    <row r="3" spans="2:8" x14ac:dyDescent="0.15">
      <c r="B3" s="109" t="s">
        <v>795</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SUM(F6:F6)</f>
        <v>0</v>
      </c>
      <c r="G5" s="39">
        <f>SUM(G6:G6)</f>
        <v>0</v>
      </c>
      <c r="H5" s="39">
        <f>SUM(H6:H6)</f>
        <v>0</v>
      </c>
    </row>
    <row r="6" spans="2:8" x14ac:dyDescent="0.15">
      <c r="B6" s="27">
        <v>6.1</v>
      </c>
      <c r="C6" s="33" t="s">
        <v>794</v>
      </c>
      <c r="D6" s="28"/>
      <c r="E6" s="40">
        <f>SUM(F6+G6+H6)</f>
        <v>0</v>
      </c>
      <c r="F6" s="16">
        <f>COUNTIF(E10:E15,"PASS")</f>
        <v>0</v>
      </c>
      <c r="G6" s="46">
        <f>COUNTIF(E10:E15,"FAIL")</f>
        <v>0</v>
      </c>
      <c r="H6" s="46">
        <f>COUNTIF(E10:E15,"NOT TEST")</f>
        <v>0</v>
      </c>
    </row>
    <row r="7" spans="2:8" x14ac:dyDescent="0.15">
      <c r="B7" s="113" t="str">
        <f>HYPERLINK("#B1","返回目录")</f>
        <v>返回目录</v>
      </c>
      <c r="C7" s="114"/>
      <c r="D7" s="114"/>
      <c r="E7" s="114"/>
      <c r="F7" s="114"/>
      <c r="G7" s="114"/>
      <c r="H7" s="114"/>
    </row>
    <row r="8" spans="2:8" ht="18" x14ac:dyDescent="0.15">
      <c r="B8" s="112" t="s">
        <v>793</v>
      </c>
      <c r="C8" s="112"/>
      <c r="D8" s="112"/>
      <c r="E8" s="112"/>
      <c r="F8" s="112"/>
      <c r="G8" s="112"/>
      <c r="H8" s="112"/>
    </row>
    <row r="9" spans="2:8" x14ac:dyDescent="0.15">
      <c r="B9" s="26" t="s">
        <v>0</v>
      </c>
      <c r="C9" s="26" t="s">
        <v>104</v>
      </c>
      <c r="D9" s="26" t="s">
        <v>105</v>
      </c>
      <c r="E9" s="26" t="s">
        <v>2</v>
      </c>
      <c r="F9" s="79" t="s">
        <v>1</v>
      </c>
      <c r="G9" s="79"/>
      <c r="H9" s="79"/>
    </row>
    <row r="10" spans="2:8" ht="49.5" x14ac:dyDescent="0.15">
      <c r="B10" s="27" t="s">
        <v>796</v>
      </c>
      <c r="C10" s="28" t="s">
        <v>802</v>
      </c>
      <c r="D10" s="16" t="s">
        <v>803</v>
      </c>
      <c r="E10" s="34"/>
      <c r="F10" s="109"/>
      <c r="G10" s="109"/>
      <c r="H10" s="109"/>
    </row>
    <row r="11" spans="2:8" ht="49.5" x14ac:dyDescent="0.15">
      <c r="B11" s="27" t="s">
        <v>797</v>
      </c>
      <c r="C11" s="28" t="s">
        <v>804</v>
      </c>
      <c r="D11" s="16" t="s">
        <v>803</v>
      </c>
      <c r="E11" s="34"/>
      <c r="F11" s="109"/>
      <c r="G11" s="109"/>
      <c r="H11" s="109"/>
    </row>
    <row r="12" spans="2:8" x14ac:dyDescent="0.15">
      <c r="B12" s="27" t="s">
        <v>798</v>
      </c>
      <c r="C12" s="28" t="s">
        <v>805</v>
      </c>
      <c r="D12" s="16" t="s">
        <v>806</v>
      </c>
      <c r="E12" s="34"/>
      <c r="F12" s="109"/>
      <c r="G12" s="109"/>
      <c r="H12" s="109"/>
    </row>
    <row r="13" spans="2:8" ht="49.5" x14ac:dyDescent="0.15">
      <c r="B13" s="27" t="s">
        <v>799</v>
      </c>
      <c r="C13" s="28" t="s">
        <v>807</v>
      </c>
      <c r="D13" s="16" t="s">
        <v>808</v>
      </c>
      <c r="E13" s="34"/>
      <c r="F13" s="109"/>
      <c r="G13" s="109"/>
      <c r="H13" s="109"/>
    </row>
    <row r="14" spans="2:8" ht="49.5" x14ac:dyDescent="0.15">
      <c r="B14" s="27" t="s">
        <v>800</v>
      </c>
      <c r="C14" s="28" t="s">
        <v>809</v>
      </c>
      <c r="D14" s="16" t="s">
        <v>810</v>
      </c>
      <c r="E14" s="34"/>
      <c r="F14" s="109"/>
      <c r="G14" s="109"/>
      <c r="H14" s="109"/>
    </row>
    <row r="15" spans="2:8" ht="33" x14ac:dyDescent="0.15">
      <c r="B15" s="27" t="s">
        <v>801</v>
      </c>
      <c r="C15" s="28" t="s">
        <v>811</v>
      </c>
      <c r="D15" s="16" t="s">
        <v>812</v>
      </c>
      <c r="E15" s="34"/>
      <c r="F15" s="109"/>
      <c r="G15" s="109"/>
      <c r="H15" s="109"/>
    </row>
  </sheetData>
  <mergeCells count="12">
    <mergeCell ref="F15:H15"/>
    <mergeCell ref="F11:H11"/>
    <mergeCell ref="F12:H12"/>
    <mergeCell ref="F13:H13"/>
    <mergeCell ref="F14:H14"/>
    <mergeCell ref="F10:H10"/>
    <mergeCell ref="B1:C1"/>
    <mergeCell ref="B2:H2"/>
    <mergeCell ref="B3:H3"/>
    <mergeCell ref="B7:H7"/>
    <mergeCell ref="B8:H8"/>
    <mergeCell ref="F9:H9"/>
  </mergeCells>
  <phoneticPr fontId="1" type="noConversion"/>
  <conditionalFormatting sqref="E1 E4:E6 E9:E1048576">
    <cfRule type="cellIs" dxfId="77" priority="4" operator="equal">
      <formula>"NOT TEST"</formula>
    </cfRule>
    <cfRule type="cellIs" dxfId="76" priority="5" operator="equal">
      <formula>"FAIL"</formula>
    </cfRule>
  </conditionalFormatting>
  <conditionalFormatting sqref="D6">
    <cfRule type="cellIs" dxfId="75" priority="2" operator="equal">
      <formula>"NOT TEST"</formula>
    </cfRule>
    <cfRule type="cellIs" dxfId="74" priority="3" operator="equal">
      <formula>"FAIL"</formula>
    </cfRule>
  </conditionalFormatting>
  <conditionalFormatting sqref="G5:G6">
    <cfRule type="cellIs" dxfId="73" priority="1" operator="notEqual">
      <formula>0</formula>
    </cfRule>
  </conditionalFormatting>
  <dataValidations count="1">
    <dataValidation type="list" allowBlank="1" showInputMessage="1" showErrorMessage="1" sqref="E1 E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73"/>
  <sheetViews>
    <sheetView zoomScaleNormal="100" workbookViewId="0"/>
  </sheetViews>
  <sheetFormatPr defaultColWidth="8.875" defaultRowHeight="16.5" x14ac:dyDescent="0.15"/>
  <cols>
    <col min="1" max="1" width="1.75" style="2" customWidth="1"/>
    <col min="2" max="2" width="7.25" style="2" customWidth="1"/>
    <col min="3" max="3" width="50.75" style="2" customWidth="1"/>
    <col min="4" max="4" width="60.7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814</v>
      </c>
      <c r="C2" s="116"/>
      <c r="D2" s="116"/>
      <c r="E2" s="116"/>
      <c r="F2" s="116"/>
      <c r="G2" s="116"/>
      <c r="H2" s="116"/>
    </row>
    <row r="3" spans="2:8" x14ac:dyDescent="0.15">
      <c r="B3" s="109" t="s">
        <v>736</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SUM(F6:F8)</f>
        <v>0</v>
      </c>
      <c r="G5" s="39">
        <f>SUM(G6:G8)</f>
        <v>0</v>
      </c>
      <c r="H5" s="39">
        <f>SUM(H6:H8)</f>
        <v>0</v>
      </c>
    </row>
    <row r="6" spans="2:8" x14ac:dyDescent="0.15">
      <c r="B6" s="27">
        <v>7.1</v>
      </c>
      <c r="C6" s="33" t="str">
        <f>HYPERLINK("#B20","节目编辑")</f>
        <v>节目编辑</v>
      </c>
      <c r="D6" s="28"/>
      <c r="E6" s="40">
        <f>SUM(F6+G6+H6)</f>
        <v>0</v>
      </c>
      <c r="F6" s="16">
        <f>COUNTIF(E12:E42,"PASS")</f>
        <v>0</v>
      </c>
      <c r="G6" s="46">
        <f>COUNTIF(E12:E42,"FAIL")</f>
        <v>0</v>
      </c>
      <c r="H6" s="46">
        <f>COUNTIF(E12:E42,"NOT TEST")</f>
        <v>0</v>
      </c>
    </row>
    <row r="7" spans="2:8" x14ac:dyDescent="0.15">
      <c r="B7" s="27">
        <v>7.2</v>
      </c>
      <c r="C7" s="33" t="str">
        <f>HYPERLINK("#B50","节目指南、预定/录")</f>
        <v>节目指南、预定/录</v>
      </c>
      <c r="D7" s="28"/>
      <c r="E7" s="40">
        <f t="shared" ref="E7:E8" si="0">SUM(F7+G7+H7)</f>
        <v>0</v>
      </c>
      <c r="F7" s="16">
        <f>COUNTIF(E47:E66,"PASS")</f>
        <v>0</v>
      </c>
      <c r="G7" s="46">
        <f>COUNTIF(E47:E66,"FAIL")</f>
        <v>0</v>
      </c>
      <c r="H7" s="46">
        <f>COUNTIF(E47:E66,"NOT TEST")</f>
        <v>0</v>
      </c>
    </row>
    <row r="8" spans="2:8" x14ac:dyDescent="0.15">
      <c r="B8" s="27">
        <v>7.3</v>
      </c>
      <c r="C8" s="33" t="str">
        <f>HYPERLINK("#B74","PSI/SI更新功能")</f>
        <v>PSI/SI更新功能</v>
      </c>
      <c r="D8" s="28"/>
      <c r="E8" s="40">
        <f t="shared" si="0"/>
        <v>0</v>
      </c>
      <c r="F8" s="16">
        <f>COUNTIF(E70:E73,"PASS")</f>
        <v>0</v>
      </c>
      <c r="G8" s="46">
        <f>COUNTIF(E70:E73,"FAIL")</f>
        <v>0</v>
      </c>
      <c r="H8" s="46">
        <f>COUNTIF(E70:E73,"FAIL")</f>
        <v>0</v>
      </c>
    </row>
    <row r="9" spans="2:8" x14ac:dyDescent="0.15">
      <c r="B9" s="113" t="str">
        <f>HYPERLINK("#B1","返回目录")</f>
        <v>返回目录</v>
      </c>
      <c r="C9" s="114"/>
      <c r="D9" s="114"/>
      <c r="E9" s="114"/>
      <c r="F9" s="114"/>
      <c r="G9" s="114"/>
      <c r="H9" s="114"/>
    </row>
    <row r="10" spans="2:8" ht="18" x14ac:dyDescent="0.15">
      <c r="B10" s="112" t="s">
        <v>815</v>
      </c>
      <c r="C10" s="112"/>
      <c r="D10" s="112"/>
      <c r="E10" s="112"/>
      <c r="F10" s="112"/>
      <c r="G10" s="112"/>
      <c r="H10" s="112"/>
    </row>
    <row r="11" spans="2:8" x14ac:dyDescent="0.15">
      <c r="B11" s="26" t="s">
        <v>0</v>
      </c>
      <c r="C11" s="26" t="s">
        <v>104</v>
      </c>
      <c r="D11" s="26" t="s">
        <v>105</v>
      </c>
      <c r="E11" s="26" t="s">
        <v>2</v>
      </c>
      <c r="F11" s="79" t="s">
        <v>1</v>
      </c>
      <c r="G11" s="79"/>
      <c r="H11" s="79"/>
    </row>
    <row r="12" spans="2:8" x14ac:dyDescent="0.15">
      <c r="B12" s="27" t="s">
        <v>816</v>
      </c>
      <c r="C12" s="28" t="s">
        <v>846</v>
      </c>
      <c r="D12" s="16"/>
      <c r="E12" s="34"/>
      <c r="F12" s="109"/>
      <c r="G12" s="109"/>
      <c r="H12" s="109"/>
    </row>
    <row r="13" spans="2:8" x14ac:dyDescent="0.15">
      <c r="B13" s="27" t="s">
        <v>817</v>
      </c>
      <c r="C13" s="28" t="s">
        <v>847</v>
      </c>
      <c r="D13" s="16"/>
      <c r="E13" s="34"/>
      <c r="F13" s="109"/>
      <c r="G13" s="109"/>
      <c r="H13" s="109"/>
    </row>
    <row r="14" spans="2:8" ht="33" x14ac:dyDescent="0.15">
      <c r="B14" s="27" t="s">
        <v>818</v>
      </c>
      <c r="C14" s="28" t="s">
        <v>848</v>
      </c>
      <c r="D14" s="16" t="s">
        <v>849</v>
      </c>
      <c r="E14" s="34"/>
      <c r="F14" s="109"/>
      <c r="G14" s="109"/>
      <c r="H14" s="109"/>
    </row>
    <row r="15" spans="2:8" ht="49.5" x14ac:dyDescent="0.15">
      <c r="B15" s="27" t="s">
        <v>819</v>
      </c>
      <c r="C15" s="28" t="s">
        <v>850</v>
      </c>
      <c r="D15" s="16" t="s">
        <v>851</v>
      </c>
      <c r="E15" s="34"/>
      <c r="F15" s="109"/>
      <c r="G15" s="109"/>
      <c r="H15" s="109"/>
    </row>
    <row r="16" spans="2:8" ht="49.5" x14ac:dyDescent="0.15">
      <c r="B16" s="27" t="s">
        <v>820</v>
      </c>
      <c r="C16" s="28" t="s">
        <v>852</v>
      </c>
      <c r="D16" s="16" t="s">
        <v>853</v>
      </c>
      <c r="E16" s="34"/>
      <c r="F16" s="109"/>
      <c r="G16" s="109"/>
      <c r="H16" s="109"/>
    </row>
    <row r="17" spans="2:8" ht="33" x14ac:dyDescent="0.15">
      <c r="B17" s="27" t="s">
        <v>821</v>
      </c>
      <c r="C17" s="47" t="s">
        <v>854</v>
      </c>
      <c r="D17" s="16" t="s">
        <v>855</v>
      </c>
      <c r="E17" s="34"/>
      <c r="F17" s="109"/>
      <c r="G17" s="109"/>
      <c r="H17" s="109"/>
    </row>
    <row r="18" spans="2:8" x14ac:dyDescent="0.15">
      <c r="B18" s="27" t="s">
        <v>822</v>
      </c>
      <c r="C18" s="28" t="s">
        <v>856</v>
      </c>
      <c r="D18" s="16" t="s">
        <v>857</v>
      </c>
      <c r="E18" s="34"/>
      <c r="F18" s="109"/>
      <c r="G18" s="109"/>
      <c r="H18" s="109"/>
    </row>
    <row r="19" spans="2:8" x14ac:dyDescent="0.15">
      <c r="B19" s="27" t="s">
        <v>823</v>
      </c>
      <c r="C19" s="28" t="s">
        <v>858</v>
      </c>
      <c r="D19" s="16" t="s">
        <v>859</v>
      </c>
      <c r="E19" s="34"/>
      <c r="F19" s="109"/>
      <c r="G19" s="109"/>
      <c r="H19" s="109"/>
    </row>
    <row r="20" spans="2:8" ht="33" x14ac:dyDescent="0.15">
      <c r="B20" s="27" t="s">
        <v>824</v>
      </c>
      <c r="C20" s="28" t="s">
        <v>860</v>
      </c>
      <c r="D20" s="16" t="s">
        <v>861</v>
      </c>
      <c r="E20" s="34"/>
      <c r="F20" s="109"/>
      <c r="G20" s="109"/>
      <c r="H20" s="109"/>
    </row>
    <row r="21" spans="2:8" x14ac:dyDescent="0.15">
      <c r="B21" s="27" t="s">
        <v>825</v>
      </c>
      <c r="C21" s="28" t="s">
        <v>862</v>
      </c>
      <c r="D21" s="16" t="s">
        <v>863</v>
      </c>
      <c r="E21" s="34"/>
      <c r="F21" s="109"/>
      <c r="G21" s="109"/>
      <c r="H21" s="109"/>
    </row>
    <row r="22" spans="2:8" x14ac:dyDescent="0.15">
      <c r="B22" s="27" t="s">
        <v>826</v>
      </c>
      <c r="C22" s="28" t="s">
        <v>864</v>
      </c>
      <c r="D22" s="16" t="s">
        <v>857</v>
      </c>
      <c r="E22" s="34"/>
      <c r="F22" s="109"/>
      <c r="G22" s="109"/>
      <c r="H22" s="109"/>
    </row>
    <row r="23" spans="2:8" ht="33" x14ac:dyDescent="0.15">
      <c r="B23" s="27" t="s">
        <v>827</v>
      </c>
      <c r="C23" s="28" t="s">
        <v>865</v>
      </c>
      <c r="D23" s="16" t="s">
        <v>866</v>
      </c>
      <c r="E23" s="34"/>
      <c r="F23" s="109"/>
      <c r="G23" s="109"/>
      <c r="H23" s="109"/>
    </row>
    <row r="24" spans="2:8" ht="33" x14ac:dyDescent="0.15">
      <c r="B24" s="27" t="s">
        <v>828</v>
      </c>
      <c r="C24" s="28" t="s">
        <v>867</v>
      </c>
      <c r="D24" s="16" t="s">
        <v>868</v>
      </c>
      <c r="E24" s="34"/>
      <c r="F24" s="109"/>
      <c r="G24" s="109"/>
      <c r="H24" s="109"/>
    </row>
    <row r="25" spans="2:8" ht="33" x14ac:dyDescent="0.15">
      <c r="B25" s="27" t="s">
        <v>829</v>
      </c>
      <c r="C25" s="28" t="s">
        <v>870</v>
      </c>
      <c r="D25" s="16" t="s">
        <v>869</v>
      </c>
      <c r="E25" s="34"/>
      <c r="F25" s="109"/>
      <c r="G25" s="109"/>
      <c r="H25" s="109"/>
    </row>
    <row r="26" spans="2:8" x14ac:dyDescent="0.15">
      <c r="B26" s="27" t="s">
        <v>830</v>
      </c>
      <c r="C26" s="28" t="s">
        <v>871</v>
      </c>
      <c r="D26" s="16" t="s">
        <v>874</v>
      </c>
      <c r="E26" s="34"/>
      <c r="F26" s="109"/>
      <c r="G26" s="109"/>
      <c r="H26" s="109"/>
    </row>
    <row r="27" spans="2:8" x14ac:dyDescent="0.15">
      <c r="B27" s="27" t="s">
        <v>831</v>
      </c>
      <c r="C27" s="28" t="s">
        <v>872</v>
      </c>
      <c r="D27" s="16" t="s">
        <v>873</v>
      </c>
      <c r="E27" s="34"/>
      <c r="F27" s="109"/>
      <c r="G27" s="109"/>
      <c r="H27" s="109"/>
    </row>
    <row r="28" spans="2:8" x14ac:dyDescent="0.15">
      <c r="B28" s="27" t="s">
        <v>832</v>
      </c>
      <c r="C28" s="28" t="s">
        <v>875</v>
      </c>
      <c r="D28" s="16" t="s">
        <v>876</v>
      </c>
      <c r="E28" s="34"/>
      <c r="F28" s="109"/>
      <c r="G28" s="109"/>
      <c r="H28" s="109"/>
    </row>
    <row r="29" spans="2:8" ht="49.5" x14ac:dyDescent="0.15">
      <c r="B29" s="27" t="s">
        <v>833</v>
      </c>
      <c r="C29" s="28" t="s">
        <v>877</v>
      </c>
      <c r="D29" s="16" t="s">
        <v>878</v>
      </c>
      <c r="E29" s="34"/>
      <c r="F29" s="109"/>
      <c r="G29" s="109"/>
      <c r="H29" s="109"/>
    </row>
    <row r="30" spans="2:8" ht="33" x14ac:dyDescent="0.15">
      <c r="B30" s="27" t="s">
        <v>834</v>
      </c>
      <c r="C30" s="28" t="s">
        <v>879</v>
      </c>
      <c r="D30" s="16" t="s">
        <v>880</v>
      </c>
      <c r="E30" s="34"/>
      <c r="F30" s="109"/>
      <c r="G30" s="109"/>
      <c r="H30" s="109"/>
    </row>
    <row r="31" spans="2:8" ht="33" x14ac:dyDescent="0.15">
      <c r="B31" s="27" t="s">
        <v>835</v>
      </c>
      <c r="C31" s="28" t="s">
        <v>881</v>
      </c>
      <c r="D31" s="16" t="s">
        <v>882</v>
      </c>
      <c r="E31" s="34"/>
      <c r="F31" s="109"/>
      <c r="G31" s="109"/>
      <c r="H31" s="109"/>
    </row>
    <row r="32" spans="2:8" ht="49.5" x14ac:dyDescent="0.15">
      <c r="B32" s="27" t="s">
        <v>836</v>
      </c>
      <c r="C32" s="28" t="s">
        <v>883</v>
      </c>
      <c r="D32" s="16" t="s">
        <v>884</v>
      </c>
      <c r="E32" s="34"/>
      <c r="F32" s="109"/>
      <c r="G32" s="109"/>
      <c r="H32" s="109"/>
    </row>
    <row r="33" spans="2:8" ht="33" x14ac:dyDescent="0.15">
      <c r="B33" s="27" t="s">
        <v>837</v>
      </c>
      <c r="C33" s="28" t="s">
        <v>885</v>
      </c>
      <c r="D33" s="16" t="s">
        <v>886</v>
      </c>
      <c r="E33" s="34"/>
      <c r="F33" s="109"/>
      <c r="G33" s="109"/>
      <c r="H33" s="109"/>
    </row>
    <row r="34" spans="2:8" ht="33" x14ac:dyDescent="0.15">
      <c r="B34" s="27" t="s">
        <v>838</v>
      </c>
      <c r="C34" s="28" t="s">
        <v>887</v>
      </c>
      <c r="D34" s="16" t="s">
        <v>857</v>
      </c>
      <c r="E34" s="34"/>
      <c r="F34" s="109"/>
      <c r="G34" s="109"/>
      <c r="H34" s="109"/>
    </row>
    <row r="35" spans="2:8" x14ac:dyDescent="0.15">
      <c r="B35" s="27" t="s">
        <v>839</v>
      </c>
      <c r="C35" s="28" t="s">
        <v>888</v>
      </c>
      <c r="D35" s="16" t="s">
        <v>889</v>
      </c>
      <c r="E35" s="34"/>
      <c r="F35" s="109"/>
      <c r="G35" s="109"/>
      <c r="H35" s="109"/>
    </row>
    <row r="36" spans="2:8" x14ac:dyDescent="0.15">
      <c r="B36" s="27" t="s">
        <v>840</v>
      </c>
      <c r="C36" s="28" t="s">
        <v>890</v>
      </c>
      <c r="D36" s="16" t="s">
        <v>891</v>
      </c>
      <c r="E36" s="34"/>
      <c r="F36" s="109"/>
      <c r="G36" s="109"/>
      <c r="H36" s="109"/>
    </row>
    <row r="37" spans="2:8" x14ac:dyDescent="0.15">
      <c r="B37" s="27" t="s">
        <v>841</v>
      </c>
      <c r="C37" s="28" t="s">
        <v>892</v>
      </c>
      <c r="D37" s="16" t="s">
        <v>893</v>
      </c>
      <c r="E37" s="34"/>
      <c r="F37" s="109"/>
      <c r="G37" s="109"/>
      <c r="H37" s="109"/>
    </row>
    <row r="38" spans="2:8" x14ac:dyDescent="0.15">
      <c r="B38" s="27" t="s">
        <v>842</v>
      </c>
      <c r="C38" s="28" t="s">
        <v>894</v>
      </c>
      <c r="D38" s="16" t="s">
        <v>895</v>
      </c>
      <c r="E38" s="34"/>
      <c r="F38" s="109"/>
      <c r="G38" s="109"/>
      <c r="H38" s="109"/>
    </row>
    <row r="39" spans="2:8" x14ac:dyDescent="0.15">
      <c r="B39" s="27" t="s">
        <v>843</v>
      </c>
      <c r="C39" s="28" t="s">
        <v>896</v>
      </c>
      <c r="D39" s="16" t="s">
        <v>897</v>
      </c>
      <c r="E39" s="34"/>
      <c r="F39" s="109"/>
      <c r="G39" s="109"/>
      <c r="H39" s="109"/>
    </row>
    <row r="40" spans="2:8" x14ac:dyDescent="0.15">
      <c r="B40" s="27" t="s">
        <v>844</v>
      </c>
      <c r="C40" s="28" t="s">
        <v>898</v>
      </c>
      <c r="D40" s="16" t="s">
        <v>873</v>
      </c>
      <c r="E40" s="34"/>
      <c r="F40" s="109"/>
      <c r="G40" s="109"/>
      <c r="H40" s="109"/>
    </row>
    <row r="41" spans="2:8" ht="33" x14ac:dyDescent="0.15">
      <c r="B41" s="27" t="s">
        <v>845</v>
      </c>
      <c r="C41" s="28" t="s">
        <v>899</v>
      </c>
      <c r="D41" s="16" t="s">
        <v>900</v>
      </c>
      <c r="E41" s="34"/>
      <c r="F41" s="109"/>
      <c r="G41" s="109"/>
      <c r="H41" s="109"/>
    </row>
    <row r="42" spans="2:8" x14ac:dyDescent="0.15">
      <c r="B42" s="27" t="s">
        <v>901</v>
      </c>
      <c r="C42" s="28" t="s">
        <v>902</v>
      </c>
      <c r="D42" s="16" t="s">
        <v>903</v>
      </c>
      <c r="E42" s="34"/>
      <c r="F42" s="109"/>
      <c r="G42" s="109"/>
      <c r="H42" s="109"/>
    </row>
    <row r="43" spans="2:8" x14ac:dyDescent="0.15">
      <c r="B43" s="113" t="str">
        <f>HYPERLINK("#B1","返回目录")</f>
        <v>返回目录</v>
      </c>
      <c r="C43" s="114"/>
      <c r="D43" s="114"/>
      <c r="E43" s="114"/>
      <c r="F43" s="114"/>
      <c r="G43" s="114"/>
      <c r="H43" s="114"/>
    </row>
    <row r="44" spans="2:8" ht="18" x14ac:dyDescent="0.15">
      <c r="B44" s="112" t="s">
        <v>904</v>
      </c>
      <c r="C44" s="112"/>
      <c r="D44" s="112"/>
      <c r="E44" s="112"/>
      <c r="F44" s="112"/>
      <c r="G44" s="112"/>
      <c r="H44" s="112"/>
    </row>
    <row r="45" spans="2:8" ht="114.6" customHeight="1" x14ac:dyDescent="0.15">
      <c r="B45" s="128" t="s">
        <v>925</v>
      </c>
      <c r="C45" s="129"/>
      <c r="D45" s="129"/>
      <c r="E45" s="129"/>
      <c r="F45" s="129"/>
      <c r="G45" s="129"/>
      <c r="H45" s="130"/>
    </row>
    <row r="46" spans="2:8" x14ac:dyDescent="0.15">
      <c r="B46" s="26" t="s">
        <v>0</v>
      </c>
      <c r="C46" s="26" t="s">
        <v>104</v>
      </c>
      <c r="D46" s="26" t="s">
        <v>105</v>
      </c>
      <c r="E46" s="26" t="s">
        <v>2</v>
      </c>
      <c r="F46" s="79" t="s">
        <v>1</v>
      </c>
      <c r="G46" s="79"/>
      <c r="H46" s="79"/>
    </row>
    <row r="47" spans="2:8" ht="33" x14ac:dyDescent="0.15">
      <c r="B47" s="27" t="s">
        <v>905</v>
      </c>
      <c r="C47" s="28" t="s">
        <v>926</v>
      </c>
      <c r="D47" s="16" t="s">
        <v>927</v>
      </c>
      <c r="E47" s="34"/>
      <c r="F47" s="109"/>
      <c r="G47" s="109"/>
      <c r="H47" s="109"/>
    </row>
    <row r="48" spans="2:8" x14ac:dyDescent="0.15">
      <c r="B48" s="27" t="s">
        <v>906</v>
      </c>
      <c r="C48" s="28" t="s">
        <v>928</v>
      </c>
      <c r="D48" s="16" t="s">
        <v>929</v>
      </c>
      <c r="E48" s="34"/>
      <c r="F48" s="109"/>
      <c r="G48" s="109"/>
      <c r="H48" s="109"/>
    </row>
    <row r="49" spans="2:8" ht="33" x14ac:dyDescent="0.15">
      <c r="B49" s="27" t="s">
        <v>907</v>
      </c>
      <c r="C49" s="28" t="s">
        <v>930</v>
      </c>
      <c r="D49" s="16" t="s">
        <v>931</v>
      </c>
      <c r="E49" s="34"/>
      <c r="F49" s="109"/>
      <c r="G49" s="109"/>
      <c r="H49" s="109"/>
    </row>
    <row r="50" spans="2:8" x14ac:dyDescent="0.15">
      <c r="B50" s="27" t="s">
        <v>908</v>
      </c>
      <c r="C50" s="28" t="s">
        <v>932</v>
      </c>
      <c r="D50" s="16" t="s">
        <v>933</v>
      </c>
      <c r="E50" s="34"/>
      <c r="F50" s="109"/>
      <c r="G50" s="109"/>
      <c r="H50" s="109"/>
    </row>
    <row r="51" spans="2:8" ht="49.5" x14ac:dyDescent="0.15">
      <c r="B51" s="27" t="s">
        <v>909</v>
      </c>
      <c r="C51" s="28" t="s">
        <v>935</v>
      </c>
      <c r="D51" s="16" t="s">
        <v>934</v>
      </c>
      <c r="E51" s="34"/>
      <c r="F51" s="109"/>
      <c r="G51" s="109"/>
      <c r="H51" s="109"/>
    </row>
    <row r="52" spans="2:8" ht="33" x14ac:dyDescent="0.15">
      <c r="B52" s="27" t="s">
        <v>910</v>
      </c>
      <c r="C52" s="28" t="s">
        <v>936</v>
      </c>
      <c r="D52" s="16" t="s">
        <v>937</v>
      </c>
      <c r="E52" s="34"/>
      <c r="F52" s="109"/>
      <c r="G52" s="109"/>
      <c r="H52" s="109"/>
    </row>
    <row r="53" spans="2:8" x14ac:dyDescent="0.15">
      <c r="B53" s="27" t="s">
        <v>911</v>
      </c>
      <c r="C53" s="28" t="s">
        <v>938</v>
      </c>
      <c r="D53" s="16" t="s">
        <v>939</v>
      </c>
      <c r="E53" s="34"/>
      <c r="F53" s="109"/>
      <c r="G53" s="109"/>
      <c r="H53" s="109"/>
    </row>
    <row r="54" spans="2:8" ht="33" x14ac:dyDescent="0.15">
      <c r="B54" s="27" t="s">
        <v>912</v>
      </c>
      <c r="C54" s="28" t="s">
        <v>940</v>
      </c>
      <c r="D54" s="16" t="s">
        <v>941</v>
      </c>
      <c r="E54" s="34"/>
      <c r="F54" s="109"/>
      <c r="G54" s="109"/>
      <c r="H54" s="109"/>
    </row>
    <row r="55" spans="2:8" x14ac:dyDescent="0.15">
      <c r="B55" s="27" t="s">
        <v>913</v>
      </c>
      <c r="C55" s="28" t="s">
        <v>942</v>
      </c>
      <c r="D55" s="16" t="s">
        <v>943</v>
      </c>
      <c r="E55" s="34"/>
      <c r="F55" s="109"/>
      <c r="G55" s="109"/>
      <c r="H55" s="109"/>
    </row>
    <row r="56" spans="2:8" x14ac:dyDescent="0.15">
      <c r="B56" s="27" t="s">
        <v>914</v>
      </c>
      <c r="C56" s="28" t="s">
        <v>944</v>
      </c>
      <c r="D56" s="16" t="s">
        <v>945</v>
      </c>
      <c r="E56" s="34"/>
      <c r="F56" s="109"/>
      <c r="G56" s="109"/>
      <c r="H56" s="109"/>
    </row>
    <row r="57" spans="2:8" x14ac:dyDescent="0.15">
      <c r="B57" s="27" t="s">
        <v>915</v>
      </c>
      <c r="C57" s="28" t="s">
        <v>946</v>
      </c>
      <c r="D57" s="16" t="s">
        <v>947</v>
      </c>
      <c r="E57" s="34"/>
      <c r="F57" s="109"/>
      <c r="G57" s="109"/>
      <c r="H57" s="109"/>
    </row>
    <row r="58" spans="2:8" ht="33" x14ac:dyDescent="0.15">
      <c r="B58" s="27" t="s">
        <v>916</v>
      </c>
      <c r="C58" s="28" t="s">
        <v>948</v>
      </c>
      <c r="D58" s="16" t="s">
        <v>949</v>
      </c>
      <c r="E58" s="34"/>
      <c r="F58" s="109"/>
      <c r="G58" s="109"/>
      <c r="H58" s="109"/>
    </row>
    <row r="59" spans="2:8" ht="33" x14ac:dyDescent="0.15">
      <c r="B59" s="27" t="s">
        <v>917</v>
      </c>
      <c r="C59" s="28" t="s">
        <v>950</v>
      </c>
      <c r="D59" s="16" t="s">
        <v>951</v>
      </c>
      <c r="E59" s="34"/>
      <c r="F59" s="109"/>
      <c r="G59" s="109"/>
      <c r="H59" s="109"/>
    </row>
    <row r="60" spans="2:8" ht="33" x14ac:dyDescent="0.15">
      <c r="B60" s="27" t="s">
        <v>918</v>
      </c>
      <c r="C60" s="28" t="s">
        <v>952</v>
      </c>
      <c r="D60" s="16" t="s">
        <v>953</v>
      </c>
      <c r="E60" s="34"/>
      <c r="F60" s="109"/>
      <c r="G60" s="109"/>
      <c r="H60" s="109"/>
    </row>
    <row r="61" spans="2:8" x14ac:dyDescent="0.15">
      <c r="B61" s="27" t="s">
        <v>919</v>
      </c>
      <c r="C61" s="28" t="s">
        <v>954</v>
      </c>
      <c r="D61" s="16"/>
      <c r="E61" s="34"/>
      <c r="F61" s="109"/>
      <c r="G61" s="109"/>
      <c r="H61" s="109"/>
    </row>
    <row r="62" spans="2:8" ht="49.5" x14ac:dyDescent="0.15">
      <c r="B62" s="27" t="s">
        <v>920</v>
      </c>
      <c r="C62" s="28" t="s">
        <v>955</v>
      </c>
      <c r="D62" s="16" t="s">
        <v>956</v>
      </c>
      <c r="E62" s="34"/>
      <c r="F62" s="109"/>
      <c r="G62" s="109"/>
      <c r="H62" s="109"/>
    </row>
    <row r="63" spans="2:8" ht="33" x14ac:dyDescent="0.15">
      <c r="B63" s="27" t="s">
        <v>921</v>
      </c>
      <c r="C63" s="28" t="s">
        <v>957</v>
      </c>
      <c r="D63" s="16" t="s">
        <v>958</v>
      </c>
      <c r="E63" s="34"/>
      <c r="F63" s="109"/>
      <c r="G63" s="109"/>
      <c r="H63" s="109"/>
    </row>
    <row r="64" spans="2:8" x14ac:dyDescent="0.15">
      <c r="B64" s="27" t="s">
        <v>922</v>
      </c>
      <c r="C64" s="28" t="s">
        <v>959</v>
      </c>
      <c r="D64" s="16"/>
      <c r="E64" s="34"/>
      <c r="F64" s="109"/>
      <c r="G64" s="109"/>
      <c r="H64" s="109"/>
    </row>
    <row r="65" spans="2:8" x14ac:dyDescent="0.15">
      <c r="B65" s="27" t="s">
        <v>923</v>
      </c>
      <c r="C65" s="2" t="s">
        <v>960</v>
      </c>
      <c r="E65" s="34"/>
      <c r="F65" s="109"/>
      <c r="G65" s="109"/>
      <c r="H65" s="109"/>
    </row>
    <row r="66" spans="2:8" ht="33" x14ac:dyDescent="0.15">
      <c r="B66" s="27" t="s">
        <v>924</v>
      </c>
      <c r="C66" s="28" t="s">
        <v>961</v>
      </c>
      <c r="D66" s="16" t="s">
        <v>962</v>
      </c>
      <c r="E66" s="34"/>
      <c r="F66" s="109"/>
      <c r="G66" s="109"/>
      <c r="H66" s="109"/>
    </row>
    <row r="67" spans="2:8" x14ac:dyDescent="0.15">
      <c r="B67" s="113" t="str">
        <f>HYPERLINK("#B1","返回目录")</f>
        <v>返回目录</v>
      </c>
      <c r="C67" s="114"/>
      <c r="D67" s="114"/>
      <c r="E67" s="114"/>
      <c r="F67" s="114"/>
      <c r="G67" s="114"/>
      <c r="H67" s="114"/>
    </row>
    <row r="68" spans="2:8" ht="18" x14ac:dyDescent="0.15">
      <c r="B68" s="112" t="s">
        <v>963</v>
      </c>
      <c r="C68" s="112"/>
      <c r="D68" s="112"/>
      <c r="E68" s="112"/>
      <c r="F68" s="112"/>
      <c r="G68" s="112"/>
      <c r="H68" s="112"/>
    </row>
    <row r="69" spans="2:8" x14ac:dyDescent="0.15">
      <c r="B69" s="26" t="s">
        <v>0</v>
      </c>
      <c r="C69" s="26" t="s">
        <v>104</v>
      </c>
      <c r="D69" s="26" t="s">
        <v>105</v>
      </c>
      <c r="E69" s="26" t="s">
        <v>2</v>
      </c>
      <c r="F69" s="79" t="s">
        <v>1</v>
      </c>
      <c r="G69" s="79"/>
      <c r="H69" s="79"/>
    </row>
    <row r="70" spans="2:8" ht="49.5" x14ac:dyDescent="0.15">
      <c r="B70" s="27" t="s">
        <v>964</v>
      </c>
      <c r="C70" s="28" t="s">
        <v>969</v>
      </c>
      <c r="D70" s="16" t="s">
        <v>968</v>
      </c>
      <c r="E70" s="34"/>
      <c r="F70" s="109"/>
      <c r="G70" s="109"/>
      <c r="H70" s="109"/>
    </row>
    <row r="71" spans="2:8" ht="33" x14ac:dyDescent="0.15">
      <c r="B71" s="27" t="s">
        <v>965</v>
      </c>
      <c r="C71" s="28" t="s">
        <v>970</v>
      </c>
      <c r="D71" s="16" t="s">
        <v>971</v>
      </c>
      <c r="E71" s="34"/>
      <c r="F71" s="109"/>
      <c r="G71" s="109"/>
      <c r="H71" s="109"/>
    </row>
    <row r="72" spans="2:8" x14ac:dyDescent="0.15">
      <c r="B72" s="27" t="s">
        <v>966</v>
      </c>
      <c r="C72" s="28" t="s">
        <v>972</v>
      </c>
      <c r="D72" s="16" t="s">
        <v>973</v>
      </c>
      <c r="E72" s="34"/>
      <c r="F72" s="109"/>
      <c r="G72" s="109"/>
      <c r="H72" s="109"/>
    </row>
    <row r="73" spans="2:8" x14ac:dyDescent="0.15">
      <c r="B73" s="27" t="s">
        <v>967</v>
      </c>
      <c r="C73" s="28" t="s">
        <v>974</v>
      </c>
      <c r="D73" s="16" t="s">
        <v>973</v>
      </c>
      <c r="E73" s="34"/>
      <c r="F73" s="109"/>
      <c r="G73" s="109"/>
      <c r="H73" s="109"/>
    </row>
  </sheetData>
  <mergeCells count="68">
    <mergeCell ref="F56:H56"/>
    <mergeCell ref="F50:H50"/>
    <mergeCell ref="F73:H73"/>
    <mergeCell ref="F63:H63"/>
    <mergeCell ref="F64:H64"/>
    <mergeCell ref="F65:H65"/>
    <mergeCell ref="F66:H66"/>
    <mergeCell ref="B68:H68"/>
    <mergeCell ref="F69:H69"/>
    <mergeCell ref="F70:H70"/>
    <mergeCell ref="F71:H71"/>
    <mergeCell ref="F72:H72"/>
    <mergeCell ref="F51:H51"/>
    <mergeCell ref="F52:H52"/>
    <mergeCell ref="F53:H53"/>
    <mergeCell ref="F54:H54"/>
    <mergeCell ref="F55:H55"/>
    <mergeCell ref="B67:H67"/>
    <mergeCell ref="F57:H57"/>
    <mergeCell ref="F58:H58"/>
    <mergeCell ref="F59:H59"/>
    <mergeCell ref="F60:H60"/>
    <mergeCell ref="F61:H61"/>
    <mergeCell ref="F62:H62"/>
    <mergeCell ref="B44:H44"/>
    <mergeCell ref="F46:H46"/>
    <mergeCell ref="F47:H47"/>
    <mergeCell ref="F48:H48"/>
    <mergeCell ref="F49:H49"/>
    <mergeCell ref="B45:H45"/>
    <mergeCell ref="F28:H28"/>
    <mergeCell ref="F29:H29"/>
    <mergeCell ref="F30:H30"/>
    <mergeCell ref="B43:H43"/>
    <mergeCell ref="F32:H32"/>
    <mergeCell ref="F33:H33"/>
    <mergeCell ref="F34:H34"/>
    <mergeCell ref="F35:H35"/>
    <mergeCell ref="F36:H36"/>
    <mergeCell ref="F37:H37"/>
    <mergeCell ref="F38:H38"/>
    <mergeCell ref="F39:H39"/>
    <mergeCell ref="F40:H40"/>
    <mergeCell ref="F41:H41"/>
    <mergeCell ref="F42:H42"/>
    <mergeCell ref="F31:H31"/>
    <mergeCell ref="F24:H24"/>
    <mergeCell ref="F25:H25"/>
    <mergeCell ref="F13:H13"/>
    <mergeCell ref="F14:H14"/>
    <mergeCell ref="F15:H15"/>
    <mergeCell ref="F16:H16"/>
    <mergeCell ref="F17:H17"/>
    <mergeCell ref="F20:H20"/>
    <mergeCell ref="F21:H21"/>
    <mergeCell ref="F18:H18"/>
    <mergeCell ref="F19:H19"/>
    <mergeCell ref="F22:H22"/>
    <mergeCell ref="F23:H23"/>
    <mergeCell ref="F26:H26"/>
    <mergeCell ref="F27:H27"/>
    <mergeCell ref="F12:H12"/>
    <mergeCell ref="B1:C1"/>
    <mergeCell ref="B2:H2"/>
    <mergeCell ref="B3:H3"/>
    <mergeCell ref="B9:H9"/>
    <mergeCell ref="B10:H10"/>
    <mergeCell ref="F11:H11"/>
  </mergeCells>
  <phoneticPr fontId="1" type="noConversion"/>
  <conditionalFormatting sqref="E1 E4:E8 E11:E42 E74:E1048576">
    <cfRule type="cellIs" dxfId="72" priority="12" operator="equal">
      <formula>"NOT TEST"</formula>
    </cfRule>
    <cfRule type="cellIs" dxfId="71" priority="13" operator="equal">
      <formula>"FAIL"</formula>
    </cfRule>
  </conditionalFormatting>
  <conditionalFormatting sqref="D6:D8">
    <cfRule type="cellIs" dxfId="70" priority="10" operator="equal">
      <formula>"NOT TEST"</formula>
    </cfRule>
    <cfRule type="cellIs" dxfId="69" priority="11" operator="equal">
      <formula>"FAIL"</formula>
    </cfRule>
  </conditionalFormatting>
  <conditionalFormatting sqref="G5:G8">
    <cfRule type="cellIs" dxfId="68" priority="9" operator="notEqual">
      <formula>0</formula>
    </cfRule>
  </conditionalFormatting>
  <conditionalFormatting sqref="E46:E66">
    <cfRule type="cellIs" dxfId="67" priority="3" operator="equal">
      <formula>"NOT TEST"</formula>
    </cfRule>
    <cfRule type="cellIs" dxfId="66" priority="4" operator="equal">
      <formula>"FAIL"</formula>
    </cfRule>
  </conditionalFormatting>
  <conditionalFormatting sqref="E69:E73">
    <cfRule type="cellIs" dxfId="65" priority="1" operator="equal">
      <formula>"NOT TEST"</formula>
    </cfRule>
    <cfRule type="cellIs" dxfId="64" priority="2" operator="equal">
      <formula>"FAIL"</formula>
    </cfRule>
  </conditionalFormatting>
  <dataValidations count="1">
    <dataValidation type="list" allowBlank="1" showInputMessage="1" showErrorMessage="1" sqref="E1 E11:E42 E46:E66 E69: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22"/>
  <sheetViews>
    <sheetView zoomScaleNormal="100" workbookViewId="0">
      <selection activeCell="B2" sqref="B2:H2"/>
    </sheetView>
  </sheetViews>
  <sheetFormatPr defaultColWidth="8.875" defaultRowHeight="16.5" x14ac:dyDescent="0.15"/>
  <cols>
    <col min="1" max="1" width="1.375" style="2" customWidth="1"/>
    <col min="2" max="2" width="7.25" style="2" customWidth="1"/>
    <col min="3" max="3" width="50.25" style="2" customWidth="1"/>
    <col min="4" max="4" width="61.875" style="2" customWidth="1"/>
    <col min="5" max="5" width="11.375" style="35" customWidth="1"/>
    <col min="6" max="6" width="9.875" style="2" customWidth="1"/>
    <col min="7" max="7" width="8.875" style="2"/>
    <col min="8" max="8" width="11.5" style="2" customWidth="1"/>
    <col min="9" max="16384" width="8.875" style="2"/>
  </cols>
  <sheetData>
    <row r="1" spans="2:8" x14ac:dyDescent="0.15">
      <c r="B1" s="115" t="s">
        <v>262</v>
      </c>
      <c r="C1" s="115"/>
    </row>
    <row r="2" spans="2:8" ht="27.75" x14ac:dyDescent="0.15">
      <c r="B2" s="116" t="s">
        <v>976</v>
      </c>
      <c r="C2" s="116"/>
      <c r="D2" s="116"/>
      <c r="E2" s="116"/>
      <c r="F2" s="116"/>
      <c r="G2" s="116"/>
      <c r="H2" s="116"/>
    </row>
    <row r="3" spans="2:8" x14ac:dyDescent="0.15">
      <c r="B3" s="109" t="s">
        <v>266</v>
      </c>
      <c r="C3" s="109"/>
      <c r="D3" s="109"/>
      <c r="E3" s="109"/>
      <c r="F3" s="109"/>
      <c r="G3" s="109"/>
      <c r="H3" s="109"/>
    </row>
    <row r="4" spans="2:8" x14ac:dyDescent="0.15">
      <c r="B4" s="26" t="s">
        <v>9</v>
      </c>
      <c r="C4" s="26" t="s">
        <v>46</v>
      </c>
      <c r="D4" s="26" t="s">
        <v>103</v>
      </c>
      <c r="E4" s="26" t="s">
        <v>15</v>
      </c>
      <c r="F4" s="26" t="s">
        <v>11</v>
      </c>
      <c r="G4" s="26" t="s">
        <v>12</v>
      </c>
      <c r="H4" s="26" t="s">
        <v>13</v>
      </c>
    </row>
    <row r="5" spans="2:8" x14ac:dyDescent="0.15">
      <c r="B5" s="37" t="s">
        <v>257</v>
      </c>
      <c r="C5" s="38" t="s">
        <v>258</v>
      </c>
      <c r="D5" s="38" t="s">
        <v>259</v>
      </c>
      <c r="E5" s="36">
        <f>SUM(F5+G5+H5)</f>
        <v>0</v>
      </c>
      <c r="F5" s="39">
        <f>SUM(F6:F13)</f>
        <v>0</v>
      </c>
      <c r="G5" s="39">
        <f>SUM(G6:G13)</f>
        <v>0</v>
      </c>
      <c r="H5" s="39">
        <f>SUM(H6:H13)</f>
        <v>0</v>
      </c>
    </row>
    <row r="6" spans="2:8" x14ac:dyDescent="0.15">
      <c r="B6" s="27">
        <v>8.1</v>
      </c>
      <c r="C6" s="33" t="str">
        <f>HYPERLINK("#B25","用户菜单")</f>
        <v>用户菜单</v>
      </c>
      <c r="D6" s="28"/>
      <c r="E6" s="40">
        <f>SUM(F6+G6+H6)</f>
        <v>0</v>
      </c>
      <c r="F6" s="16">
        <f>COUNTIF(E17:E27,"PASS")</f>
        <v>0</v>
      </c>
      <c r="G6" s="46">
        <f>COUNTIF(E17:E27,"FAIL")</f>
        <v>0</v>
      </c>
      <c r="H6" s="46">
        <f>COUNTIF(E17:E27,"NOT TEST")</f>
        <v>0</v>
      </c>
    </row>
    <row r="7" spans="2:8" x14ac:dyDescent="0.15">
      <c r="B7" s="27">
        <v>8.1999999999999993</v>
      </c>
      <c r="C7" s="33" t="str">
        <f>HYPERLINK("#B39","菜单设置")</f>
        <v>菜单设置</v>
      </c>
      <c r="D7" s="28"/>
      <c r="E7" s="40">
        <f t="shared" ref="E7:E13" si="0">SUM(F7+G7+H7)</f>
        <v>0</v>
      </c>
      <c r="F7" s="16">
        <f>COUNTIF(E31:E36,"PASS")</f>
        <v>0</v>
      </c>
      <c r="G7" s="46">
        <f>COUNTIF(E31:E36,"FAIL")</f>
        <v>0</v>
      </c>
      <c r="H7" s="46">
        <f>COUNTIF(E31:E36,"NOT TEST")</f>
        <v>0</v>
      </c>
    </row>
    <row r="8" spans="2:8" x14ac:dyDescent="0.15">
      <c r="B8" s="27">
        <v>8.3000000000000007</v>
      </c>
      <c r="C8" s="33" t="str">
        <f>HYPERLINK("#B43","视频设置")</f>
        <v>视频设置</v>
      </c>
      <c r="D8" s="28"/>
      <c r="E8" s="40">
        <f t="shared" si="0"/>
        <v>0</v>
      </c>
      <c r="F8" s="16">
        <f>COUNTIF(E41:E53,"PASS")</f>
        <v>0</v>
      </c>
      <c r="G8" s="46">
        <f>COUNTIF(E41:E53,"FAIL")</f>
        <v>0</v>
      </c>
      <c r="H8" s="46">
        <f>COUNTIF(E41:E53,"NOT TEST")</f>
        <v>0</v>
      </c>
    </row>
    <row r="9" spans="2:8" x14ac:dyDescent="0.15">
      <c r="B9" s="27">
        <v>8.4</v>
      </c>
      <c r="C9" s="33" t="str">
        <f>HYPERLINK("#B66","音频设置")</f>
        <v>音频设置</v>
      </c>
      <c r="D9" s="28"/>
      <c r="E9" s="40">
        <f t="shared" si="0"/>
        <v>0</v>
      </c>
      <c r="F9" s="16">
        <f>COUNTIF(E58:E62,"PASS")</f>
        <v>0</v>
      </c>
      <c r="G9" s="46">
        <f>COUNTIF(E58:E62,"FAIL")</f>
        <v>0</v>
      </c>
      <c r="H9" s="46">
        <f>COUNTIF(E58:E62,"NOT TEST")</f>
        <v>0</v>
      </c>
    </row>
    <row r="10" spans="2:8" x14ac:dyDescent="0.15">
      <c r="B10" s="27">
        <v>8.5</v>
      </c>
      <c r="C10" s="33" t="str">
        <f>HYPERLINK("#B74","高级设置")</f>
        <v>高级设置</v>
      </c>
      <c r="D10" s="28"/>
      <c r="E10" s="40">
        <f t="shared" si="0"/>
        <v>0</v>
      </c>
      <c r="F10" s="16">
        <f>COUNTIF(E66:E71,"PASS")</f>
        <v>0</v>
      </c>
      <c r="G10" s="46">
        <f>COUNTIF(E66:E71,"FAIL")</f>
        <v>0</v>
      </c>
      <c r="H10" s="46">
        <f>COUNTIF(E66:E71,"NOT TEST")</f>
        <v>0</v>
      </c>
    </row>
    <row r="11" spans="2:8" x14ac:dyDescent="0.15">
      <c r="B11" s="27">
        <v>8.6</v>
      </c>
      <c r="C11" s="33" t="str">
        <f>HYPERLINK("#B88","特色应用-游戏")</f>
        <v>特色应用-游戏</v>
      </c>
      <c r="D11" s="28"/>
      <c r="E11" s="40">
        <f t="shared" si="0"/>
        <v>0</v>
      </c>
      <c r="F11" s="16">
        <f>COUNTIF(E75:E78,"PASS")</f>
        <v>0</v>
      </c>
      <c r="G11" s="46">
        <f>COUNTIF(E75:E78,"FAIL")</f>
        <v>0</v>
      </c>
      <c r="H11" s="46">
        <f>COUNTIF(E75:E78,"NOT TEST")</f>
        <v>0</v>
      </c>
    </row>
    <row r="12" spans="2:8" x14ac:dyDescent="0.15">
      <c r="B12" s="27">
        <v>8.6999999999999993</v>
      </c>
      <c r="C12" s="33" t="str">
        <f>HYPERLINK("#B93","特色应用-万年历")</f>
        <v>特色应用-万年历</v>
      </c>
      <c r="D12" s="28"/>
      <c r="E12" s="40">
        <f t="shared" si="0"/>
        <v>0</v>
      </c>
      <c r="F12" s="16">
        <f>COUNTIF(E82:E86,"PASS")</f>
        <v>0</v>
      </c>
      <c r="G12" s="46">
        <f>COUNTIF(E82:E86,"FAIL")</f>
        <v>0</v>
      </c>
      <c r="H12" s="46">
        <f>COUNTIF(E82:E86,"NOT TEST")</f>
        <v>0</v>
      </c>
    </row>
    <row r="13" spans="2:8" ht="33" x14ac:dyDescent="0.15">
      <c r="B13" s="27">
        <v>8.8000000000000007</v>
      </c>
      <c r="C13" s="33" t="str">
        <f>HYPERLINK("#B95","NES游戏")</f>
        <v>NES游戏</v>
      </c>
      <c r="D13" s="28" t="s">
        <v>1220</v>
      </c>
      <c r="E13" s="40">
        <f t="shared" si="0"/>
        <v>0</v>
      </c>
      <c r="F13" s="16">
        <f>COUNTIF(E91:E97,"PASS")+COUNTIF(E99:E104,"PASS")+COUNTIF(E106:E115,"PASS")+COUNTIF(E117:E119,"PASS")+COUNTIF(E121:E122,"PASS")</f>
        <v>0</v>
      </c>
      <c r="G13" s="46">
        <f>COUNTIF(E91:E97,"FAIL")+COUNTIF(E99:E104,"FAIL")+COUNTIF(E106:E115,"FAIL")+COUNTIF(E117:E119,"FAIL")+COUNTIF(E121:E122,"FAIL")</f>
        <v>0</v>
      </c>
      <c r="H13" s="46">
        <f>COUNTIF(E91:E97,"NOT TEST")+COUNTIF(E99:E104,"NOT TEST")+COUNTIF(E106:E115,"NOT TEST")+COUNTIF(E117:E119,"NOT TEST")+COUNTIF(E121:E122,"NOT TEST")</f>
        <v>0</v>
      </c>
    </row>
    <row r="14" spans="2:8" x14ac:dyDescent="0.15">
      <c r="B14" s="113" t="str">
        <f>HYPERLINK("#B1","返回目录")</f>
        <v>返回目录</v>
      </c>
      <c r="C14" s="114"/>
      <c r="D14" s="114"/>
      <c r="E14" s="114"/>
      <c r="F14" s="114"/>
      <c r="G14" s="114"/>
      <c r="H14" s="114"/>
    </row>
    <row r="15" spans="2:8" ht="18" x14ac:dyDescent="0.15">
      <c r="B15" s="112" t="s">
        <v>978</v>
      </c>
      <c r="C15" s="112"/>
      <c r="D15" s="112"/>
      <c r="E15" s="112"/>
      <c r="F15" s="112"/>
      <c r="G15" s="112"/>
      <c r="H15" s="112"/>
    </row>
    <row r="16" spans="2:8" x14ac:dyDescent="0.15">
      <c r="B16" s="26" t="s">
        <v>0</v>
      </c>
      <c r="C16" s="26" t="s">
        <v>104</v>
      </c>
      <c r="D16" s="26" t="s">
        <v>105</v>
      </c>
      <c r="E16" s="26" t="s">
        <v>2</v>
      </c>
      <c r="F16" s="79" t="s">
        <v>1</v>
      </c>
      <c r="G16" s="79"/>
      <c r="H16" s="79"/>
    </row>
    <row r="17" spans="2:8" x14ac:dyDescent="0.15">
      <c r="B17" s="27" t="s">
        <v>977</v>
      </c>
      <c r="C17" s="28" t="s">
        <v>1063</v>
      </c>
      <c r="D17" s="16" t="s">
        <v>1064</v>
      </c>
      <c r="E17" s="34"/>
      <c r="F17" s="109"/>
      <c r="G17" s="109"/>
      <c r="H17" s="109"/>
    </row>
    <row r="18" spans="2:8" x14ac:dyDescent="0.15">
      <c r="B18" s="27" t="s">
        <v>979</v>
      </c>
      <c r="C18" s="28" t="s">
        <v>1065</v>
      </c>
      <c r="D18" s="16" t="s">
        <v>1066</v>
      </c>
      <c r="E18" s="34"/>
      <c r="F18" s="109"/>
      <c r="G18" s="109"/>
      <c r="H18" s="109"/>
    </row>
    <row r="19" spans="2:8" ht="33" x14ac:dyDescent="0.15">
      <c r="B19" s="27" t="s">
        <v>980</v>
      </c>
      <c r="C19" s="28" t="s">
        <v>1067</v>
      </c>
      <c r="D19" s="16" t="s">
        <v>1068</v>
      </c>
      <c r="E19" s="34"/>
      <c r="F19" s="109"/>
      <c r="G19" s="109"/>
      <c r="H19" s="109"/>
    </row>
    <row r="20" spans="2:8" x14ac:dyDescent="0.15">
      <c r="B20" s="27" t="s">
        <v>981</v>
      </c>
      <c r="C20" s="28" t="s">
        <v>1069</v>
      </c>
      <c r="D20" s="16" t="s">
        <v>1070</v>
      </c>
      <c r="E20" s="34"/>
      <c r="F20" s="109"/>
      <c r="G20" s="109"/>
      <c r="H20" s="109"/>
    </row>
    <row r="21" spans="2:8" ht="49.5" x14ac:dyDescent="0.15">
      <c r="B21" s="27" t="s">
        <v>982</v>
      </c>
      <c r="C21" s="28" t="s">
        <v>1071</v>
      </c>
      <c r="D21" s="16" t="s">
        <v>1072</v>
      </c>
      <c r="E21" s="34"/>
      <c r="F21" s="109"/>
      <c r="G21" s="109"/>
      <c r="H21" s="109"/>
    </row>
    <row r="22" spans="2:8" ht="33" x14ac:dyDescent="0.15">
      <c r="B22" s="27" t="s">
        <v>983</v>
      </c>
      <c r="C22" s="28" t="s">
        <v>1073</v>
      </c>
      <c r="D22" s="16" t="s">
        <v>1074</v>
      </c>
      <c r="E22" s="34"/>
      <c r="F22" s="109"/>
      <c r="G22" s="109"/>
      <c r="H22" s="109"/>
    </row>
    <row r="23" spans="2:8" x14ac:dyDescent="0.15">
      <c r="B23" s="27" t="s">
        <v>984</v>
      </c>
      <c r="C23" s="28" t="s">
        <v>1075</v>
      </c>
      <c r="D23" s="16" t="s">
        <v>1076</v>
      </c>
      <c r="E23" s="34"/>
      <c r="F23" s="109"/>
      <c r="G23" s="109"/>
      <c r="H23" s="109"/>
    </row>
    <row r="24" spans="2:8" x14ac:dyDescent="0.15">
      <c r="B24" s="27" t="s">
        <v>985</v>
      </c>
      <c r="C24" s="28" t="s">
        <v>1077</v>
      </c>
      <c r="D24" s="16" t="s">
        <v>1078</v>
      </c>
      <c r="E24" s="34"/>
      <c r="F24" s="109"/>
      <c r="G24" s="109"/>
      <c r="H24" s="109"/>
    </row>
    <row r="25" spans="2:8" ht="33" x14ac:dyDescent="0.15">
      <c r="B25" s="27" t="s">
        <v>986</v>
      </c>
      <c r="C25" s="28" t="s">
        <v>1079</v>
      </c>
      <c r="D25" s="16" t="s">
        <v>1080</v>
      </c>
      <c r="E25" s="34"/>
      <c r="F25" s="109"/>
      <c r="G25" s="109"/>
      <c r="H25" s="109"/>
    </row>
    <row r="26" spans="2:8" ht="49.5" x14ac:dyDescent="0.15">
      <c r="B26" s="27" t="s">
        <v>987</v>
      </c>
      <c r="C26" s="28" t="s">
        <v>1081</v>
      </c>
      <c r="D26" s="16" t="s">
        <v>1082</v>
      </c>
      <c r="E26" s="34"/>
      <c r="F26" s="109"/>
      <c r="G26" s="109"/>
      <c r="H26" s="109"/>
    </row>
    <row r="27" spans="2:8" x14ac:dyDescent="0.15">
      <c r="B27" s="27" t="s">
        <v>988</v>
      </c>
      <c r="C27" s="28" t="s">
        <v>1083</v>
      </c>
      <c r="D27" s="16" t="s">
        <v>1084</v>
      </c>
      <c r="E27" s="34"/>
      <c r="F27" s="109"/>
      <c r="G27" s="109"/>
      <c r="H27" s="109"/>
    </row>
    <row r="28" spans="2:8" x14ac:dyDescent="0.15">
      <c r="B28" s="113" t="str">
        <f>HYPERLINK("#B1","返回目录")</f>
        <v>返回目录</v>
      </c>
      <c r="C28" s="114"/>
      <c r="D28" s="114"/>
      <c r="E28" s="114"/>
      <c r="F28" s="114"/>
      <c r="G28" s="114"/>
      <c r="H28" s="114"/>
    </row>
    <row r="29" spans="2:8" ht="18" x14ac:dyDescent="0.15">
      <c r="B29" s="112" t="s">
        <v>989</v>
      </c>
      <c r="C29" s="112"/>
      <c r="D29" s="112"/>
      <c r="E29" s="112"/>
      <c r="F29" s="112"/>
      <c r="G29" s="112"/>
      <c r="H29" s="112"/>
    </row>
    <row r="30" spans="2:8" x14ac:dyDescent="0.15">
      <c r="B30" s="26" t="s">
        <v>0</v>
      </c>
      <c r="C30" s="26" t="s">
        <v>104</v>
      </c>
      <c r="D30" s="26" t="s">
        <v>105</v>
      </c>
      <c r="E30" s="26" t="s">
        <v>2</v>
      </c>
      <c r="F30" s="79" t="s">
        <v>1</v>
      </c>
      <c r="G30" s="79"/>
      <c r="H30" s="79"/>
    </row>
    <row r="31" spans="2:8" ht="33" x14ac:dyDescent="0.15">
      <c r="B31" s="27" t="s">
        <v>990</v>
      </c>
      <c r="C31" s="28" t="s">
        <v>1085</v>
      </c>
      <c r="D31" s="16" t="s">
        <v>1086</v>
      </c>
      <c r="E31" s="34"/>
      <c r="F31" s="109"/>
      <c r="G31" s="109"/>
      <c r="H31" s="109"/>
    </row>
    <row r="32" spans="2:8" ht="33" x14ac:dyDescent="0.15">
      <c r="B32" s="27" t="s">
        <v>991</v>
      </c>
      <c r="C32" s="28" t="s">
        <v>1087</v>
      </c>
      <c r="D32" s="16" t="s">
        <v>1088</v>
      </c>
      <c r="E32" s="34"/>
      <c r="F32" s="109"/>
      <c r="G32" s="109"/>
      <c r="H32" s="109"/>
    </row>
    <row r="33" spans="2:8" x14ac:dyDescent="0.15">
      <c r="B33" s="27" t="s">
        <v>992</v>
      </c>
      <c r="C33" s="28" t="s">
        <v>1089</v>
      </c>
      <c r="D33" s="16" t="s">
        <v>1090</v>
      </c>
      <c r="E33" s="34"/>
      <c r="F33" s="109"/>
      <c r="G33" s="109"/>
      <c r="H33" s="109"/>
    </row>
    <row r="34" spans="2:8" x14ac:dyDescent="0.15">
      <c r="B34" s="27" t="s">
        <v>993</v>
      </c>
      <c r="C34" s="28" t="s">
        <v>1091</v>
      </c>
      <c r="D34" s="16" t="s">
        <v>1092</v>
      </c>
      <c r="E34" s="34"/>
      <c r="F34" s="109"/>
      <c r="G34" s="109"/>
      <c r="H34" s="109"/>
    </row>
    <row r="35" spans="2:8" ht="33" x14ac:dyDescent="0.15">
      <c r="B35" s="27" t="s">
        <v>994</v>
      </c>
      <c r="C35" s="28" t="s">
        <v>1093</v>
      </c>
      <c r="D35" s="16" t="s">
        <v>1094</v>
      </c>
      <c r="E35" s="34"/>
      <c r="F35" s="109"/>
      <c r="G35" s="109"/>
      <c r="H35" s="109"/>
    </row>
    <row r="36" spans="2:8" x14ac:dyDescent="0.15">
      <c r="B36" s="27" t="s">
        <v>995</v>
      </c>
      <c r="C36" s="28" t="s">
        <v>1095</v>
      </c>
      <c r="D36" s="16" t="s">
        <v>1096</v>
      </c>
      <c r="E36" s="34"/>
      <c r="F36" s="109"/>
      <c r="G36" s="109"/>
      <c r="H36" s="109"/>
    </row>
    <row r="37" spans="2:8" x14ac:dyDescent="0.15">
      <c r="B37" s="113" t="str">
        <f>HYPERLINK("#B1","返回目录")</f>
        <v>返回目录</v>
      </c>
      <c r="C37" s="114"/>
      <c r="D37" s="114"/>
      <c r="E37" s="114"/>
      <c r="F37" s="114"/>
      <c r="G37" s="114"/>
      <c r="H37" s="114"/>
    </row>
    <row r="38" spans="2:8" ht="18" x14ac:dyDescent="0.15">
      <c r="B38" s="112" t="s">
        <v>996</v>
      </c>
      <c r="C38" s="112"/>
      <c r="D38" s="112"/>
      <c r="E38" s="112"/>
      <c r="F38" s="112"/>
      <c r="G38" s="112"/>
      <c r="H38" s="112"/>
    </row>
    <row r="39" spans="2:8" ht="85.15" customHeight="1" x14ac:dyDescent="0.15">
      <c r="B39" s="128" t="s">
        <v>1097</v>
      </c>
      <c r="C39" s="131"/>
      <c r="D39" s="131"/>
      <c r="E39" s="131"/>
      <c r="F39" s="131"/>
      <c r="G39" s="131"/>
      <c r="H39" s="132"/>
    </row>
    <row r="40" spans="2:8" x14ac:dyDescent="0.15">
      <c r="B40" s="26" t="s">
        <v>0</v>
      </c>
      <c r="C40" s="26" t="s">
        <v>104</v>
      </c>
      <c r="D40" s="26" t="s">
        <v>105</v>
      </c>
      <c r="E40" s="26" t="s">
        <v>2</v>
      </c>
      <c r="F40" s="79" t="s">
        <v>1</v>
      </c>
      <c r="G40" s="79"/>
      <c r="H40" s="79"/>
    </row>
    <row r="41" spans="2:8" ht="99" x14ac:dyDescent="0.15">
      <c r="B41" s="27" t="s">
        <v>997</v>
      </c>
      <c r="C41" s="28" t="s">
        <v>1099</v>
      </c>
      <c r="D41" s="16" t="s">
        <v>1098</v>
      </c>
      <c r="E41" s="34"/>
      <c r="F41" s="109"/>
      <c r="G41" s="109"/>
      <c r="H41" s="109"/>
    </row>
    <row r="42" spans="2:8" ht="33" x14ac:dyDescent="0.15">
      <c r="B42" s="27" t="s">
        <v>998</v>
      </c>
      <c r="C42" s="28" t="s">
        <v>1100</v>
      </c>
      <c r="D42" s="16" t="s">
        <v>1101</v>
      </c>
      <c r="E42" s="34"/>
      <c r="F42" s="109"/>
      <c r="G42" s="109"/>
      <c r="H42" s="109"/>
    </row>
    <row r="43" spans="2:8" ht="66" x14ac:dyDescent="0.15">
      <c r="B43" s="27" t="s">
        <v>999</v>
      </c>
      <c r="C43" s="28" t="s">
        <v>1103</v>
      </c>
      <c r="D43" s="16" t="s">
        <v>1102</v>
      </c>
      <c r="E43" s="34"/>
      <c r="F43" s="109"/>
      <c r="G43" s="109"/>
      <c r="H43" s="109"/>
    </row>
    <row r="44" spans="2:8" x14ac:dyDescent="0.15">
      <c r="B44" s="27" t="s">
        <v>1000</v>
      </c>
      <c r="C44" s="28" t="s">
        <v>1104</v>
      </c>
      <c r="D44" s="16" t="s">
        <v>1105</v>
      </c>
      <c r="E44" s="34"/>
      <c r="F44" s="109"/>
      <c r="G44" s="109"/>
      <c r="H44" s="109"/>
    </row>
    <row r="45" spans="2:8" ht="33" x14ac:dyDescent="0.15">
      <c r="B45" s="27" t="s">
        <v>1001</v>
      </c>
      <c r="C45" s="28" t="s">
        <v>442</v>
      </c>
      <c r="D45" s="16" t="s">
        <v>1106</v>
      </c>
      <c r="E45" s="34"/>
      <c r="F45" s="109"/>
      <c r="G45" s="109"/>
      <c r="H45" s="109"/>
    </row>
    <row r="46" spans="2:8" ht="33" x14ac:dyDescent="0.15">
      <c r="B46" s="27" t="s">
        <v>1002</v>
      </c>
      <c r="C46" s="28" t="s">
        <v>1107</v>
      </c>
      <c r="D46" s="16" t="s">
        <v>1108</v>
      </c>
      <c r="E46" s="34"/>
      <c r="F46" s="109"/>
      <c r="G46" s="109"/>
      <c r="H46" s="109"/>
    </row>
    <row r="47" spans="2:8" x14ac:dyDescent="0.15">
      <c r="B47" s="27" t="s">
        <v>1003</v>
      </c>
      <c r="C47" s="28" t="s">
        <v>1109</v>
      </c>
      <c r="D47" s="16" t="s">
        <v>1096</v>
      </c>
      <c r="E47" s="34"/>
      <c r="F47" s="109"/>
      <c r="G47" s="109"/>
      <c r="H47" s="109"/>
    </row>
    <row r="48" spans="2:8" x14ac:dyDescent="0.15">
      <c r="B48" s="27" t="s">
        <v>1004</v>
      </c>
      <c r="C48" s="28" t="s">
        <v>1111</v>
      </c>
      <c r="D48" s="16" t="s">
        <v>1110</v>
      </c>
      <c r="E48" s="34"/>
      <c r="F48" s="109"/>
      <c r="G48" s="109"/>
      <c r="H48" s="109"/>
    </row>
    <row r="49" spans="2:8" x14ac:dyDescent="0.15">
      <c r="B49" s="27" t="s">
        <v>1005</v>
      </c>
      <c r="C49" s="28" t="s">
        <v>1113</v>
      </c>
      <c r="D49" s="16" t="s">
        <v>1112</v>
      </c>
      <c r="E49" s="34"/>
      <c r="F49" s="109"/>
      <c r="G49" s="109"/>
      <c r="H49" s="109"/>
    </row>
    <row r="50" spans="2:8" x14ac:dyDescent="0.15">
      <c r="B50" s="27" t="s">
        <v>1006</v>
      </c>
      <c r="C50" s="28" t="s">
        <v>1115</v>
      </c>
      <c r="D50" s="16" t="s">
        <v>1114</v>
      </c>
      <c r="E50" s="34"/>
      <c r="F50" s="109"/>
      <c r="G50" s="109"/>
      <c r="H50" s="109"/>
    </row>
    <row r="51" spans="2:8" x14ac:dyDescent="0.15">
      <c r="B51" s="27" t="s">
        <v>1007</v>
      </c>
      <c r="C51" s="28" t="s">
        <v>1116</v>
      </c>
      <c r="D51" s="16" t="s">
        <v>1117</v>
      </c>
      <c r="E51" s="34"/>
      <c r="F51" s="109"/>
      <c r="G51" s="109"/>
      <c r="H51" s="109"/>
    </row>
    <row r="52" spans="2:8" x14ac:dyDescent="0.15">
      <c r="B52" s="27" t="s">
        <v>1008</v>
      </c>
      <c r="C52" s="28" t="s">
        <v>1118</v>
      </c>
      <c r="D52" s="16" t="s">
        <v>1117</v>
      </c>
      <c r="E52" s="34"/>
      <c r="F52" s="109"/>
      <c r="G52" s="109"/>
      <c r="H52" s="109"/>
    </row>
    <row r="53" spans="2:8" x14ac:dyDescent="0.15">
      <c r="B53" s="27" t="s">
        <v>1009</v>
      </c>
      <c r="C53" s="28" t="s">
        <v>1119</v>
      </c>
      <c r="D53" s="16" t="s">
        <v>1096</v>
      </c>
      <c r="E53" s="34"/>
      <c r="F53" s="109"/>
      <c r="G53" s="109"/>
      <c r="H53" s="109"/>
    </row>
    <row r="54" spans="2:8" x14ac:dyDescent="0.15">
      <c r="B54" s="113" t="str">
        <f>HYPERLINK("#B1","返回目录")</f>
        <v>返回目录</v>
      </c>
      <c r="C54" s="114"/>
      <c r="D54" s="114"/>
      <c r="E54" s="114"/>
      <c r="F54" s="114"/>
      <c r="G54" s="114"/>
      <c r="H54" s="114"/>
    </row>
    <row r="55" spans="2:8" ht="18" x14ac:dyDescent="0.15">
      <c r="B55" s="112" t="s">
        <v>1010</v>
      </c>
      <c r="C55" s="112"/>
      <c r="D55" s="112"/>
      <c r="E55" s="112"/>
      <c r="F55" s="112"/>
      <c r="G55" s="112"/>
      <c r="H55" s="112"/>
    </row>
    <row r="56" spans="2:8" ht="17.25" x14ac:dyDescent="0.15">
      <c r="B56" s="128" t="s">
        <v>1120</v>
      </c>
      <c r="C56" s="129"/>
      <c r="D56" s="129"/>
      <c r="E56" s="129"/>
      <c r="F56" s="129"/>
      <c r="G56" s="129"/>
      <c r="H56" s="130"/>
    </row>
    <row r="57" spans="2:8" x14ac:dyDescent="0.15">
      <c r="B57" s="26" t="s">
        <v>0</v>
      </c>
      <c r="C57" s="26" t="s">
        <v>104</v>
      </c>
      <c r="D57" s="26" t="s">
        <v>105</v>
      </c>
      <c r="E57" s="26" t="s">
        <v>2</v>
      </c>
      <c r="F57" s="79" t="s">
        <v>1</v>
      </c>
      <c r="G57" s="79"/>
      <c r="H57" s="79"/>
    </row>
    <row r="58" spans="2:8" ht="33" x14ac:dyDescent="0.15">
      <c r="B58" s="27" t="s">
        <v>1011</v>
      </c>
      <c r="C58" s="28" t="s">
        <v>1122</v>
      </c>
      <c r="D58" s="16" t="s">
        <v>1121</v>
      </c>
      <c r="E58" s="34"/>
      <c r="F58" s="109"/>
      <c r="G58" s="109"/>
      <c r="H58" s="109"/>
    </row>
    <row r="59" spans="2:8" ht="33" x14ac:dyDescent="0.15">
      <c r="B59" s="27" t="s">
        <v>1012</v>
      </c>
      <c r="C59" s="28" t="s">
        <v>1123</v>
      </c>
      <c r="D59" s="16" t="s">
        <v>1124</v>
      </c>
      <c r="E59" s="34"/>
      <c r="F59" s="109"/>
      <c r="G59" s="109"/>
      <c r="H59" s="109"/>
    </row>
    <row r="60" spans="2:8" x14ac:dyDescent="0.15">
      <c r="B60" s="27" t="s">
        <v>1013</v>
      </c>
      <c r="C60" s="28" t="s">
        <v>1126</v>
      </c>
      <c r="D60" s="16" t="s">
        <v>1125</v>
      </c>
      <c r="E60" s="34"/>
      <c r="F60" s="109"/>
      <c r="G60" s="109"/>
      <c r="H60" s="109"/>
    </row>
    <row r="61" spans="2:8" ht="33" x14ac:dyDescent="0.15">
      <c r="B61" s="27" t="s">
        <v>1014</v>
      </c>
      <c r="C61" s="28" t="s">
        <v>1128</v>
      </c>
      <c r="D61" s="16" t="s">
        <v>1127</v>
      </c>
      <c r="E61" s="34"/>
      <c r="F61" s="109"/>
      <c r="G61" s="109"/>
      <c r="H61" s="109"/>
    </row>
    <row r="62" spans="2:8" x14ac:dyDescent="0.15">
      <c r="B62" s="27" t="s">
        <v>1015</v>
      </c>
      <c r="C62" s="28" t="s">
        <v>1129</v>
      </c>
      <c r="D62" s="16" t="s">
        <v>1096</v>
      </c>
      <c r="E62" s="34"/>
      <c r="F62" s="109"/>
      <c r="G62" s="109"/>
      <c r="H62" s="109"/>
    </row>
    <row r="63" spans="2:8" x14ac:dyDescent="0.15">
      <c r="B63" s="113" t="str">
        <f>HYPERLINK("#B1","返回目录")</f>
        <v>返回目录</v>
      </c>
      <c r="C63" s="114"/>
      <c r="D63" s="114"/>
      <c r="E63" s="114"/>
      <c r="F63" s="114"/>
      <c r="G63" s="114"/>
      <c r="H63" s="114"/>
    </row>
    <row r="64" spans="2:8" ht="18" x14ac:dyDescent="0.15">
      <c r="B64" s="112" t="s">
        <v>1016</v>
      </c>
      <c r="C64" s="112"/>
      <c r="D64" s="112"/>
      <c r="E64" s="112"/>
      <c r="F64" s="112"/>
      <c r="G64" s="112"/>
      <c r="H64" s="112"/>
    </row>
    <row r="65" spans="2:8" x14ac:dyDescent="0.15">
      <c r="B65" s="26" t="s">
        <v>0</v>
      </c>
      <c r="C65" s="26" t="s">
        <v>104</v>
      </c>
      <c r="D65" s="26" t="s">
        <v>105</v>
      </c>
      <c r="E65" s="26" t="s">
        <v>2</v>
      </c>
      <c r="F65" s="79" t="s">
        <v>1</v>
      </c>
      <c r="G65" s="79"/>
      <c r="H65" s="79"/>
    </row>
    <row r="66" spans="2:8" ht="66" x14ac:dyDescent="0.15">
      <c r="B66" s="27" t="s">
        <v>1017</v>
      </c>
      <c r="C66" s="28" t="s">
        <v>1130</v>
      </c>
      <c r="D66" s="16" t="s">
        <v>1131</v>
      </c>
      <c r="E66" s="34"/>
      <c r="F66" s="109"/>
      <c r="G66" s="109"/>
      <c r="H66" s="109"/>
    </row>
    <row r="67" spans="2:8" x14ac:dyDescent="0.15">
      <c r="B67" s="27" t="s">
        <v>1018</v>
      </c>
      <c r="C67" s="28" t="s">
        <v>1133</v>
      </c>
      <c r="D67" s="16" t="s">
        <v>1132</v>
      </c>
      <c r="E67" s="34"/>
      <c r="F67" s="109"/>
      <c r="G67" s="109"/>
      <c r="H67" s="109"/>
    </row>
    <row r="68" spans="2:8" ht="33" x14ac:dyDescent="0.15">
      <c r="B68" s="27" t="s">
        <v>1019</v>
      </c>
      <c r="C68" s="28" t="s">
        <v>1134</v>
      </c>
      <c r="D68" s="16" t="s">
        <v>1135</v>
      </c>
      <c r="E68" s="34"/>
      <c r="F68" s="109"/>
      <c r="G68" s="109"/>
      <c r="H68" s="109"/>
    </row>
    <row r="69" spans="2:8" ht="82.5" x14ac:dyDescent="0.15">
      <c r="B69" s="27" t="s">
        <v>1020</v>
      </c>
      <c r="C69" s="28" t="s">
        <v>1137</v>
      </c>
      <c r="D69" s="16" t="s">
        <v>1136</v>
      </c>
      <c r="E69" s="34"/>
      <c r="F69" s="109"/>
      <c r="G69" s="109"/>
      <c r="H69" s="109"/>
    </row>
    <row r="70" spans="2:8" x14ac:dyDescent="0.15">
      <c r="B70" s="27" t="s">
        <v>1021</v>
      </c>
      <c r="C70" s="28" t="s">
        <v>1138</v>
      </c>
      <c r="D70" s="16" t="s">
        <v>1139</v>
      </c>
      <c r="E70" s="34"/>
      <c r="F70" s="109"/>
      <c r="G70" s="109"/>
      <c r="H70" s="109"/>
    </row>
    <row r="71" spans="2:8" x14ac:dyDescent="0.15">
      <c r="B71" s="27" t="s">
        <v>1022</v>
      </c>
      <c r="C71" s="28" t="s">
        <v>1140</v>
      </c>
      <c r="D71" s="16" t="s">
        <v>1096</v>
      </c>
      <c r="E71" s="34"/>
      <c r="F71" s="109"/>
      <c r="G71" s="109"/>
      <c r="H71" s="109"/>
    </row>
    <row r="72" spans="2:8" x14ac:dyDescent="0.15">
      <c r="B72" s="113" t="str">
        <f>HYPERLINK("#B1","返回目录")</f>
        <v>返回目录</v>
      </c>
      <c r="C72" s="114"/>
      <c r="D72" s="114"/>
      <c r="E72" s="114"/>
      <c r="F72" s="114"/>
      <c r="G72" s="114"/>
      <c r="H72" s="114"/>
    </row>
    <row r="73" spans="2:8" ht="18" x14ac:dyDescent="0.15">
      <c r="B73" s="112" t="s">
        <v>1023</v>
      </c>
      <c r="C73" s="112"/>
      <c r="D73" s="112"/>
      <c r="E73" s="112"/>
      <c r="F73" s="112"/>
      <c r="G73" s="112"/>
      <c r="H73" s="112"/>
    </row>
    <row r="74" spans="2:8" x14ac:dyDescent="0.15">
      <c r="B74" s="26" t="s">
        <v>0</v>
      </c>
      <c r="C74" s="26" t="s">
        <v>104</v>
      </c>
      <c r="D74" s="26" t="s">
        <v>105</v>
      </c>
      <c r="E74" s="26" t="s">
        <v>2</v>
      </c>
      <c r="F74" s="79" t="s">
        <v>1</v>
      </c>
      <c r="G74" s="79"/>
      <c r="H74" s="79"/>
    </row>
    <row r="75" spans="2:8" ht="33" x14ac:dyDescent="0.15">
      <c r="B75" s="27" t="s">
        <v>1024</v>
      </c>
      <c r="C75" s="28" t="s">
        <v>1141</v>
      </c>
      <c r="D75" s="16" t="s">
        <v>1142</v>
      </c>
      <c r="E75" s="34"/>
      <c r="F75" s="109"/>
      <c r="G75" s="109"/>
      <c r="H75" s="109"/>
    </row>
    <row r="76" spans="2:8" x14ac:dyDescent="0.15">
      <c r="B76" s="27" t="s">
        <v>1025</v>
      </c>
      <c r="C76" s="28" t="s">
        <v>1143</v>
      </c>
      <c r="D76" s="16" t="s">
        <v>1144</v>
      </c>
      <c r="E76" s="34"/>
      <c r="F76" s="109"/>
      <c r="G76" s="109"/>
      <c r="H76" s="109"/>
    </row>
    <row r="77" spans="2:8" ht="33" x14ac:dyDescent="0.15">
      <c r="B77" s="27" t="s">
        <v>1026</v>
      </c>
      <c r="C77" s="28" t="s">
        <v>1145</v>
      </c>
      <c r="D77" s="16" t="s">
        <v>1146</v>
      </c>
      <c r="E77" s="34"/>
      <c r="F77" s="109"/>
      <c r="G77" s="109"/>
      <c r="H77" s="109"/>
    </row>
    <row r="78" spans="2:8" x14ac:dyDescent="0.15">
      <c r="B78" s="27" t="s">
        <v>1027</v>
      </c>
      <c r="C78" s="28" t="s">
        <v>1147</v>
      </c>
      <c r="D78" s="16" t="s">
        <v>1148</v>
      </c>
      <c r="E78" s="34"/>
      <c r="F78" s="109"/>
      <c r="G78" s="109"/>
      <c r="H78" s="109"/>
    </row>
    <row r="79" spans="2:8" x14ac:dyDescent="0.15">
      <c r="B79" s="113" t="str">
        <f>HYPERLINK("#B1","返回目录")</f>
        <v>返回目录</v>
      </c>
      <c r="C79" s="114"/>
      <c r="D79" s="114"/>
      <c r="E79" s="114"/>
      <c r="F79" s="114"/>
      <c r="G79" s="114"/>
      <c r="H79" s="114"/>
    </row>
    <row r="80" spans="2:8" ht="18" x14ac:dyDescent="0.15">
      <c r="B80" s="112" t="s">
        <v>1028</v>
      </c>
      <c r="C80" s="112"/>
      <c r="D80" s="112"/>
      <c r="E80" s="112"/>
      <c r="F80" s="112"/>
      <c r="G80" s="112"/>
      <c r="H80" s="112"/>
    </row>
    <row r="81" spans="2:8" x14ac:dyDescent="0.15">
      <c r="B81" s="26" t="s">
        <v>0</v>
      </c>
      <c r="C81" s="26" t="s">
        <v>104</v>
      </c>
      <c r="D81" s="26" t="s">
        <v>105</v>
      </c>
      <c r="E81" s="26" t="s">
        <v>2</v>
      </c>
      <c r="F81" s="79" t="s">
        <v>1</v>
      </c>
      <c r="G81" s="79"/>
      <c r="H81" s="79"/>
    </row>
    <row r="82" spans="2:8" x14ac:dyDescent="0.15">
      <c r="B82" s="27" t="s">
        <v>1029</v>
      </c>
      <c r="C82" s="28" t="s">
        <v>1149</v>
      </c>
      <c r="D82" s="16" t="s">
        <v>1150</v>
      </c>
      <c r="E82" s="34"/>
      <c r="F82" s="109"/>
      <c r="G82" s="109"/>
      <c r="H82" s="109"/>
    </row>
    <row r="83" spans="2:8" x14ac:dyDescent="0.15">
      <c r="B83" s="27" t="s">
        <v>1030</v>
      </c>
      <c r="C83" s="28" t="s">
        <v>1151</v>
      </c>
      <c r="D83" s="16" t="s">
        <v>1152</v>
      </c>
      <c r="E83" s="34"/>
      <c r="F83" s="109"/>
      <c r="G83" s="109"/>
      <c r="H83" s="109"/>
    </row>
    <row r="84" spans="2:8" x14ac:dyDescent="0.15">
      <c r="B84" s="27" t="s">
        <v>1031</v>
      </c>
      <c r="C84" s="28" t="s">
        <v>1153</v>
      </c>
      <c r="D84" s="16" t="s">
        <v>1154</v>
      </c>
      <c r="E84" s="34"/>
      <c r="F84" s="109"/>
      <c r="G84" s="109"/>
      <c r="H84" s="109"/>
    </row>
    <row r="85" spans="2:8" x14ac:dyDescent="0.15">
      <c r="B85" s="27" t="s">
        <v>1032</v>
      </c>
      <c r="C85" s="28" t="s">
        <v>1155</v>
      </c>
      <c r="D85" s="16" t="s">
        <v>1156</v>
      </c>
      <c r="E85" s="34"/>
      <c r="F85" s="109"/>
      <c r="G85" s="109"/>
      <c r="H85" s="109"/>
    </row>
    <row r="86" spans="2:8" x14ac:dyDescent="0.15">
      <c r="B86" s="27" t="s">
        <v>1033</v>
      </c>
      <c r="C86" s="28" t="s">
        <v>1157</v>
      </c>
      <c r="D86" s="16" t="s">
        <v>1158</v>
      </c>
      <c r="E86" s="34"/>
      <c r="F86" s="109"/>
      <c r="G86" s="109"/>
      <c r="H86" s="109"/>
    </row>
    <row r="87" spans="2:8" x14ac:dyDescent="0.15">
      <c r="B87" s="113" t="str">
        <f>HYPERLINK("#B1","返回目录")</f>
        <v>返回目录</v>
      </c>
      <c r="C87" s="114"/>
      <c r="D87" s="114"/>
      <c r="E87" s="114"/>
      <c r="F87" s="114"/>
      <c r="G87" s="114"/>
      <c r="H87" s="114"/>
    </row>
    <row r="88" spans="2:8" ht="18" x14ac:dyDescent="0.15">
      <c r="B88" s="112" t="s">
        <v>1034</v>
      </c>
      <c r="C88" s="112"/>
      <c r="D88" s="112"/>
      <c r="E88" s="112"/>
      <c r="F88" s="112"/>
      <c r="G88" s="112"/>
      <c r="H88" s="112"/>
    </row>
    <row r="89" spans="2:8" x14ac:dyDescent="0.15">
      <c r="B89" s="26" t="s">
        <v>0</v>
      </c>
      <c r="C89" s="26" t="s">
        <v>104</v>
      </c>
      <c r="D89" s="26" t="s">
        <v>105</v>
      </c>
      <c r="E89" s="26" t="s">
        <v>2</v>
      </c>
      <c r="F89" s="79" t="s">
        <v>1</v>
      </c>
      <c r="G89" s="79"/>
      <c r="H89" s="79"/>
    </row>
    <row r="90" spans="2:8" x14ac:dyDescent="0.15">
      <c r="B90" s="133" t="s">
        <v>1159</v>
      </c>
      <c r="C90" s="134"/>
      <c r="D90" s="134"/>
      <c r="E90" s="134"/>
      <c r="F90" s="134"/>
      <c r="G90" s="134"/>
      <c r="H90" s="135"/>
    </row>
    <row r="91" spans="2:8" ht="66" x14ac:dyDescent="0.15">
      <c r="B91" s="27" t="s">
        <v>1035</v>
      </c>
      <c r="C91" s="28" t="s">
        <v>1161</v>
      </c>
      <c r="D91" s="16" t="s">
        <v>1160</v>
      </c>
      <c r="E91" s="34"/>
      <c r="F91" s="109"/>
      <c r="G91" s="109"/>
      <c r="H91" s="109"/>
    </row>
    <row r="92" spans="2:8" ht="33" x14ac:dyDescent="0.15">
      <c r="B92" s="27" t="s">
        <v>1036</v>
      </c>
      <c r="C92" s="28" t="s">
        <v>1163</v>
      </c>
      <c r="D92" s="16" t="s">
        <v>1162</v>
      </c>
      <c r="E92" s="34"/>
      <c r="F92" s="109"/>
      <c r="G92" s="109"/>
      <c r="H92" s="109"/>
    </row>
    <row r="93" spans="2:8" ht="33" x14ac:dyDescent="0.15">
      <c r="B93" s="27" t="s">
        <v>1037</v>
      </c>
      <c r="C93" s="28" t="s">
        <v>1164</v>
      </c>
      <c r="D93" s="16" t="s">
        <v>1165</v>
      </c>
      <c r="E93" s="34"/>
      <c r="F93" s="109"/>
      <c r="G93" s="109"/>
      <c r="H93" s="109"/>
    </row>
    <row r="94" spans="2:8" ht="49.5" x14ac:dyDescent="0.15">
      <c r="B94" s="27" t="s">
        <v>1038</v>
      </c>
      <c r="C94" s="28" t="s">
        <v>1167</v>
      </c>
      <c r="D94" s="16" t="s">
        <v>1166</v>
      </c>
      <c r="E94" s="34"/>
      <c r="F94" s="109"/>
      <c r="G94" s="109"/>
      <c r="H94" s="109"/>
    </row>
    <row r="95" spans="2:8" ht="49.5" x14ac:dyDescent="0.15">
      <c r="B95" s="27" t="s">
        <v>1039</v>
      </c>
      <c r="C95" s="28" t="s">
        <v>1170</v>
      </c>
      <c r="D95" s="16" t="s">
        <v>1169</v>
      </c>
      <c r="E95" s="34"/>
      <c r="F95" s="109"/>
      <c r="G95" s="109"/>
      <c r="H95" s="109"/>
    </row>
    <row r="96" spans="2:8" ht="49.5" x14ac:dyDescent="0.15">
      <c r="B96" s="27" t="s">
        <v>1040</v>
      </c>
      <c r="C96" s="28" t="s">
        <v>1173</v>
      </c>
      <c r="D96" s="16" t="s">
        <v>1172</v>
      </c>
      <c r="E96" s="34"/>
      <c r="F96" s="109"/>
      <c r="G96" s="109"/>
      <c r="H96" s="109"/>
    </row>
    <row r="97" spans="2:8" ht="33" x14ac:dyDescent="0.15">
      <c r="B97" s="27" t="s">
        <v>1041</v>
      </c>
      <c r="C97" s="28" t="s">
        <v>1174</v>
      </c>
      <c r="D97" s="16" t="s">
        <v>1175</v>
      </c>
      <c r="E97" s="34"/>
      <c r="F97" s="109"/>
      <c r="G97" s="109"/>
      <c r="H97" s="109"/>
    </row>
    <row r="98" spans="2:8" x14ac:dyDescent="0.15">
      <c r="B98" s="133" t="s">
        <v>1176</v>
      </c>
      <c r="C98" s="134"/>
      <c r="D98" s="134"/>
      <c r="E98" s="134"/>
      <c r="F98" s="134"/>
      <c r="G98" s="134"/>
      <c r="H98" s="135"/>
    </row>
    <row r="99" spans="2:8" x14ac:dyDescent="0.15">
      <c r="B99" s="27" t="s">
        <v>1042</v>
      </c>
      <c r="C99" s="28" t="s">
        <v>1177</v>
      </c>
      <c r="D99" s="16" t="s">
        <v>1178</v>
      </c>
      <c r="E99" s="34"/>
      <c r="F99" s="109"/>
      <c r="G99" s="109"/>
      <c r="H99" s="109"/>
    </row>
    <row r="100" spans="2:8" x14ac:dyDescent="0.15">
      <c r="B100" s="27" t="s">
        <v>1043</v>
      </c>
      <c r="C100" s="28" t="s">
        <v>1179</v>
      </c>
      <c r="D100" s="16" t="s">
        <v>1180</v>
      </c>
      <c r="E100" s="34"/>
      <c r="F100" s="109"/>
      <c r="G100" s="109"/>
      <c r="H100" s="109"/>
    </row>
    <row r="101" spans="2:8" x14ac:dyDescent="0.15">
      <c r="B101" s="27" t="s">
        <v>1044</v>
      </c>
      <c r="C101" s="28" t="s">
        <v>1181</v>
      </c>
      <c r="D101" s="16" t="s">
        <v>1182</v>
      </c>
      <c r="E101" s="34"/>
      <c r="F101" s="109"/>
      <c r="G101" s="109"/>
      <c r="H101" s="109"/>
    </row>
    <row r="102" spans="2:8" x14ac:dyDescent="0.15">
      <c r="B102" s="27" t="s">
        <v>1045</v>
      </c>
      <c r="C102" s="28" t="s">
        <v>1183</v>
      </c>
      <c r="D102" s="16" t="s">
        <v>1184</v>
      </c>
      <c r="E102" s="34"/>
      <c r="F102" s="109"/>
      <c r="G102" s="109"/>
      <c r="H102" s="109"/>
    </row>
    <row r="103" spans="2:8" x14ac:dyDescent="0.15">
      <c r="B103" s="27" t="s">
        <v>1046</v>
      </c>
      <c r="C103" s="28" t="s">
        <v>1168</v>
      </c>
      <c r="D103" s="16" t="s">
        <v>1185</v>
      </c>
      <c r="E103" s="34"/>
      <c r="F103" s="109"/>
      <c r="G103" s="109"/>
      <c r="H103" s="109"/>
    </row>
    <row r="104" spans="2:8" x14ac:dyDescent="0.15">
      <c r="B104" s="27" t="s">
        <v>1047</v>
      </c>
      <c r="C104" s="28" t="s">
        <v>1171</v>
      </c>
      <c r="D104" s="16" t="s">
        <v>1186</v>
      </c>
      <c r="E104" s="34"/>
      <c r="F104" s="109"/>
      <c r="G104" s="109"/>
      <c r="H104" s="109"/>
    </row>
    <row r="105" spans="2:8" x14ac:dyDescent="0.15">
      <c r="B105" s="133" t="s">
        <v>1187</v>
      </c>
      <c r="C105" s="134"/>
      <c r="D105" s="134"/>
      <c r="E105" s="134"/>
      <c r="F105" s="134"/>
      <c r="G105" s="134"/>
      <c r="H105" s="135"/>
    </row>
    <row r="106" spans="2:8" x14ac:dyDescent="0.15">
      <c r="B106" s="27" t="s">
        <v>1048</v>
      </c>
      <c r="C106" s="28" t="s">
        <v>1189</v>
      </c>
      <c r="D106" s="16" t="s">
        <v>1188</v>
      </c>
      <c r="E106" s="34"/>
      <c r="F106" s="109"/>
      <c r="G106" s="109"/>
      <c r="H106" s="109"/>
    </row>
    <row r="107" spans="2:8" ht="33" x14ac:dyDescent="0.15">
      <c r="B107" s="27" t="s">
        <v>1049</v>
      </c>
      <c r="C107" s="28" t="s">
        <v>1191</v>
      </c>
      <c r="D107" s="16" t="s">
        <v>1190</v>
      </c>
      <c r="E107" s="34"/>
      <c r="F107" s="109"/>
      <c r="G107" s="109"/>
      <c r="H107" s="109"/>
    </row>
    <row r="108" spans="2:8" ht="33" x14ac:dyDescent="0.15">
      <c r="B108" s="27" t="s">
        <v>1050</v>
      </c>
      <c r="C108" s="28" t="s">
        <v>1193</v>
      </c>
      <c r="D108" s="16" t="s">
        <v>1192</v>
      </c>
      <c r="E108" s="34"/>
      <c r="F108" s="109"/>
      <c r="G108" s="109"/>
      <c r="H108" s="109"/>
    </row>
    <row r="109" spans="2:8" ht="33" x14ac:dyDescent="0.15">
      <c r="B109" s="27" t="s">
        <v>1051</v>
      </c>
      <c r="C109" s="28" t="s">
        <v>1194</v>
      </c>
      <c r="D109" s="16" t="s">
        <v>1195</v>
      </c>
      <c r="E109" s="34"/>
      <c r="F109" s="109"/>
      <c r="G109" s="109"/>
      <c r="H109" s="109"/>
    </row>
    <row r="110" spans="2:8" x14ac:dyDescent="0.15">
      <c r="B110" s="27" t="s">
        <v>1052</v>
      </c>
      <c r="C110" s="28" t="s">
        <v>1196</v>
      </c>
      <c r="D110" s="16" t="s">
        <v>1197</v>
      </c>
      <c r="E110" s="34"/>
      <c r="F110" s="109"/>
      <c r="G110" s="109"/>
      <c r="H110" s="109"/>
    </row>
    <row r="111" spans="2:8" x14ac:dyDescent="0.15">
      <c r="B111" s="27" t="s">
        <v>1053</v>
      </c>
      <c r="C111" s="28" t="s">
        <v>1198</v>
      </c>
      <c r="D111" s="16" t="s">
        <v>1199</v>
      </c>
      <c r="E111" s="34"/>
      <c r="F111" s="109"/>
      <c r="G111" s="109"/>
      <c r="H111" s="109"/>
    </row>
    <row r="112" spans="2:8" x14ac:dyDescent="0.15">
      <c r="B112" s="27" t="s">
        <v>1054</v>
      </c>
      <c r="C112" s="28" t="s">
        <v>1201</v>
      </c>
      <c r="D112" s="16" t="s">
        <v>1200</v>
      </c>
      <c r="E112" s="34"/>
      <c r="F112" s="109"/>
      <c r="G112" s="109"/>
      <c r="H112" s="109"/>
    </row>
    <row r="113" spans="2:8" ht="49.5" x14ac:dyDescent="0.15">
      <c r="B113" s="27" t="s">
        <v>1055</v>
      </c>
      <c r="C113" s="28" t="s">
        <v>1202</v>
      </c>
      <c r="D113" s="16" t="s">
        <v>1203</v>
      </c>
      <c r="E113" s="34"/>
      <c r="F113" s="109"/>
      <c r="G113" s="109"/>
      <c r="H113" s="109"/>
    </row>
    <row r="114" spans="2:8" x14ac:dyDescent="0.15">
      <c r="B114" s="27" t="s">
        <v>1056</v>
      </c>
      <c r="C114" s="28" t="s">
        <v>1204</v>
      </c>
      <c r="D114" s="16" t="s">
        <v>1205</v>
      </c>
      <c r="E114" s="34"/>
      <c r="F114" s="109"/>
      <c r="G114" s="109"/>
      <c r="H114" s="109"/>
    </row>
    <row r="115" spans="2:8" ht="33" x14ac:dyDescent="0.15">
      <c r="B115" s="27" t="s">
        <v>1057</v>
      </c>
      <c r="C115" s="28" t="s">
        <v>1207</v>
      </c>
      <c r="D115" s="16" t="s">
        <v>1206</v>
      </c>
      <c r="E115" s="34"/>
      <c r="F115" s="109"/>
      <c r="G115" s="109"/>
      <c r="H115" s="109"/>
    </row>
    <row r="116" spans="2:8" x14ac:dyDescent="0.15">
      <c r="B116" s="133" t="s">
        <v>1208</v>
      </c>
      <c r="C116" s="134"/>
      <c r="D116" s="134"/>
      <c r="E116" s="134"/>
      <c r="F116" s="134"/>
      <c r="G116" s="134"/>
      <c r="H116" s="135"/>
    </row>
    <row r="117" spans="2:8" ht="49.5" x14ac:dyDescent="0.15">
      <c r="B117" s="27" t="s">
        <v>1058</v>
      </c>
      <c r="C117" s="28" t="s">
        <v>1209</v>
      </c>
      <c r="D117" s="16" t="s">
        <v>1210</v>
      </c>
      <c r="E117" s="34"/>
      <c r="F117" s="109"/>
      <c r="G117" s="109"/>
      <c r="H117" s="109"/>
    </row>
    <row r="118" spans="2:8" ht="33" x14ac:dyDescent="0.15">
      <c r="B118" s="27" t="s">
        <v>1059</v>
      </c>
      <c r="C118" s="28" t="s">
        <v>1211</v>
      </c>
      <c r="D118" s="16" t="s">
        <v>1212</v>
      </c>
      <c r="E118" s="34"/>
      <c r="F118" s="109"/>
      <c r="G118" s="109"/>
      <c r="H118" s="109"/>
    </row>
    <row r="119" spans="2:8" x14ac:dyDescent="0.15">
      <c r="B119" s="27" t="s">
        <v>1060</v>
      </c>
      <c r="C119" s="28" t="s">
        <v>1213</v>
      </c>
      <c r="D119" s="16" t="s">
        <v>1214</v>
      </c>
      <c r="E119" s="34"/>
      <c r="F119" s="109"/>
      <c r="G119" s="109"/>
      <c r="H119" s="109"/>
    </row>
    <row r="120" spans="2:8" x14ac:dyDescent="0.15">
      <c r="B120" s="133" t="s">
        <v>1215</v>
      </c>
      <c r="C120" s="134"/>
      <c r="D120" s="134"/>
      <c r="E120" s="134"/>
      <c r="F120" s="134"/>
      <c r="G120" s="134"/>
      <c r="H120" s="135"/>
    </row>
    <row r="121" spans="2:8" ht="33" x14ac:dyDescent="0.15">
      <c r="B121" s="27" t="s">
        <v>1061</v>
      </c>
      <c r="C121" s="28" t="s">
        <v>1217</v>
      </c>
      <c r="D121" s="16" t="s">
        <v>1216</v>
      </c>
      <c r="E121" s="34"/>
      <c r="F121" s="109"/>
      <c r="G121" s="109"/>
      <c r="H121" s="109"/>
    </row>
    <row r="122" spans="2:8" ht="33" x14ac:dyDescent="0.15">
      <c r="B122" s="27" t="s">
        <v>1062</v>
      </c>
      <c r="C122" s="28" t="s">
        <v>1218</v>
      </c>
      <c r="D122" s="16" t="s">
        <v>1219</v>
      </c>
      <c r="E122" s="34"/>
      <c r="F122" s="109"/>
      <c r="G122" s="109"/>
      <c r="H122" s="109"/>
    </row>
  </sheetData>
  <mergeCells count="112">
    <mergeCell ref="B90:H90"/>
    <mergeCell ref="F86:H86"/>
    <mergeCell ref="F85:H85"/>
    <mergeCell ref="B87:H87"/>
    <mergeCell ref="B88:H88"/>
    <mergeCell ref="F89:H89"/>
    <mergeCell ref="F99:H99"/>
    <mergeCell ref="F100:H100"/>
    <mergeCell ref="F101:H101"/>
    <mergeCell ref="F91:H91"/>
    <mergeCell ref="F92:H92"/>
    <mergeCell ref="F93:H93"/>
    <mergeCell ref="F94:H94"/>
    <mergeCell ref="F95:H95"/>
    <mergeCell ref="F96:H96"/>
    <mergeCell ref="F107:H107"/>
    <mergeCell ref="F108:H108"/>
    <mergeCell ref="F109:H109"/>
    <mergeCell ref="F110:H110"/>
    <mergeCell ref="F111:H111"/>
    <mergeCell ref="F106:H106"/>
    <mergeCell ref="B105:H105"/>
    <mergeCell ref="B98:H98"/>
    <mergeCell ref="F97:H97"/>
    <mergeCell ref="F102:H102"/>
    <mergeCell ref="F103:H103"/>
    <mergeCell ref="F104:H104"/>
    <mergeCell ref="F122:H122"/>
    <mergeCell ref="B120:H120"/>
    <mergeCell ref="F112:H112"/>
    <mergeCell ref="F113:H113"/>
    <mergeCell ref="F114:H114"/>
    <mergeCell ref="F115:H115"/>
    <mergeCell ref="F117:H117"/>
    <mergeCell ref="F118:H118"/>
    <mergeCell ref="B116:H116"/>
    <mergeCell ref="F119:H119"/>
    <mergeCell ref="F121:H121"/>
    <mergeCell ref="F81:H81"/>
    <mergeCell ref="F82:H82"/>
    <mergeCell ref="F83:H83"/>
    <mergeCell ref="B79:H79"/>
    <mergeCell ref="B80:H80"/>
    <mergeCell ref="F84:H84"/>
    <mergeCell ref="F74:H74"/>
    <mergeCell ref="F75:H75"/>
    <mergeCell ref="F76:H76"/>
    <mergeCell ref="F77:H77"/>
    <mergeCell ref="F78:H78"/>
    <mergeCell ref="B73:H73"/>
    <mergeCell ref="F67:H67"/>
    <mergeCell ref="F68:H68"/>
    <mergeCell ref="F69:H69"/>
    <mergeCell ref="F70:H70"/>
    <mergeCell ref="B72:H72"/>
    <mergeCell ref="F71:H71"/>
    <mergeCell ref="F61:H61"/>
    <mergeCell ref="F62:H62"/>
    <mergeCell ref="B63:H63"/>
    <mergeCell ref="B64:H64"/>
    <mergeCell ref="F65:H65"/>
    <mergeCell ref="F66:H66"/>
    <mergeCell ref="F57:H57"/>
    <mergeCell ref="F58:H58"/>
    <mergeCell ref="F59:H59"/>
    <mergeCell ref="F60:H60"/>
    <mergeCell ref="B54:H54"/>
    <mergeCell ref="B55:H55"/>
    <mergeCell ref="B56:H56"/>
    <mergeCell ref="F48:H48"/>
    <mergeCell ref="F49:H49"/>
    <mergeCell ref="F50:H50"/>
    <mergeCell ref="F51:H51"/>
    <mergeCell ref="F52:H52"/>
    <mergeCell ref="F53:H53"/>
    <mergeCell ref="F45:H45"/>
    <mergeCell ref="F46:H46"/>
    <mergeCell ref="F47:H47"/>
    <mergeCell ref="F42:H42"/>
    <mergeCell ref="F43:H43"/>
    <mergeCell ref="F35:H35"/>
    <mergeCell ref="F36:H36"/>
    <mergeCell ref="F40:H40"/>
    <mergeCell ref="F41:H41"/>
    <mergeCell ref="B37:H37"/>
    <mergeCell ref="B38:H38"/>
    <mergeCell ref="B39:H39"/>
    <mergeCell ref="F32:H32"/>
    <mergeCell ref="F33:H33"/>
    <mergeCell ref="F34:H34"/>
    <mergeCell ref="B29:H29"/>
    <mergeCell ref="F23:H23"/>
    <mergeCell ref="F26:H26"/>
    <mergeCell ref="F27:H27"/>
    <mergeCell ref="B28:H28"/>
    <mergeCell ref="F44:H44"/>
    <mergeCell ref="F24:H24"/>
    <mergeCell ref="F25:H25"/>
    <mergeCell ref="F17:H17"/>
    <mergeCell ref="B1:C1"/>
    <mergeCell ref="B2:H2"/>
    <mergeCell ref="B3:H3"/>
    <mergeCell ref="B14:H14"/>
    <mergeCell ref="B15:H15"/>
    <mergeCell ref="F16:H16"/>
    <mergeCell ref="F30:H30"/>
    <mergeCell ref="F31:H31"/>
    <mergeCell ref="F18:H18"/>
    <mergeCell ref="F19:H19"/>
    <mergeCell ref="F20:H20"/>
    <mergeCell ref="F21:H21"/>
    <mergeCell ref="F22:H22"/>
  </mergeCells>
  <phoneticPr fontId="1" type="noConversion"/>
  <conditionalFormatting sqref="E1 E4:E13 E16:E27 E123:E1048576">
    <cfRule type="cellIs" dxfId="63" priority="32" operator="equal">
      <formula>"NOT TEST"</formula>
    </cfRule>
    <cfRule type="cellIs" dxfId="62" priority="33" operator="equal">
      <formula>"FAIL"</formula>
    </cfRule>
  </conditionalFormatting>
  <conditionalFormatting sqref="D6:D13">
    <cfRule type="cellIs" dxfId="61" priority="30" operator="equal">
      <formula>"NOT TEST"</formula>
    </cfRule>
    <cfRule type="cellIs" dxfId="60" priority="31" operator="equal">
      <formula>"FAIL"</formula>
    </cfRule>
  </conditionalFormatting>
  <conditionalFormatting sqref="G5:G13">
    <cfRule type="cellIs" dxfId="59" priority="29" operator="notEqual">
      <formula>0</formula>
    </cfRule>
  </conditionalFormatting>
  <conditionalFormatting sqref="E30:E36">
    <cfRule type="cellIs" dxfId="58" priority="13" operator="equal">
      <formula>"NOT TEST"</formula>
    </cfRule>
    <cfRule type="cellIs" dxfId="57" priority="14" operator="equal">
      <formula>"FAIL"</formula>
    </cfRule>
  </conditionalFormatting>
  <conditionalFormatting sqref="E40:E53">
    <cfRule type="cellIs" dxfId="56" priority="11" operator="equal">
      <formula>"NOT TEST"</formula>
    </cfRule>
    <cfRule type="cellIs" dxfId="55" priority="12" operator="equal">
      <formula>"FAIL"</formula>
    </cfRule>
  </conditionalFormatting>
  <conditionalFormatting sqref="E57:E62">
    <cfRule type="cellIs" dxfId="54" priority="9" operator="equal">
      <formula>"NOT TEST"</formula>
    </cfRule>
    <cfRule type="cellIs" dxfId="53" priority="10" operator="equal">
      <formula>"FAIL"</formula>
    </cfRule>
  </conditionalFormatting>
  <conditionalFormatting sqref="E65:E71">
    <cfRule type="cellIs" dxfId="52" priority="7" operator="equal">
      <formula>"NOT TEST"</formula>
    </cfRule>
    <cfRule type="cellIs" dxfId="51" priority="8" operator="equal">
      <formula>"FAIL"</formula>
    </cfRule>
  </conditionalFormatting>
  <conditionalFormatting sqref="E74:E78">
    <cfRule type="cellIs" dxfId="50" priority="5" operator="equal">
      <formula>"NOT TEST"</formula>
    </cfRule>
    <cfRule type="cellIs" dxfId="49" priority="6" operator="equal">
      <formula>"FAIL"</formula>
    </cfRule>
  </conditionalFormatting>
  <conditionalFormatting sqref="E81:E86">
    <cfRule type="cellIs" dxfId="48" priority="3" operator="equal">
      <formula>"NOT TEST"</formula>
    </cfRule>
    <cfRule type="cellIs" dxfId="47" priority="4" operator="equal">
      <formula>"FAIL"</formula>
    </cfRule>
  </conditionalFormatting>
  <conditionalFormatting sqref="E89 E91:E97 E99:E104 E106:E115 E117:E119 E121:E122">
    <cfRule type="cellIs" dxfId="46" priority="1" operator="equal">
      <formula>"NOT TEST"</formula>
    </cfRule>
    <cfRule type="cellIs" dxfId="45" priority="2" operator="equal">
      <formula>"FAIL"</formula>
    </cfRule>
  </conditionalFormatting>
  <dataValidations count="1">
    <dataValidation type="list" allowBlank="1" showInputMessage="1" showErrorMessage="1" sqref="E1 E16:E27 E30:E36 E40:E53 E57:E62 E65:E71 E74:E78 E81:E86 E89 E91:E97 E99:E104 E106:E115 E117:E119 E121:E1048576">
      <formula1>"PASS,FAIL,NOT TEST"</formula1>
    </dataValidation>
  </dataValidations>
  <hyperlinks>
    <hyperlink ref="B1:C1" location="'0.总览'!A1" display="返回总目录"/>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0.总览</vt:lpstr>
      <vt:lpstr>1.节目搜索</vt:lpstr>
      <vt:lpstr>2.基本状态</vt:lpstr>
      <vt:lpstr>3.基本输入输出</vt:lpstr>
      <vt:lpstr>4.对比测试</vt:lpstr>
      <vt:lpstr>5.用户体验</vt:lpstr>
      <vt:lpstr>6.软件升级</vt:lpstr>
      <vt:lpstr>7.频道管理</vt:lpstr>
      <vt:lpstr>8.用户设置</vt:lpstr>
      <vt:lpstr>9.条件接收</vt:lpstr>
      <vt:lpstr>10.USB及应用</vt:lpstr>
      <vt:lpstr>11.Teletext_Subtitile</vt:lpstr>
      <vt:lpstr>12.强度测试</vt:lpstr>
      <vt:lpstr>13.网络测试</vt:lpstr>
      <vt:lpstr>附1 对比测试1 - DVB-C搜索</vt:lpstr>
      <vt:lpstr>附2 对比测试2 - DVB-S2搜索</vt:lpstr>
      <vt:lpstr>附3 对比测试3 - DVB-S2接收性能</vt:lpstr>
      <vt:lpstr>附4 对比测试4 - 盲扫对比</vt:lpstr>
      <vt:lpstr>参考文档</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内部详细测试用例_数网海外软件研发测试组</dc:title>
  <dc:creator/>
  <dc:description>林晓州创建与2014年07月26日
</dc:description>
  <cp:lastModifiedBy/>
  <dcterms:created xsi:type="dcterms:W3CDTF">2006-09-16T00:00:00Z</dcterms:created>
  <dcterms:modified xsi:type="dcterms:W3CDTF">2014-08-15T06:18:30Z</dcterms:modified>
</cp:coreProperties>
</file>