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h.kachmar\Documents\Github\EAD-ASEB_EPA_LISS_Disease_Surveillance\Field_Data_Biological\"/>
    </mc:Choice>
  </mc:AlternateContent>
  <bookViews>
    <workbookView xWindow="0" yWindow="0" windowWidth="25110" windowHeight="11295"/>
  </bookViews>
  <sheets>
    <sheet name="Master_lengt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F2" i="1"/>
  <c r="G2" i="1"/>
  <c r="H2" i="1"/>
  <c r="B3" i="1"/>
  <c r="C3" i="1"/>
  <c r="D3" i="1"/>
  <c r="A3" i="1" s="1"/>
  <c r="F3" i="1"/>
  <c r="G3" i="1"/>
  <c r="H3" i="1"/>
  <c r="B4" i="1"/>
  <c r="C4" i="1"/>
  <c r="D4" i="1"/>
  <c r="A4" i="1" s="1"/>
  <c r="F4" i="1"/>
  <c r="G4" i="1"/>
  <c r="H4" i="1"/>
  <c r="B5" i="1"/>
  <c r="C5" i="1"/>
  <c r="D5" i="1"/>
  <c r="A5" i="1" s="1"/>
  <c r="F5" i="1"/>
  <c r="G5" i="1"/>
  <c r="H5" i="1"/>
  <c r="B6" i="1"/>
  <c r="C6" i="1"/>
  <c r="D6" i="1"/>
  <c r="A6" i="1" s="1"/>
  <c r="F6" i="1"/>
  <c r="G6" i="1"/>
  <c r="H6" i="1"/>
  <c r="B7" i="1"/>
  <c r="C7" i="1"/>
  <c r="D7" i="1"/>
  <c r="A7" i="1" s="1"/>
  <c r="F7" i="1"/>
  <c r="G7" i="1"/>
  <c r="H7" i="1"/>
  <c r="B8" i="1"/>
  <c r="C8" i="1"/>
  <c r="D8" i="1"/>
  <c r="A8" i="1" s="1"/>
  <c r="F8" i="1"/>
  <c r="G8" i="1"/>
  <c r="H8" i="1"/>
  <c r="B9" i="1"/>
  <c r="C9" i="1"/>
  <c r="D9" i="1"/>
  <c r="A9" i="1" s="1"/>
  <c r="F9" i="1"/>
  <c r="G9" i="1"/>
  <c r="H9" i="1"/>
  <c r="B10" i="1"/>
  <c r="C10" i="1"/>
  <c r="D10" i="1"/>
  <c r="A10" i="1" s="1"/>
  <c r="F10" i="1"/>
  <c r="G10" i="1"/>
  <c r="H10" i="1"/>
  <c r="B11" i="1"/>
  <c r="C11" i="1"/>
  <c r="D11" i="1"/>
  <c r="A11" i="1" s="1"/>
  <c r="F11" i="1"/>
  <c r="G11" i="1"/>
  <c r="H11" i="1"/>
  <c r="B12" i="1"/>
  <c r="C12" i="1"/>
  <c r="D12" i="1"/>
  <c r="A12" i="1" s="1"/>
  <c r="F12" i="1"/>
  <c r="G12" i="1"/>
  <c r="H12" i="1"/>
  <c r="B13" i="1"/>
  <c r="C13" i="1"/>
  <c r="D13" i="1"/>
  <c r="A13" i="1" s="1"/>
  <c r="F13" i="1"/>
  <c r="G13" i="1"/>
  <c r="H13" i="1"/>
  <c r="B14" i="1"/>
  <c r="C14" i="1"/>
  <c r="D14" i="1"/>
  <c r="A14" i="1" s="1"/>
  <c r="F14" i="1"/>
  <c r="G14" i="1"/>
  <c r="H14" i="1"/>
  <c r="B15" i="1"/>
  <c r="C15" i="1"/>
  <c r="D15" i="1"/>
  <c r="A15" i="1" s="1"/>
  <c r="F15" i="1"/>
  <c r="G15" i="1"/>
  <c r="H15" i="1"/>
  <c r="B16" i="1"/>
  <c r="C16" i="1"/>
  <c r="D16" i="1"/>
  <c r="A16" i="1" s="1"/>
  <c r="F16" i="1"/>
  <c r="G16" i="1"/>
  <c r="H16" i="1"/>
  <c r="B17" i="1"/>
  <c r="C17" i="1"/>
  <c r="D17" i="1"/>
  <c r="A17" i="1" s="1"/>
  <c r="F17" i="1"/>
  <c r="G17" i="1"/>
  <c r="H17" i="1"/>
  <c r="B18" i="1"/>
  <c r="C18" i="1"/>
  <c r="D18" i="1"/>
  <c r="A18" i="1" s="1"/>
  <c r="F18" i="1"/>
  <c r="G18" i="1"/>
  <c r="H18" i="1"/>
  <c r="B19" i="1"/>
  <c r="C19" i="1"/>
  <c r="D19" i="1"/>
  <c r="A19" i="1" s="1"/>
  <c r="F19" i="1"/>
  <c r="G19" i="1"/>
  <c r="H19" i="1"/>
  <c r="B20" i="1"/>
  <c r="C20" i="1"/>
  <c r="D20" i="1"/>
  <c r="A20" i="1" s="1"/>
  <c r="F20" i="1"/>
  <c r="G20" i="1"/>
  <c r="H20" i="1"/>
  <c r="B21" i="1"/>
  <c r="C21" i="1"/>
  <c r="D21" i="1"/>
  <c r="A21" i="1" s="1"/>
  <c r="F21" i="1"/>
  <c r="G21" i="1"/>
  <c r="H21" i="1"/>
  <c r="B22" i="1"/>
  <c r="C22" i="1"/>
  <c r="D22" i="1"/>
  <c r="A22" i="1" s="1"/>
  <c r="F22" i="1"/>
  <c r="G22" i="1"/>
  <c r="H22" i="1"/>
  <c r="B23" i="1"/>
  <c r="C23" i="1"/>
  <c r="D23" i="1"/>
  <c r="A23" i="1" s="1"/>
  <c r="F23" i="1"/>
  <c r="G23" i="1"/>
  <c r="H23" i="1"/>
  <c r="B24" i="1"/>
  <c r="C24" i="1"/>
  <c r="D24" i="1"/>
  <c r="A24" i="1" s="1"/>
  <c r="F24" i="1"/>
  <c r="G24" i="1"/>
  <c r="H24" i="1"/>
  <c r="B25" i="1"/>
  <c r="C25" i="1"/>
  <c r="D25" i="1"/>
  <c r="A25" i="1" s="1"/>
  <c r="F25" i="1"/>
  <c r="G25" i="1"/>
  <c r="B26" i="1"/>
  <c r="C26" i="1"/>
  <c r="D26" i="1"/>
  <c r="A26" i="1" s="1"/>
  <c r="F26" i="1"/>
  <c r="G26" i="1"/>
  <c r="B27" i="1"/>
  <c r="C27" i="1"/>
  <c r="D27" i="1"/>
  <c r="A27" i="1" s="1"/>
  <c r="F27" i="1"/>
  <c r="G27" i="1"/>
  <c r="B28" i="1"/>
  <c r="C28" i="1"/>
  <c r="D28" i="1"/>
  <c r="A28" i="1" s="1"/>
  <c r="F28" i="1"/>
  <c r="G28" i="1"/>
  <c r="B29" i="1"/>
  <c r="C29" i="1"/>
  <c r="D29" i="1"/>
  <c r="A29" i="1" s="1"/>
  <c r="F29" i="1"/>
  <c r="G29" i="1"/>
  <c r="B30" i="1"/>
  <c r="C30" i="1"/>
  <c r="D30" i="1"/>
  <c r="A30" i="1" s="1"/>
  <c r="F30" i="1"/>
  <c r="G30" i="1"/>
  <c r="B31" i="1"/>
  <c r="C31" i="1"/>
  <c r="D31" i="1"/>
  <c r="A31" i="1" s="1"/>
  <c r="F31" i="1"/>
  <c r="G31" i="1"/>
  <c r="B32" i="1"/>
  <c r="C32" i="1"/>
  <c r="D32" i="1"/>
  <c r="A32" i="1" s="1"/>
  <c r="F32" i="1"/>
  <c r="G32" i="1"/>
  <c r="B33" i="1"/>
  <c r="C33" i="1"/>
  <c r="D33" i="1"/>
  <c r="A33" i="1" s="1"/>
  <c r="F33" i="1"/>
  <c r="G33" i="1"/>
  <c r="B34" i="1"/>
  <c r="C34" i="1"/>
  <c r="D34" i="1"/>
  <c r="A34" i="1" s="1"/>
  <c r="F34" i="1"/>
  <c r="G34" i="1"/>
  <c r="B35" i="1"/>
  <c r="C35" i="1"/>
  <c r="D35" i="1"/>
  <c r="A35" i="1" s="1"/>
  <c r="F35" i="1"/>
  <c r="G35" i="1"/>
  <c r="B36" i="1"/>
  <c r="C36" i="1"/>
  <c r="D36" i="1"/>
  <c r="A36" i="1" s="1"/>
  <c r="F36" i="1"/>
  <c r="G36" i="1"/>
  <c r="B37" i="1"/>
  <c r="C37" i="1"/>
  <c r="D37" i="1"/>
  <c r="A37" i="1" s="1"/>
  <c r="F37" i="1"/>
  <c r="G37" i="1"/>
  <c r="B38" i="1"/>
  <c r="C38" i="1"/>
  <c r="D38" i="1"/>
  <c r="A38" i="1" s="1"/>
  <c r="F38" i="1"/>
  <c r="G38" i="1"/>
  <c r="B39" i="1"/>
  <c r="C39" i="1"/>
  <c r="D39" i="1"/>
  <c r="A39" i="1" s="1"/>
  <c r="F39" i="1"/>
  <c r="G39" i="1"/>
  <c r="B40" i="1"/>
  <c r="C40" i="1"/>
  <c r="D40" i="1"/>
  <c r="A40" i="1" s="1"/>
  <c r="F40" i="1"/>
  <c r="G40" i="1"/>
  <c r="B41" i="1"/>
  <c r="C41" i="1"/>
  <c r="D41" i="1"/>
  <c r="A41" i="1" s="1"/>
  <c r="F41" i="1"/>
  <c r="G41" i="1"/>
  <c r="B42" i="1"/>
  <c r="C42" i="1"/>
  <c r="D42" i="1"/>
  <c r="A42" i="1" s="1"/>
  <c r="F42" i="1"/>
  <c r="G42" i="1"/>
  <c r="B43" i="1"/>
  <c r="C43" i="1"/>
  <c r="D43" i="1"/>
  <c r="A43" i="1" s="1"/>
  <c r="F43" i="1"/>
  <c r="G43" i="1"/>
  <c r="B44" i="1"/>
  <c r="C44" i="1"/>
  <c r="D44" i="1"/>
  <c r="A44" i="1" s="1"/>
  <c r="F44" i="1"/>
  <c r="G44" i="1"/>
  <c r="B45" i="1"/>
  <c r="C45" i="1"/>
  <c r="D45" i="1"/>
  <c r="A45" i="1" s="1"/>
  <c r="F45" i="1"/>
  <c r="G45" i="1"/>
  <c r="B46" i="1"/>
  <c r="C46" i="1"/>
  <c r="D46" i="1"/>
  <c r="A46" i="1" s="1"/>
  <c r="F46" i="1"/>
  <c r="G46" i="1"/>
  <c r="B47" i="1"/>
  <c r="C47" i="1"/>
  <c r="D47" i="1"/>
  <c r="A47" i="1" s="1"/>
  <c r="F47" i="1"/>
  <c r="G47" i="1"/>
  <c r="B48" i="1"/>
  <c r="C48" i="1"/>
  <c r="D48" i="1"/>
  <c r="A48" i="1" s="1"/>
  <c r="F48" i="1"/>
  <c r="G48" i="1"/>
  <c r="B49" i="1"/>
  <c r="C49" i="1"/>
  <c r="D49" i="1"/>
  <c r="A49" i="1" s="1"/>
  <c r="F49" i="1"/>
  <c r="G49" i="1"/>
  <c r="B50" i="1"/>
  <c r="C50" i="1"/>
  <c r="D50" i="1"/>
  <c r="A50" i="1" s="1"/>
  <c r="F50" i="1"/>
  <c r="G50" i="1"/>
  <c r="B51" i="1"/>
  <c r="C51" i="1"/>
  <c r="D51" i="1"/>
  <c r="A51" i="1" s="1"/>
  <c r="F51" i="1"/>
  <c r="G51" i="1"/>
  <c r="B52" i="1"/>
  <c r="C52" i="1"/>
  <c r="D52" i="1"/>
  <c r="A52" i="1" s="1"/>
  <c r="F52" i="1"/>
  <c r="G52" i="1"/>
  <c r="B53" i="1"/>
  <c r="C53" i="1"/>
  <c r="D53" i="1"/>
  <c r="A53" i="1" s="1"/>
  <c r="F53" i="1"/>
  <c r="G53" i="1"/>
  <c r="B54" i="1"/>
  <c r="C54" i="1"/>
  <c r="D54" i="1"/>
  <c r="A54" i="1" s="1"/>
  <c r="F54" i="1"/>
  <c r="G54" i="1"/>
  <c r="B55" i="1"/>
  <c r="C55" i="1"/>
  <c r="D55" i="1"/>
  <c r="A55" i="1" s="1"/>
  <c r="F55" i="1"/>
  <c r="G55" i="1"/>
  <c r="B56" i="1"/>
  <c r="C56" i="1"/>
  <c r="D56" i="1"/>
  <c r="A56" i="1" s="1"/>
  <c r="F56" i="1"/>
  <c r="G56" i="1"/>
  <c r="B57" i="1"/>
  <c r="C57" i="1"/>
  <c r="D57" i="1"/>
  <c r="A57" i="1" s="1"/>
  <c r="F57" i="1"/>
  <c r="G57" i="1"/>
  <c r="B58" i="1"/>
  <c r="C58" i="1"/>
  <c r="D58" i="1"/>
  <c r="A58" i="1" s="1"/>
  <c r="F58" i="1"/>
  <c r="G58" i="1"/>
  <c r="B59" i="1"/>
  <c r="C59" i="1"/>
  <c r="D59" i="1"/>
  <c r="A59" i="1" s="1"/>
  <c r="F59" i="1"/>
  <c r="G59" i="1"/>
  <c r="B60" i="1"/>
  <c r="C60" i="1"/>
  <c r="D60" i="1"/>
  <c r="A60" i="1" s="1"/>
  <c r="F60" i="1"/>
  <c r="G60" i="1"/>
  <c r="B61" i="1"/>
  <c r="C61" i="1"/>
  <c r="D61" i="1"/>
  <c r="A61" i="1" s="1"/>
  <c r="F61" i="1"/>
  <c r="G61" i="1"/>
  <c r="B62" i="1"/>
  <c r="C62" i="1"/>
  <c r="D62" i="1"/>
  <c r="A62" i="1" s="1"/>
  <c r="F62" i="1"/>
  <c r="G62" i="1"/>
  <c r="B63" i="1"/>
  <c r="C63" i="1"/>
  <c r="D63" i="1"/>
  <c r="A63" i="1" s="1"/>
  <c r="F63" i="1"/>
  <c r="G63" i="1"/>
  <c r="B64" i="1"/>
  <c r="C64" i="1"/>
  <c r="D64" i="1"/>
  <c r="A64" i="1" s="1"/>
  <c r="F64" i="1"/>
  <c r="G64" i="1"/>
  <c r="B65" i="1"/>
  <c r="C65" i="1"/>
  <c r="D65" i="1"/>
  <c r="A65" i="1" s="1"/>
  <c r="F65" i="1"/>
  <c r="G65" i="1"/>
  <c r="B66" i="1"/>
  <c r="C66" i="1"/>
  <c r="D66" i="1"/>
  <c r="A66" i="1" s="1"/>
  <c r="F66" i="1"/>
  <c r="G66" i="1"/>
  <c r="B67" i="1"/>
  <c r="C67" i="1"/>
  <c r="D67" i="1"/>
  <c r="A67" i="1" s="1"/>
  <c r="F67" i="1"/>
  <c r="G67" i="1"/>
  <c r="B68" i="1"/>
  <c r="C68" i="1"/>
  <c r="D68" i="1"/>
  <c r="A68" i="1" s="1"/>
  <c r="F68" i="1"/>
  <c r="G68" i="1"/>
  <c r="B69" i="1"/>
  <c r="C69" i="1"/>
  <c r="D69" i="1"/>
  <c r="A69" i="1" s="1"/>
  <c r="F69" i="1"/>
  <c r="G69" i="1"/>
  <c r="B70" i="1"/>
  <c r="C70" i="1"/>
  <c r="D70" i="1"/>
  <c r="A70" i="1" s="1"/>
  <c r="F70" i="1"/>
  <c r="G70" i="1"/>
  <c r="B71" i="1"/>
  <c r="C71" i="1"/>
  <c r="D71" i="1"/>
  <c r="A71" i="1" s="1"/>
  <c r="F71" i="1"/>
  <c r="G71" i="1"/>
  <c r="B72" i="1"/>
  <c r="C72" i="1"/>
  <c r="D72" i="1"/>
  <c r="A72" i="1" s="1"/>
  <c r="F72" i="1"/>
  <c r="G72" i="1"/>
  <c r="B73" i="1"/>
  <c r="C73" i="1"/>
  <c r="D73" i="1"/>
  <c r="A73" i="1" s="1"/>
  <c r="F73" i="1"/>
  <c r="G73" i="1"/>
  <c r="B74" i="1"/>
  <c r="C74" i="1"/>
  <c r="D74" i="1"/>
  <c r="A74" i="1" s="1"/>
  <c r="F74" i="1"/>
  <c r="G74" i="1"/>
  <c r="B75" i="1"/>
  <c r="C75" i="1"/>
  <c r="D75" i="1"/>
  <c r="A75" i="1" s="1"/>
  <c r="F75" i="1"/>
  <c r="G75" i="1"/>
  <c r="B76" i="1"/>
  <c r="C76" i="1"/>
  <c r="D76" i="1"/>
  <c r="A76" i="1" s="1"/>
  <c r="F76" i="1"/>
  <c r="G76" i="1"/>
  <c r="B77" i="1"/>
  <c r="C77" i="1"/>
  <c r="D77" i="1"/>
  <c r="A77" i="1" s="1"/>
  <c r="F77" i="1"/>
  <c r="G77" i="1"/>
  <c r="B78" i="1"/>
  <c r="C78" i="1"/>
  <c r="D78" i="1"/>
  <c r="A78" i="1" s="1"/>
  <c r="F78" i="1"/>
  <c r="G78" i="1"/>
  <c r="B79" i="1"/>
  <c r="C79" i="1"/>
  <c r="D79" i="1"/>
  <c r="A79" i="1" s="1"/>
  <c r="F79" i="1"/>
  <c r="G79" i="1"/>
  <c r="B80" i="1"/>
  <c r="C80" i="1"/>
  <c r="D80" i="1"/>
  <c r="A80" i="1" s="1"/>
  <c r="F80" i="1"/>
  <c r="G80" i="1"/>
  <c r="B81" i="1"/>
  <c r="C81" i="1"/>
  <c r="D81" i="1"/>
  <c r="A81" i="1" s="1"/>
  <c r="F81" i="1"/>
  <c r="G81" i="1"/>
  <c r="B82" i="1"/>
  <c r="C82" i="1"/>
  <c r="D82" i="1"/>
  <c r="A82" i="1" s="1"/>
  <c r="F82" i="1"/>
  <c r="G82" i="1"/>
  <c r="B83" i="1"/>
  <c r="C83" i="1"/>
  <c r="D83" i="1"/>
  <c r="A83" i="1" s="1"/>
  <c r="F83" i="1"/>
  <c r="G83" i="1"/>
  <c r="B84" i="1"/>
  <c r="C84" i="1"/>
  <c r="D84" i="1"/>
  <c r="A84" i="1" s="1"/>
  <c r="F84" i="1"/>
  <c r="B85" i="1"/>
  <c r="C85" i="1"/>
  <c r="D85" i="1"/>
  <c r="A85" i="1" s="1"/>
  <c r="F85" i="1"/>
  <c r="B86" i="1"/>
  <c r="C86" i="1"/>
  <c r="D86" i="1"/>
  <c r="A86" i="1" s="1"/>
  <c r="F86" i="1"/>
  <c r="B87" i="1"/>
  <c r="C87" i="1"/>
  <c r="D87" i="1"/>
  <c r="A87" i="1" s="1"/>
  <c r="F87" i="1"/>
  <c r="B88" i="1"/>
  <c r="C88" i="1"/>
  <c r="D88" i="1"/>
  <c r="A88" i="1" s="1"/>
  <c r="F88" i="1"/>
  <c r="B89" i="1"/>
  <c r="C89" i="1"/>
  <c r="D89" i="1"/>
  <c r="A89" i="1" s="1"/>
  <c r="F89" i="1"/>
  <c r="B90" i="1"/>
  <c r="C90" i="1"/>
  <c r="D90" i="1"/>
  <c r="A90" i="1" s="1"/>
  <c r="F90" i="1"/>
  <c r="B91" i="1"/>
  <c r="C91" i="1"/>
  <c r="D91" i="1"/>
  <c r="A91" i="1" s="1"/>
  <c r="F91" i="1"/>
  <c r="B92" i="1"/>
  <c r="C92" i="1"/>
  <c r="D92" i="1"/>
  <c r="A92" i="1" s="1"/>
  <c r="F92" i="1"/>
  <c r="B93" i="1"/>
  <c r="C93" i="1"/>
  <c r="D93" i="1"/>
  <c r="A93" i="1" s="1"/>
  <c r="F93" i="1"/>
  <c r="B94" i="1"/>
  <c r="C94" i="1"/>
  <c r="D94" i="1"/>
  <c r="A94" i="1" s="1"/>
  <c r="F94" i="1"/>
  <c r="B95" i="1"/>
  <c r="C95" i="1"/>
  <c r="D95" i="1"/>
  <c r="A95" i="1" s="1"/>
  <c r="F95" i="1"/>
  <c r="B96" i="1"/>
  <c r="C96" i="1"/>
  <c r="D96" i="1"/>
  <c r="A96" i="1" s="1"/>
  <c r="F96" i="1"/>
  <c r="B97" i="1"/>
  <c r="C97" i="1"/>
  <c r="D97" i="1"/>
  <c r="A97" i="1" s="1"/>
  <c r="F97" i="1"/>
  <c r="B98" i="1"/>
  <c r="C98" i="1"/>
  <c r="D98" i="1"/>
  <c r="A98" i="1" s="1"/>
  <c r="F98" i="1"/>
  <c r="B99" i="1"/>
  <c r="C99" i="1"/>
  <c r="D99" i="1"/>
  <c r="A99" i="1" s="1"/>
  <c r="F99" i="1"/>
  <c r="B100" i="1"/>
  <c r="C100" i="1"/>
  <c r="D100" i="1"/>
  <c r="A100" i="1" s="1"/>
  <c r="F100" i="1"/>
  <c r="B101" i="1"/>
  <c r="C101" i="1"/>
  <c r="D101" i="1"/>
  <c r="A101" i="1" s="1"/>
  <c r="F101" i="1"/>
  <c r="B102" i="1"/>
  <c r="C102" i="1"/>
  <c r="D102" i="1"/>
  <c r="A102" i="1" s="1"/>
  <c r="F102" i="1"/>
  <c r="G102" i="1"/>
  <c r="B103" i="1"/>
  <c r="C103" i="1"/>
  <c r="D103" i="1"/>
  <c r="A103" i="1" s="1"/>
  <c r="F103" i="1"/>
  <c r="G103" i="1"/>
  <c r="B104" i="1"/>
  <c r="C104" i="1"/>
  <c r="D104" i="1"/>
  <c r="A104" i="1" s="1"/>
  <c r="F104" i="1"/>
  <c r="G104" i="1"/>
  <c r="B105" i="1"/>
  <c r="C105" i="1"/>
  <c r="D105" i="1"/>
  <c r="A105" i="1" s="1"/>
  <c r="F105" i="1"/>
  <c r="G105" i="1"/>
  <c r="B106" i="1"/>
  <c r="C106" i="1"/>
  <c r="D106" i="1"/>
  <c r="A106" i="1" s="1"/>
  <c r="F106" i="1"/>
  <c r="G106" i="1"/>
  <c r="B107" i="1"/>
  <c r="C107" i="1"/>
  <c r="D107" i="1"/>
  <c r="A107" i="1" s="1"/>
  <c r="F107" i="1"/>
  <c r="G107" i="1"/>
  <c r="B108" i="1"/>
  <c r="C108" i="1"/>
  <c r="D108" i="1"/>
  <c r="A108" i="1" s="1"/>
  <c r="F108" i="1"/>
  <c r="G108" i="1"/>
  <c r="B109" i="1"/>
  <c r="C109" i="1"/>
  <c r="D109" i="1"/>
  <c r="A109" i="1" s="1"/>
  <c r="F109" i="1"/>
  <c r="G109" i="1"/>
  <c r="B110" i="1"/>
  <c r="C110" i="1"/>
  <c r="D110" i="1"/>
  <c r="A110" i="1" s="1"/>
  <c r="F110" i="1"/>
  <c r="G110" i="1"/>
  <c r="B111" i="1"/>
  <c r="C111" i="1"/>
  <c r="D111" i="1"/>
  <c r="A111" i="1" s="1"/>
  <c r="F111" i="1"/>
  <c r="G111" i="1"/>
  <c r="B112" i="1"/>
  <c r="C112" i="1"/>
  <c r="D112" i="1"/>
  <c r="A112" i="1" s="1"/>
  <c r="F112" i="1"/>
  <c r="G112" i="1"/>
  <c r="B113" i="1"/>
  <c r="C113" i="1"/>
  <c r="D113" i="1"/>
  <c r="A113" i="1" s="1"/>
  <c r="F113" i="1"/>
  <c r="G113" i="1"/>
  <c r="B114" i="1"/>
  <c r="C114" i="1"/>
  <c r="D114" i="1"/>
  <c r="A114" i="1" s="1"/>
  <c r="F114" i="1"/>
  <c r="G114" i="1"/>
  <c r="B115" i="1"/>
  <c r="C115" i="1"/>
  <c r="D115" i="1"/>
  <c r="A115" i="1" s="1"/>
  <c r="F115" i="1"/>
  <c r="G115" i="1"/>
  <c r="B116" i="1"/>
  <c r="C116" i="1"/>
  <c r="D116" i="1"/>
  <c r="A116" i="1" s="1"/>
  <c r="F116" i="1"/>
  <c r="G116" i="1"/>
  <c r="B117" i="1"/>
  <c r="C117" i="1"/>
  <c r="D117" i="1"/>
  <c r="A117" i="1" s="1"/>
  <c r="F117" i="1"/>
  <c r="H117" i="1"/>
  <c r="B118" i="1"/>
  <c r="C118" i="1"/>
  <c r="D118" i="1"/>
  <c r="A118" i="1" s="1"/>
  <c r="F118" i="1"/>
  <c r="G118" i="1"/>
  <c r="A119" i="1"/>
  <c r="B119" i="1"/>
  <c r="C119" i="1"/>
  <c r="D119" i="1"/>
  <c r="F119" i="1"/>
  <c r="G119" i="1"/>
  <c r="B120" i="1"/>
  <c r="C120" i="1"/>
  <c r="D120" i="1"/>
  <c r="A120" i="1" s="1"/>
  <c r="F120" i="1"/>
  <c r="G120" i="1"/>
  <c r="B121" i="1"/>
  <c r="C121" i="1"/>
  <c r="D121" i="1"/>
  <c r="A121" i="1" s="1"/>
  <c r="F121" i="1"/>
  <c r="G121" i="1"/>
  <c r="A122" i="1"/>
  <c r="B122" i="1"/>
  <c r="C122" i="1"/>
  <c r="D122" i="1"/>
  <c r="F122" i="1"/>
  <c r="G122" i="1"/>
  <c r="B123" i="1"/>
  <c r="C123" i="1"/>
  <c r="D123" i="1"/>
  <c r="A123" i="1" s="1"/>
  <c r="F123" i="1"/>
  <c r="G123" i="1"/>
  <c r="B124" i="1"/>
  <c r="C124" i="1"/>
  <c r="D124" i="1"/>
  <c r="A124" i="1" s="1"/>
  <c r="F124" i="1"/>
  <c r="G124" i="1"/>
  <c r="B125" i="1"/>
  <c r="C125" i="1"/>
  <c r="D125" i="1"/>
  <c r="A125" i="1" s="1"/>
  <c r="F125" i="1"/>
  <c r="G125" i="1"/>
  <c r="B126" i="1"/>
  <c r="C126" i="1"/>
  <c r="D126" i="1"/>
  <c r="A126" i="1" s="1"/>
  <c r="F126" i="1"/>
  <c r="H126" i="1"/>
  <c r="B127" i="1"/>
  <c r="C127" i="1"/>
  <c r="D127" i="1"/>
  <c r="A127" i="1" s="1"/>
  <c r="F127" i="1"/>
  <c r="G127" i="1"/>
  <c r="B128" i="1"/>
  <c r="C128" i="1"/>
  <c r="D128" i="1"/>
  <c r="A128" i="1" s="1"/>
  <c r="F128" i="1"/>
  <c r="H128" i="1"/>
  <c r="B129" i="1"/>
  <c r="C129" i="1"/>
  <c r="D129" i="1"/>
  <c r="A129" i="1" s="1"/>
  <c r="F129" i="1"/>
  <c r="G129" i="1"/>
  <c r="B130" i="1"/>
  <c r="C130" i="1"/>
  <c r="D130" i="1"/>
  <c r="A130" i="1" s="1"/>
  <c r="F130" i="1"/>
  <c r="G130" i="1"/>
  <c r="B131" i="1"/>
  <c r="C131" i="1"/>
  <c r="D131" i="1"/>
  <c r="A131" i="1" s="1"/>
  <c r="F131" i="1"/>
  <c r="G131" i="1"/>
  <c r="B132" i="1"/>
  <c r="C132" i="1"/>
  <c r="D132" i="1"/>
  <c r="A132" i="1" s="1"/>
  <c r="F132" i="1"/>
  <c r="H132" i="1"/>
  <c r="B133" i="1"/>
  <c r="C133" i="1"/>
  <c r="D133" i="1"/>
  <c r="A133" i="1" s="1"/>
  <c r="F133" i="1"/>
  <c r="G133" i="1"/>
  <c r="B134" i="1"/>
  <c r="C134" i="1"/>
  <c r="D134" i="1"/>
  <c r="A134" i="1" s="1"/>
  <c r="F134" i="1"/>
  <c r="G134" i="1"/>
  <c r="B135" i="1"/>
  <c r="C135" i="1"/>
  <c r="D135" i="1"/>
  <c r="A135" i="1" s="1"/>
  <c r="F135" i="1"/>
  <c r="G135" i="1"/>
  <c r="B136" i="1"/>
  <c r="C136" i="1"/>
  <c r="D136" i="1"/>
  <c r="A136" i="1" s="1"/>
  <c r="F136" i="1"/>
  <c r="H136" i="1"/>
  <c r="B137" i="1"/>
  <c r="C137" i="1"/>
  <c r="D137" i="1"/>
  <c r="A137" i="1" s="1"/>
  <c r="F137" i="1"/>
  <c r="G137" i="1"/>
  <c r="B138" i="1"/>
  <c r="C138" i="1"/>
  <c r="D138" i="1"/>
  <c r="A138" i="1" s="1"/>
  <c r="F138" i="1"/>
  <c r="G138" i="1"/>
  <c r="B139" i="1"/>
  <c r="C139" i="1"/>
  <c r="D139" i="1"/>
  <c r="A139" i="1" s="1"/>
  <c r="F139" i="1"/>
  <c r="G139" i="1"/>
  <c r="B140" i="1"/>
  <c r="C140" i="1"/>
  <c r="D140" i="1"/>
  <c r="A140" i="1" s="1"/>
  <c r="F140" i="1"/>
  <c r="H140" i="1"/>
  <c r="B141" i="1"/>
  <c r="C141" i="1"/>
  <c r="D141" i="1"/>
  <c r="A141" i="1" s="1"/>
  <c r="F141" i="1"/>
  <c r="G141" i="1"/>
  <c r="B142" i="1"/>
  <c r="C142" i="1"/>
  <c r="D142" i="1"/>
  <c r="A142" i="1" s="1"/>
  <c r="F142" i="1"/>
  <c r="G142" i="1"/>
  <c r="B143" i="1"/>
  <c r="C143" i="1"/>
  <c r="D143" i="1"/>
  <c r="A143" i="1" s="1"/>
  <c r="F143" i="1"/>
  <c r="G143" i="1"/>
  <c r="B144" i="1"/>
  <c r="C144" i="1"/>
  <c r="D144" i="1"/>
  <c r="A144" i="1" s="1"/>
  <c r="F144" i="1"/>
  <c r="G144" i="1"/>
  <c r="B145" i="1"/>
  <c r="C145" i="1"/>
  <c r="D145" i="1"/>
  <c r="A145" i="1" s="1"/>
  <c r="F145" i="1"/>
  <c r="G145" i="1"/>
  <c r="B146" i="1"/>
  <c r="C146" i="1"/>
  <c r="D146" i="1"/>
  <c r="A146" i="1" s="1"/>
  <c r="F146" i="1"/>
  <c r="G146" i="1"/>
  <c r="B147" i="1"/>
  <c r="C147" i="1"/>
  <c r="D147" i="1"/>
  <c r="A147" i="1" s="1"/>
  <c r="F147" i="1"/>
  <c r="G147" i="1"/>
  <c r="B148" i="1"/>
  <c r="C148" i="1"/>
  <c r="D148" i="1"/>
  <c r="A148" i="1" s="1"/>
  <c r="F148" i="1"/>
  <c r="G148" i="1"/>
  <c r="B149" i="1"/>
  <c r="C149" i="1"/>
  <c r="D149" i="1"/>
  <c r="A149" i="1" s="1"/>
  <c r="F149" i="1"/>
  <c r="G149" i="1"/>
  <c r="B150" i="1"/>
  <c r="C150" i="1"/>
  <c r="D150" i="1"/>
  <c r="A150" i="1" s="1"/>
  <c r="F150" i="1"/>
  <c r="G150" i="1"/>
  <c r="B151" i="1"/>
  <c r="C151" i="1"/>
  <c r="D151" i="1"/>
  <c r="A151" i="1" s="1"/>
  <c r="F151" i="1"/>
  <c r="G151" i="1"/>
  <c r="B152" i="1"/>
  <c r="C152" i="1"/>
  <c r="D152" i="1"/>
  <c r="A152" i="1" s="1"/>
  <c r="F152" i="1"/>
  <c r="G152" i="1"/>
  <c r="B153" i="1"/>
  <c r="C153" i="1"/>
  <c r="D153" i="1"/>
  <c r="A153" i="1" s="1"/>
  <c r="F153" i="1"/>
  <c r="G153" i="1"/>
  <c r="B154" i="1"/>
  <c r="C154" i="1"/>
  <c r="D154" i="1"/>
  <c r="A154" i="1" s="1"/>
  <c r="F154" i="1"/>
  <c r="H154" i="1"/>
  <c r="B155" i="1"/>
  <c r="C155" i="1"/>
  <c r="D155" i="1"/>
  <c r="A155" i="1" s="1"/>
  <c r="F155" i="1"/>
  <c r="H155" i="1"/>
  <c r="B156" i="1"/>
  <c r="C156" i="1"/>
  <c r="D156" i="1"/>
  <c r="A156" i="1" s="1"/>
  <c r="F156" i="1"/>
  <c r="H156" i="1"/>
  <c r="B157" i="1"/>
  <c r="C157" i="1"/>
  <c r="D157" i="1"/>
  <c r="A157" i="1" s="1"/>
  <c r="F157" i="1"/>
  <c r="H157" i="1"/>
  <c r="B158" i="1"/>
  <c r="C158" i="1"/>
  <c r="D158" i="1"/>
  <c r="A158" i="1" s="1"/>
  <c r="F158" i="1"/>
  <c r="H158" i="1"/>
  <c r="B159" i="1"/>
  <c r="C159" i="1"/>
  <c r="D159" i="1"/>
  <c r="A159" i="1" s="1"/>
  <c r="F159" i="1"/>
  <c r="G159" i="1"/>
  <c r="B160" i="1"/>
  <c r="C160" i="1"/>
  <c r="D160" i="1"/>
  <c r="A160" i="1" s="1"/>
  <c r="F160" i="1"/>
  <c r="G160" i="1"/>
  <c r="B161" i="1"/>
  <c r="C161" i="1"/>
  <c r="D161" i="1"/>
  <c r="A161" i="1" s="1"/>
  <c r="F161" i="1"/>
  <c r="G161" i="1"/>
  <c r="B162" i="1"/>
  <c r="C162" i="1"/>
  <c r="D162" i="1"/>
  <c r="A162" i="1" s="1"/>
  <c r="F162" i="1"/>
  <c r="G162" i="1"/>
  <c r="B163" i="1"/>
  <c r="C163" i="1"/>
  <c r="D163" i="1"/>
  <c r="A163" i="1" s="1"/>
  <c r="F163" i="1"/>
  <c r="G163" i="1"/>
  <c r="B164" i="1"/>
  <c r="C164" i="1"/>
  <c r="D164" i="1"/>
  <c r="A164" i="1" s="1"/>
  <c r="F164" i="1"/>
  <c r="G164" i="1"/>
  <c r="B165" i="1"/>
  <c r="C165" i="1"/>
  <c r="D165" i="1"/>
  <c r="A165" i="1" s="1"/>
  <c r="F165" i="1"/>
  <c r="G165" i="1"/>
  <c r="B166" i="1"/>
  <c r="C166" i="1"/>
  <c r="D166" i="1"/>
  <c r="A166" i="1" s="1"/>
  <c r="F166" i="1"/>
  <c r="H166" i="1"/>
  <c r="B167" i="1"/>
  <c r="C167" i="1"/>
  <c r="D167" i="1"/>
  <c r="A167" i="1" s="1"/>
  <c r="F167" i="1"/>
  <c r="H167" i="1"/>
  <c r="B168" i="1"/>
  <c r="C168" i="1"/>
  <c r="D168" i="1"/>
  <c r="A168" i="1" s="1"/>
  <c r="F168" i="1"/>
  <c r="H168" i="1"/>
  <c r="B169" i="1"/>
  <c r="C169" i="1"/>
  <c r="D169" i="1"/>
  <c r="A169" i="1" s="1"/>
  <c r="F169" i="1"/>
  <c r="H169" i="1"/>
  <c r="B170" i="1"/>
  <c r="C170" i="1"/>
  <c r="D170" i="1"/>
  <c r="A170" i="1" s="1"/>
  <c r="F170" i="1"/>
  <c r="G170" i="1"/>
  <c r="B171" i="1"/>
  <c r="C171" i="1"/>
  <c r="D171" i="1"/>
  <c r="A171" i="1" s="1"/>
  <c r="F171" i="1"/>
  <c r="G171" i="1"/>
  <c r="B172" i="1"/>
  <c r="C172" i="1"/>
  <c r="D172" i="1"/>
  <c r="A172" i="1" s="1"/>
  <c r="F172" i="1"/>
  <c r="H172" i="1"/>
  <c r="B173" i="1"/>
  <c r="C173" i="1"/>
  <c r="D173" i="1"/>
  <c r="A173" i="1" s="1"/>
  <c r="F173" i="1"/>
  <c r="H173" i="1"/>
  <c r="B174" i="1"/>
  <c r="C174" i="1"/>
  <c r="D174" i="1"/>
  <c r="A174" i="1" s="1"/>
  <c r="F174" i="1"/>
  <c r="G174" i="1"/>
  <c r="B175" i="1"/>
  <c r="C175" i="1"/>
  <c r="D175" i="1"/>
  <c r="A175" i="1" s="1"/>
  <c r="F175" i="1"/>
  <c r="G175" i="1"/>
  <c r="B176" i="1"/>
  <c r="C176" i="1"/>
  <c r="D176" i="1"/>
  <c r="A176" i="1" s="1"/>
  <c r="F176" i="1"/>
  <c r="G176" i="1"/>
  <c r="B177" i="1"/>
  <c r="C177" i="1"/>
  <c r="D177" i="1"/>
  <c r="A177" i="1" s="1"/>
  <c r="F177" i="1"/>
  <c r="G177" i="1"/>
  <c r="B178" i="1"/>
  <c r="C178" i="1"/>
  <c r="D178" i="1"/>
  <c r="A178" i="1" s="1"/>
  <c r="F178" i="1"/>
  <c r="G178" i="1"/>
  <c r="B179" i="1"/>
  <c r="C179" i="1"/>
  <c r="D179" i="1"/>
  <c r="A179" i="1" s="1"/>
  <c r="F179" i="1"/>
  <c r="H179" i="1"/>
  <c r="B180" i="1"/>
  <c r="C180" i="1"/>
  <c r="D180" i="1"/>
  <c r="A180" i="1" s="1"/>
  <c r="F180" i="1"/>
  <c r="G180" i="1"/>
  <c r="B181" i="1"/>
  <c r="C181" i="1"/>
  <c r="D181" i="1"/>
  <c r="A181" i="1" s="1"/>
  <c r="F181" i="1"/>
  <c r="H181" i="1"/>
  <c r="B182" i="1"/>
  <c r="C182" i="1"/>
  <c r="D182" i="1"/>
  <c r="A182" i="1" s="1"/>
  <c r="F182" i="1"/>
  <c r="G182" i="1"/>
  <c r="B183" i="1"/>
  <c r="C183" i="1"/>
  <c r="D183" i="1"/>
  <c r="A183" i="1" s="1"/>
  <c r="F183" i="1"/>
  <c r="G183" i="1"/>
  <c r="B184" i="1"/>
  <c r="C184" i="1"/>
  <c r="D184" i="1"/>
  <c r="A184" i="1" s="1"/>
  <c r="F184" i="1"/>
  <c r="H184" i="1"/>
  <c r="B185" i="1"/>
  <c r="C185" i="1"/>
  <c r="D185" i="1"/>
  <c r="A185" i="1" s="1"/>
  <c r="F185" i="1"/>
  <c r="G185" i="1"/>
  <c r="B186" i="1"/>
  <c r="C186" i="1"/>
  <c r="D186" i="1"/>
  <c r="A186" i="1" s="1"/>
  <c r="F186" i="1"/>
  <c r="H186" i="1"/>
  <c r="B187" i="1"/>
  <c r="C187" i="1"/>
  <c r="D187" i="1"/>
  <c r="A187" i="1" s="1"/>
  <c r="F187" i="1"/>
  <c r="G187" i="1"/>
  <c r="B188" i="1"/>
  <c r="C188" i="1"/>
  <c r="D188" i="1"/>
  <c r="A188" i="1" s="1"/>
  <c r="F188" i="1"/>
  <c r="G188" i="1"/>
  <c r="B189" i="1"/>
  <c r="C189" i="1"/>
  <c r="D189" i="1"/>
  <c r="A189" i="1" s="1"/>
  <c r="F189" i="1"/>
  <c r="H189" i="1"/>
  <c r="B190" i="1"/>
  <c r="C190" i="1"/>
  <c r="D190" i="1"/>
  <c r="A190" i="1" s="1"/>
  <c r="F190" i="1"/>
  <c r="G190" i="1"/>
  <c r="B191" i="1"/>
  <c r="C191" i="1"/>
  <c r="D191" i="1"/>
  <c r="A191" i="1" s="1"/>
  <c r="F191" i="1"/>
  <c r="G191" i="1"/>
  <c r="B192" i="1"/>
  <c r="C192" i="1"/>
  <c r="D192" i="1"/>
  <c r="A192" i="1" s="1"/>
  <c r="F192" i="1"/>
  <c r="G192" i="1"/>
  <c r="B193" i="1"/>
  <c r="C193" i="1"/>
  <c r="D193" i="1"/>
  <c r="A193" i="1" s="1"/>
  <c r="F193" i="1"/>
  <c r="G193" i="1"/>
  <c r="B194" i="1"/>
  <c r="C194" i="1"/>
  <c r="D194" i="1"/>
  <c r="A194" i="1" s="1"/>
  <c r="F194" i="1"/>
  <c r="G194" i="1"/>
  <c r="B195" i="1"/>
  <c r="A195" i="1" s="1"/>
  <c r="C195" i="1"/>
  <c r="D195" i="1"/>
  <c r="F195" i="1"/>
  <c r="G195" i="1"/>
  <c r="B196" i="1"/>
  <c r="C196" i="1"/>
  <c r="D196" i="1"/>
  <c r="A196" i="1" s="1"/>
  <c r="F196" i="1"/>
  <c r="G196" i="1"/>
  <c r="B197" i="1"/>
  <c r="C197" i="1"/>
  <c r="D197" i="1"/>
  <c r="A197" i="1" s="1"/>
  <c r="F197" i="1"/>
  <c r="G197" i="1"/>
  <c r="B198" i="1"/>
  <c r="C198" i="1"/>
  <c r="D198" i="1"/>
  <c r="A198" i="1" s="1"/>
  <c r="F198" i="1"/>
  <c r="G198" i="1"/>
  <c r="B199" i="1"/>
  <c r="C199" i="1"/>
  <c r="D199" i="1"/>
  <c r="A199" i="1" s="1"/>
  <c r="F199" i="1"/>
  <c r="G199" i="1"/>
  <c r="B200" i="1"/>
  <c r="C200" i="1"/>
  <c r="D200" i="1"/>
  <c r="A200" i="1" s="1"/>
  <c r="F200" i="1"/>
  <c r="G200" i="1"/>
  <c r="B201" i="1"/>
  <c r="C201" i="1"/>
  <c r="D201" i="1"/>
  <c r="A201" i="1" s="1"/>
  <c r="F201" i="1"/>
  <c r="G201" i="1"/>
  <c r="B202" i="1"/>
  <c r="C202" i="1"/>
  <c r="D202" i="1"/>
  <c r="A202" i="1" s="1"/>
  <c r="F202" i="1"/>
  <c r="H202" i="1"/>
  <c r="B203" i="1"/>
  <c r="C203" i="1"/>
  <c r="D203" i="1"/>
  <c r="A203" i="1" s="1"/>
  <c r="F203" i="1"/>
  <c r="H203" i="1"/>
  <c r="B204" i="1"/>
  <c r="C204" i="1"/>
  <c r="D204" i="1"/>
  <c r="A204" i="1" s="1"/>
  <c r="F204" i="1"/>
  <c r="G204" i="1"/>
  <c r="B205" i="1"/>
  <c r="C205" i="1"/>
  <c r="D205" i="1"/>
  <c r="A205" i="1" s="1"/>
  <c r="F205" i="1"/>
  <c r="G205" i="1"/>
  <c r="B206" i="1"/>
  <c r="C206" i="1"/>
  <c r="D206" i="1"/>
  <c r="A206" i="1" s="1"/>
  <c r="F206" i="1"/>
  <c r="G206" i="1"/>
  <c r="B207" i="1"/>
  <c r="C207" i="1"/>
  <c r="D207" i="1"/>
  <c r="A207" i="1" s="1"/>
  <c r="F207" i="1"/>
  <c r="G207" i="1"/>
  <c r="B208" i="1"/>
  <c r="C208" i="1"/>
  <c r="D208" i="1"/>
  <c r="A208" i="1" s="1"/>
  <c r="F208" i="1"/>
  <c r="G208" i="1"/>
  <c r="B209" i="1"/>
  <c r="A209" i="1" s="1"/>
  <c r="C209" i="1"/>
  <c r="D209" i="1"/>
  <c r="F209" i="1"/>
  <c r="G209" i="1"/>
  <c r="B210" i="1"/>
  <c r="C210" i="1"/>
  <c r="D210" i="1"/>
  <c r="A210" i="1" s="1"/>
  <c r="F210" i="1"/>
  <c r="G210" i="1"/>
  <c r="B211" i="1"/>
  <c r="C211" i="1"/>
  <c r="D211" i="1"/>
  <c r="A211" i="1" s="1"/>
  <c r="F211" i="1"/>
  <c r="H211" i="1"/>
  <c r="B212" i="1"/>
  <c r="C212" i="1"/>
  <c r="D212" i="1"/>
  <c r="A212" i="1" s="1"/>
  <c r="F212" i="1"/>
  <c r="H212" i="1"/>
  <c r="B213" i="1"/>
  <c r="C213" i="1"/>
  <c r="D213" i="1"/>
  <c r="A213" i="1" s="1"/>
  <c r="F213" i="1"/>
  <c r="G213" i="1"/>
  <c r="B214" i="1"/>
  <c r="C214" i="1"/>
  <c r="D214" i="1"/>
  <c r="A214" i="1" s="1"/>
  <c r="F214" i="1"/>
  <c r="G214" i="1"/>
  <c r="B215" i="1"/>
  <c r="C215" i="1"/>
  <c r="D215" i="1"/>
  <c r="A215" i="1" s="1"/>
  <c r="F215" i="1"/>
  <c r="G215" i="1"/>
  <c r="B216" i="1"/>
  <c r="C216" i="1"/>
  <c r="D216" i="1"/>
  <c r="A216" i="1" s="1"/>
  <c r="F216" i="1"/>
  <c r="G216" i="1"/>
  <c r="B217" i="1"/>
  <c r="C217" i="1"/>
  <c r="D217" i="1"/>
  <c r="A217" i="1" s="1"/>
  <c r="F217" i="1"/>
  <c r="G217" i="1"/>
  <c r="B218" i="1"/>
  <c r="C218" i="1"/>
  <c r="D218" i="1"/>
  <c r="A218" i="1" s="1"/>
  <c r="F218" i="1"/>
  <c r="G218" i="1"/>
  <c r="B219" i="1"/>
  <c r="C219" i="1"/>
  <c r="D219" i="1"/>
  <c r="A219" i="1" s="1"/>
  <c r="F219" i="1"/>
  <c r="G219" i="1"/>
  <c r="B220" i="1"/>
  <c r="C220" i="1"/>
  <c r="D220" i="1"/>
  <c r="A220" i="1" s="1"/>
  <c r="F220" i="1"/>
  <c r="G220" i="1"/>
  <c r="B221" i="1"/>
  <c r="C221" i="1"/>
  <c r="D221" i="1"/>
  <c r="A221" i="1" s="1"/>
  <c r="F221" i="1"/>
  <c r="G221" i="1"/>
  <c r="B222" i="1"/>
  <c r="C222" i="1"/>
  <c r="D222" i="1"/>
  <c r="A222" i="1" s="1"/>
  <c r="F222" i="1"/>
  <c r="G222" i="1"/>
  <c r="B223" i="1"/>
  <c r="C223" i="1"/>
  <c r="D223" i="1"/>
  <c r="A223" i="1" s="1"/>
  <c r="F223" i="1"/>
  <c r="G223" i="1"/>
  <c r="B224" i="1"/>
  <c r="C224" i="1"/>
  <c r="D224" i="1"/>
  <c r="A224" i="1" s="1"/>
  <c r="F224" i="1"/>
  <c r="H224" i="1"/>
  <c r="B225" i="1"/>
  <c r="C225" i="1"/>
  <c r="D225" i="1"/>
  <c r="A225" i="1" s="1"/>
  <c r="F225" i="1"/>
  <c r="G225" i="1"/>
  <c r="B226" i="1"/>
  <c r="C226" i="1"/>
  <c r="D226" i="1"/>
  <c r="A226" i="1" s="1"/>
  <c r="F226" i="1"/>
  <c r="G226" i="1"/>
  <c r="B227" i="1"/>
  <c r="C227" i="1"/>
  <c r="D227" i="1"/>
  <c r="A227" i="1" s="1"/>
  <c r="F227" i="1"/>
  <c r="G227" i="1"/>
  <c r="B228" i="1"/>
  <c r="C228" i="1"/>
  <c r="D228" i="1"/>
  <c r="A228" i="1" s="1"/>
  <c r="F228" i="1"/>
  <c r="G228" i="1"/>
  <c r="B229" i="1"/>
  <c r="C229" i="1"/>
  <c r="D229" i="1"/>
  <c r="A229" i="1" s="1"/>
  <c r="F229" i="1"/>
  <c r="G229" i="1"/>
  <c r="B230" i="1"/>
  <c r="C230" i="1"/>
  <c r="D230" i="1"/>
  <c r="A230" i="1" s="1"/>
  <c r="F230" i="1"/>
  <c r="G230" i="1"/>
  <c r="B231" i="1"/>
  <c r="C231" i="1"/>
  <c r="D231" i="1"/>
  <c r="A231" i="1" s="1"/>
  <c r="F231" i="1"/>
  <c r="G231" i="1"/>
  <c r="B232" i="1"/>
  <c r="C232" i="1"/>
  <c r="D232" i="1"/>
  <c r="A232" i="1" s="1"/>
  <c r="F232" i="1"/>
  <c r="H232" i="1"/>
  <c r="B233" i="1"/>
  <c r="C233" i="1"/>
  <c r="D233" i="1"/>
  <c r="A233" i="1" s="1"/>
  <c r="F233" i="1"/>
  <c r="H233" i="1"/>
  <c r="B234" i="1"/>
  <c r="C234" i="1"/>
  <c r="D234" i="1"/>
  <c r="A234" i="1" s="1"/>
  <c r="F234" i="1"/>
  <c r="G234" i="1"/>
  <c r="B235" i="1"/>
  <c r="C235" i="1"/>
  <c r="D235" i="1"/>
  <c r="A235" i="1" s="1"/>
  <c r="F235" i="1"/>
  <c r="G235" i="1"/>
  <c r="B236" i="1"/>
  <c r="C236" i="1"/>
  <c r="D236" i="1"/>
  <c r="A236" i="1" s="1"/>
  <c r="F236" i="1"/>
  <c r="G236" i="1"/>
  <c r="B237" i="1"/>
  <c r="C237" i="1"/>
  <c r="D237" i="1"/>
  <c r="A237" i="1" s="1"/>
  <c r="F237" i="1"/>
  <c r="G237" i="1"/>
  <c r="B238" i="1"/>
  <c r="C238" i="1"/>
  <c r="D238" i="1"/>
  <c r="A238" i="1" s="1"/>
  <c r="F238" i="1"/>
  <c r="G238" i="1"/>
  <c r="B239" i="1"/>
  <c r="C239" i="1"/>
  <c r="D239" i="1"/>
  <c r="A239" i="1" s="1"/>
  <c r="F239" i="1"/>
  <c r="G239" i="1"/>
  <c r="B240" i="1"/>
  <c r="C240" i="1"/>
  <c r="D240" i="1"/>
  <c r="A240" i="1" s="1"/>
  <c r="F240" i="1"/>
  <c r="H240" i="1"/>
  <c r="B241" i="1"/>
  <c r="C241" i="1"/>
  <c r="D241" i="1"/>
  <c r="A241" i="1" s="1"/>
  <c r="F241" i="1"/>
  <c r="H241" i="1"/>
  <c r="B242" i="1"/>
  <c r="C242" i="1"/>
  <c r="D242" i="1"/>
  <c r="A242" i="1" s="1"/>
  <c r="F242" i="1"/>
  <c r="H242" i="1"/>
  <c r="B243" i="1"/>
  <c r="C243" i="1"/>
  <c r="D243" i="1"/>
  <c r="A243" i="1" s="1"/>
  <c r="F243" i="1"/>
  <c r="H243" i="1"/>
  <c r="A244" i="1"/>
  <c r="B244" i="1"/>
  <c r="C244" i="1"/>
  <c r="D244" i="1"/>
  <c r="F244" i="1"/>
  <c r="G244" i="1"/>
  <c r="B245" i="1"/>
  <c r="C245" i="1"/>
  <c r="D245" i="1"/>
  <c r="A245" i="1" s="1"/>
  <c r="F245" i="1"/>
  <c r="G245" i="1"/>
  <c r="B246" i="1"/>
  <c r="C246" i="1"/>
  <c r="D246" i="1"/>
  <c r="A246" i="1" s="1"/>
  <c r="F246" i="1"/>
  <c r="G246" i="1"/>
  <c r="B247" i="1"/>
  <c r="C247" i="1"/>
  <c r="D247" i="1"/>
  <c r="A247" i="1" s="1"/>
  <c r="F247" i="1"/>
  <c r="G247" i="1"/>
  <c r="B248" i="1"/>
  <c r="C248" i="1"/>
  <c r="D248" i="1"/>
  <c r="A248" i="1" s="1"/>
  <c r="F248" i="1"/>
  <c r="G248" i="1"/>
  <c r="B249" i="1"/>
  <c r="C249" i="1"/>
  <c r="D249" i="1"/>
  <c r="A249" i="1" s="1"/>
  <c r="F249" i="1"/>
  <c r="G249" i="1"/>
  <c r="A250" i="1"/>
  <c r="B250" i="1"/>
  <c r="C250" i="1"/>
  <c r="D250" i="1"/>
  <c r="F250" i="1"/>
  <c r="H250" i="1"/>
  <c r="B251" i="1"/>
  <c r="C251" i="1"/>
  <c r="D251" i="1"/>
  <c r="A251" i="1" s="1"/>
  <c r="F251" i="1"/>
  <c r="G251" i="1"/>
  <c r="B252" i="1"/>
  <c r="C252" i="1"/>
  <c r="D252" i="1"/>
  <c r="A252" i="1" s="1"/>
  <c r="F252" i="1"/>
  <c r="G252" i="1"/>
  <c r="B253" i="1"/>
  <c r="C253" i="1"/>
  <c r="D253" i="1"/>
  <c r="A253" i="1" s="1"/>
  <c r="F253" i="1"/>
  <c r="G253" i="1"/>
  <c r="B254" i="1"/>
  <c r="C254" i="1"/>
  <c r="D254" i="1"/>
  <c r="A254" i="1" s="1"/>
  <c r="F254" i="1"/>
  <c r="G254" i="1"/>
  <c r="B255" i="1"/>
  <c r="C255" i="1"/>
  <c r="D255" i="1"/>
  <c r="A255" i="1" s="1"/>
  <c r="F255" i="1"/>
  <c r="G255" i="1"/>
  <c r="B256" i="1"/>
  <c r="C256" i="1"/>
  <c r="D256" i="1"/>
  <c r="A256" i="1" s="1"/>
  <c r="F256" i="1"/>
  <c r="G256" i="1"/>
  <c r="A257" i="1"/>
  <c r="B257" i="1"/>
  <c r="C257" i="1"/>
  <c r="D257" i="1"/>
  <c r="F257" i="1"/>
  <c r="H257" i="1"/>
  <c r="B258" i="1"/>
  <c r="C258" i="1"/>
  <c r="D258" i="1"/>
  <c r="A258" i="1" s="1"/>
  <c r="F258" i="1"/>
  <c r="G258" i="1"/>
  <c r="B259" i="1"/>
  <c r="C259" i="1"/>
  <c r="D259" i="1"/>
  <c r="A259" i="1" s="1"/>
  <c r="F259" i="1"/>
  <c r="G259" i="1"/>
  <c r="B260" i="1"/>
  <c r="C260" i="1"/>
  <c r="D260" i="1"/>
  <c r="A260" i="1" s="1"/>
  <c r="F260" i="1"/>
  <c r="H260" i="1"/>
  <c r="B261" i="1"/>
  <c r="C261" i="1"/>
  <c r="D261" i="1"/>
  <c r="A261" i="1" s="1"/>
  <c r="F261" i="1"/>
  <c r="H261" i="1"/>
  <c r="B262" i="1"/>
  <c r="C262" i="1"/>
  <c r="D262" i="1"/>
  <c r="A262" i="1" s="1"/>
  <c r="F262" i="1"/>
  <c r="G262" i="1"/>
  <c r="B263" i="1"/>
  <c r="C263" i="1"/>
  <c r="D263" i="1"/>
  <c r="A263" i="1" s="1"/>
  <c r="F263" i="1"/>
  <c r="G263" i="1"/>
  <c r="B264" i="1"/>
  <c r="C264" i="1"/>
  <c r="D264" i="1"/>
  <c r="A264" i="1" s="1"/>
  <c r="F264" i="1"/>
  <c r="G264" i="1"/>
  <c r="B265" i="1"/>
  <c r="C265" i="1"/>
  <c r="D265" i="1"/>
  <c r="A265" i="1" s="1"/>
  <c r="F265" i="1"/>
  <c r="G265" i="1"/>
  <c r="B266" i="1"/>
  <c r="C266" i="1"/>
  <c r="D266" i="1"/>
  <c r="A266" i="1" s="1"/>
  <c r="F266" i="1"/>
  <c r="G266" i="1"/>
  <c r="B267" i="1"/>
  <c r="C267" i="1"/>
  <c r="D267" i="1"/>
  <c r="A267" i="1" s="1"/>
  <c r="F267" i="1"/>
  <c r="G267" i="1"/>
  <c r="B268" i="1"/>
  <c r="C268" i="1"/>
  <c r="D268" i="1"/>
  <c r="A268" i="1" s="1"/>
  <c r="F268" i="1"/>
  <c r="G268" i="1"/>
  <c r="B269" i="1"/>
  <c r="C269" i="1"/>
  <c r="D269" i="1"/>
  <c r="A269" i="1" s="1"/>
  <c r="F269" i="1"/>
  <c r="G269" i="1"/>
  <c r="B270" i="1"/>
  <c r="C270" i="1"/>
  <c r="D270" i="1"/>
  <c r="A270" i="1" s="1"/>
  <c r="F270" i="1"/>
  <c r="H270" i="1"/>
  <c r="B271" i="1"/>
  <c r="C271" i="1"/>
  <c r="D271" i="1"/>
  <c r="A271" i="1" s="1"/>
  <c r="F271" i="1"/>
  <c r="H271" i="1"/>
  <c r="B272" i="1"/>
  <c r="C272" i="1"/>
  <c r="D272" i="1"/>
  <c r="A272" i="1" s="1"/>
  <c r="F272" i="1"/>
  <c r="H272" i="1"/>
  <c r="B273" i="1"/>
  <c r="C273" i="1"/>
  <c r="D273" i="1"/>
  <c r="A273" i="1" s="1"/>
  <c r="F273" i="1"/>
  <c r="G273" i="1"/>
  <c r="B274" i="1"/>
  <c r="C274" i="1"/>
  <c r="D274" i="1"/>
  <c r="A274" i="1" s="1"/>
  <c r="F274" i="1"/>
  <c r="G274" i="1"/>
  <c r="B275" i="1"/>
  <c r="C275" i="1"/>
  <c r="D275" i="1"/>
  <c r="A275" i="1" s="1"/>
  <c r="F275" i="1"/>
  <c r="H275" i="1"/>
  <c r="B276" i="1"/>
  <c r="C276" i="1"/>
  <c r="D276" i="1"/>
  <c r="A276" i="1" s="1"/>
  <c r="F276" i="1"/>
  <c r="G276" i="1"/>
  <c r="B277" i="1"/>
  <c r="C277" i="1"/>
  <c r="D277" i="1"/>
  <c r="A277" i="1" s="1"/>
  <c r="F277" i="1"/>
  <c r="G277" i="1"/>
  <c r="A278" i="1"/>
  <c r="B278" i="1"/>
  <c r="C278" i="1"/>
  <c r="D278" i="1"/>
  <c r="F278" i="1"/>
  <c r="G278" i="1"/>
  <c r="B279" i="1"/>
  <c r="C279" i="1"/>
  <c r="D279" i="1"/>
  <c r="A279" i="1" s="1"/>
  <c r="F279" i="1"/>
  <c r="G279" i="1"/>
  <c r="B280" i="1"/>
  <c r="C280" i="1"/>
  <c r="D280" i="1"/>
  <c r="A280" i="1" s="1"/>
  <c r="F280" i="1"/>
  <c r="G280" i="1"/>
  <c r="B281" i="1"/>
  <c r="C281" i="1"/>
  <c r="D281" i="1"/>
  <c r="A281" i="1" s="1"/>
  <c r="F281" i="1"/>
  <c r="H281" i="1"/>
  <c r="B282" i="1"/>
  <c r="C282" i="1"/>
  <c r="D282" i="1"/>
  <c r="A282" i="1" s="1"/>
  <c r="F282" i="1"/>
  <c r="H282" i="1"/>
  <c r="B283" i="1"/>
  <c r="C283" i="1"/>
  <c r="D283" i="1"/>
  <c r="A283" i="1" s="1"/>
  <c r="F283" i="1"/>
  <c r="G283" i="1"/>
  <c r="A284" i="1"/>
  <c r="B284" i="1"/>
  <c r="C284" i="1"/>
  <c r="D284" i="1"/>
  <c r="F284" i="1"/>
  <c r="G284" i="1"/>
  <c r="B285" i="1"/>
  <c r="C285" i="1"/>
  <c r="D285" i="1"/>
  <c r="A285" i="1" s="1"/>
  <c r="F285" i="1"/>
  <c r="G285" i="1"/>
  <c r="B286" i="1"/>
  <c r="C286" i="1"/>
  <c r="D286" i="1"/>
  <c r="A286" i="1" s="1"/>
  <c r="F286" i="1"/>
  <c r="G286" i="1"/>
  <c r="B287" i="1"/>
  <c r="C287" i="1"/>
  <c r="D287" i="1"/>
  <c r="A287" i="1" s="1"/>
  <c r="F287" i="1"/>
  <c r="G287" i="1"/>
  <c r="B288" i="1"/>
  <c r="C288" i="1"/>
  <c r="D288" i="1"/>
  <c r="A288" i="1" s="1"/>
  <c r="F288" i="1"/>
  <c r="G288" i="1"/>
  <c r="B289" i="1"/>
  <c r="C289" i="1"/>
  <c r="D289" i="1"/>
  <c r="A289" i="1" s="1"/>
  <c r="F289" i="1"/>
  <c r="G289" i="1"/>
  <c r="A290" i="1"/>
  <c r="B290" i="1"/>
  <c r="C290" i="1"/>
  <c r="D290" i="1"/>
  <c r="F290" i="1"/>
  <c r="G290" i="1"/>
  <c r="B291" i="1"/>
  <c r="C291" i="1"/>
  <c r="D291" i="1"/>
  <c r="A291" i="1" s="1"/>
  <c r="F291" i="1"/>
  <c r="G291" i="1"/>
  <c r="B292" i="1"/>
  <c r="C292" i="1"/>
  <c r="D292" i="1"/>
  <c r="A292" i="1" s="1"/>
  <c r="F292" i="1"/>
  <c r="G292" i="1"/>
  <c r="B293" i="1"/>
  <c r="C293" i="1"/>
  <c r="D293" i="1"/>
  <c r="A293" i="1" s="1"/>
  <c r="F293" i="1"/>
  <c r="G293" i="1"/>
  <c r="B294" i="1"/>
  <c r="C294" i="1"/>
  <c r="D294" i="1"/>
  <c r="A294" i="1" s="1"/>
  <c r="F294" i="1"/>
  <c r="G294" i="1"/>
  <c r="B295" i="1"/>
  <c r="C295" i="1"/>
  <c r="D295" i="1"/>
  <c r="A295" i="1" s="1"/>
  <c r="F295" i="1"/>
  <c r="H295" i="1"/>
  <c r="B296" i="1"/>
  <c r="C296" i="1"/>
  <c r="D296" i="1"/>
  <c r="A296" i="1" s="1"/>
  <c r="F296" i="1"/>
  <c r="H296" i="1"/>
  <c r="B297" i="1"/>
  <c r="C297" i="1"/>
  <c r="D297" i="1"/>
  <c r="A297" i="1" s="1"/>
  <c r="F297" i="1"/>
  <c r="G297" i="1"/>
  <c r="B298" i="1"/>
  <c r="C298" i="1"/>
  <c r="D298" i="1"/>
  <c r="A298" i="1" s="1"/>
  <c r="F298" i="1"/>
  <c r="G298" i="1"/>
  <c r="B299" i="1"/>
  <c r="C299" i="1"/>
  <c r="D299" i="1"/>
  <c r="A299" i="1" s="1"/>
  <c r="F299" i="1"/>
  <c r="H299" i="1"/>
  <c r="B300" i="1"/>
  <c r="C300" i="1"/>
  <c r="D300" i="1"/>
  <c r="A300" i="1" s="1"/>
  <c r="F300" i="1"/>
  <c r="B301" i="1"/>
  <c r="C301" i="1"/>
  <c r="D301" i="1"/>
  <c r="A301" i="1" s="1"/>
  <c r="F301" i="1"/>
  <c r="B302" i="1"/>
  <c r="C302" i="1"/>
  <c r="D302" i="1"/>
  <c r="A302" i="1" s="1"/>
  <c r="F302" i="1"/>
  <c r="G302" i="1"/>
  <c r="B303" i="1"/>
  <c r="C303" i="1"/>
  <c r="D303" i="1"/>
  <c r="A303" i="1" s="1"/>
  <c r="F303" i="1"/>
  <c r="G303" i="1"/>
  <c r="B304" i="1"/>
  <c r="C304" i="1"/>
  <c r="D304" i="1"/>
  <c r="A304" i="1" s="1"/>
  <c r="F304" i="1"/>
  <c r="G304" i="1"/>
  <c r="A305" i="1"/>
  <c r="B305" i="1"/>
  <c r="C305" i="1"/>
  <c r="D305" i="1"/>
  <c r="F305" i="1"/>
  <c r="G305" i="1"/>
  <c r="B306" i="1"/>
  <c r="C306" i="1"/>
  <c r="D306" i="1"/>
  <c r="A306" i="1" s="1"/>
  <c r="F306" i="1"/>
  <c r="G306" i="1"/>
  <c r="A307" i="1"/>
  <c r="B307" i="1"/>
  <c r="C307" i="1"/>
  <c r="D307" i="1"/>
  <c r="F307" i="1"/>
  <c r="G307" i="1"/>
  <c r="B308" i="1"/>
  <c r="C308" i="1"/>
  <c r="D308" i="1"/>
  <c r="A308" i="1" s="1"/>
  <c r="F308" i="1"/>
  <c r="G308" i="1"/>
  <c r="B309" i="1"/>
  <c r="C309" i="1"/>
  <c r="D309" i="1"/>
  <c r="A309" i="1" s="1"/>
  <c r="F309" i="1"/>
  <c r="G309" i="1"/>
  <c r="B310" i="1"/>
  <c r="C310" i="1"/>
  <c r="D310" i="1"/>
  <c r="A310" i="1" s="1"/>
  <c r="F310" i="1"/>
  <c r="H310" i="1"/>
  <c r="B311" i="1"/>
  <c r="C311" i="1"/>
  <c r="D311" i="1"/>
  <c r="A311" i="1" s="1"/>
  <c r="F311" i="1"/>
  <c r="H311" i="1"/>
  <c r="B312" i="1"/>
  <c r="C312" i="1"/>
  <c r="D312" i="1"/>
  <c r="A312" i="1" s="1"/>
  <c r="F312" i="1"/>
  <c r="H312" i="1"/>
  <c r="B313" i="1"/>
  <c r="C313" i="1"/>
  <c r="D313" i="1"/>
  <c r="A313" i="1" s="1"/>
  <c r="F313" i="1"/>
  <c r="H313" i="1"/>
  <c r="B314" i="1"/>
  <c r="C314" i="1"/>
  <c r="D314" i="1"/>
  <c r="A314" i="1" s="1"/>
  <c r="F314" i="1"/>
  <c r="G314" i="1"/>
  <c r="B315" i="1"/>
  <c r="C315" i="1"/>
  <c r="D315" i="1"/>
  <c r="A315" i="1" s="1"/>
  <c r="F315" i="1"/>
  <c r="G315" i="1"/>
  <c r="B316" i="1"/>
  <c r="C316" i="1"/>
  <c r="D316" i="1"/>
  <c r="A316" i="1" s="1"/>
  <c r="F316" i="1"/>
  <c r="G316" i="1"/>
  <c r="B317" i="1"/>
  <c r="C317" i="1"/>
  <c r="D317" i="1"/>
  <c r="A317" i="1" s="1"/>
  <c r="F317" i="1"/>
  <c r="G317" i="1"/>
  <c r="B318" i="1"/>
  <c r="C318" i="1"/>
  <c r="D318" i="1"/>
  <c r="A318" i="1" s="1"/>
  <c r="F318" i="1"/>
  <c r="G318" i="1"/>
  <c r="B319" i="1"/>
  <c r="C319" i="1"/>
  <c r="D319" i="1"/>
  <c r="A319" i="1" s="1"/>
  <c r="F319" i="1"/>
  <c r="H319" i="1"/>
  <c r="B320" i="1"/>
  <c r="C320" i="1"/>
  <c r="D320" i="1"/>
  <c r="A320" i="1" s="1"/>
  <c r="F320" i="1"/>
  <c r="H320" i="1"/>
  <c r="B321" i="1"/>
  <c r="C321" i="1"/>
  <c r="D321" i="1"/>
  <c r="A321" i="1" s="1"/>
  <c r="F321" i="1"/>
  <c r="H321" i="1"/>
  <c r="B322" i="1"/>
  <c r="C322" i="1"/>
  <c r="D322" i="1"/>
  <c r="A322" i="1" s="1"/>
  <c r="F322" i="1"/>
  <c r="H322" i="1"/>
  <c r="B323" i="1"/>
  <c r="C323" i="1"/>
  <c r="D323" i="1"/>
  <c r="A323" i="1" s="1"/>
  <c r="F323" i="1"/>
  <c r="H323" i="1"/>
  <c r="B324" i="1"/>
  <c r="C324" i="1"/>
  <c r="D324" i="1"/>
  <c r="A324" i="1" s="1"/>
  <c r="F324" i="1"/>
  <c r="H324" i="1"/>
  <c r="B325" i="1"/>
  <c r="C325" i="1"/>
  <c r="D325" i="1"/>
  <c r="A325" i="1" s="1"/>
  <c r="F325" i="1"/>
  <c r="H325" i="1"/>
  <c r="B326" i="1"/>
  <c r="C326" i="1"/>
  <c r="D326" i="1"/>
  <c r="A326" i="1" s="1"/>
  <c r="F326" i="1"/>
  <c r="G326" i="1"/>
  <c r="B327" i="1"/>
  <c r="C327" i="1"/>
  <c r="D327" i="1"/>
  <c r="A327" i="1" s="1"/>
  <c r="F327" i="1"/>
  <c r="G327" i="1"/>
  <c r="B328" i="1"/>
  <c r="C328" i="1"/>
  <c r="D328" i="1"/>
  <c r="A328" i="1" s="1"/>
  <c r="F328" i="1"/>
  <c r="G328" i="1"/>
  <c r="B329" i="1"/>
  <c r="C329" i="1"/>
  <c r="D329" i="1"/>
  <c r="A329" i="1" s="1"/>
  <c r="F329" i="1"/>
  <c r="G329" i="1"/>
  <c r="B330" i="1"/>
  <c r="C330" i="1"/>
  <c r="D330" i="1"/>
  <c r="A330" i="1" s="1"/>
  <c r="F330" i="1"/>
  <c r="G330" i="1"/>
  <c r="B331" i="1"/>
  <c r="C331" i="1"/>
  <c r="D331" i="1"/>
  <c r="A331" i="1" s="1"/>
  <c r="F331" i="1"/>
  <c r="H331" i="1"/>
  <c r="B332" i="1"/>
  <c r="C332" i="1"/>
  <c r="D332" i="1"/>
  <c r="A332" i="1" s="1"/>
  <c r="F332" i="1"/>
  <c r="H332" i="1"/>
  <c r="B333" i="1"/>
  <c r="C333" i="1"/>
  <c r="D333" i="1"/>
  <c r="A333" i="1" s="1"/>
  <c r="F333" i="1"/>
  <c r="G333" i="1"/>
  <c r="B334" i="1"/>
  <c r="C334" i="1"/>
  <c r="D334" i="1"/>
  <c r="A334" i="1" s="1"/>
  <c r="F334" i="1"/>
  <c r="H334" i="1"/>
  <c r="B335" i="1"/>
  <c r="C335" i="1"/>
  <c r="D335" i="1"/>
  <c r="A335" i="1" s="1"/>
  <c r="F335" i="1"/>
  <c r="H335" i="1"/>
  <c r="B336" i="1"/>
  <c r="C336" i="1"/>
  <c r="D336" i="1"/>
  <c r="A336" i="1" s="1"/>
  <c r="F336" i="1"/>
  <c r="H336" i="1"/>
  <c r="B337" i="1"/>
  <c r="C337" i="1"/>
  <c r="D337" i="1"/>
  <c r="A337" i="1" s="1"/>
  <c r="F337" i="1"/>
  <c r="G337" i="1"/>
  <c r="B338" i="1"/>
  <c r="C338" i="1"/>
  <c r="D338" i="1"/>
  <c r="A338" i="1" s="1"/>
  <c r="F338" i="1"/>
  <c r="G338" i="1"/>
  <c r="B339" i="1"/>
  <c r="C339" i="1"/>
  <c r="D339" i="1"/>
  <c r="A339" i="1" s="1"/>
  <c r="F339" i="1"/>
  <c r="G339" i="1"/>
  <c r="B340" i="1"/>
  <c r="C340" i="1"/>
  <c r="D340" i="1"/>
  <c r="A340" i="1" s="1"/>
  <c r="F340" i="1"/>
  <c r="G340" i="1"/>
  <c r="B341" i="1"/>
  <c r="C341" i="1"/>
  <c r="D341" i="1"/>
  <c r="A341" i="1" s="1"/>
  <c r="F341" i="1"/>
  <c r="G341" i="1"/>
  <c r="B342" i="1"/>
  <c r="C342" i="1"/>
  <c r="D342" i="1"/>
  <c r="A342" i="1" s="1"/>
  <c r="F342" i="1"/>
  <c r="G342" i="1"/>
  <c r="B343" i="1"/>
  <c r="C343" i="1"/>
  <c r="D343" i="1"/>
  <c r="A343" i="1" s="1"/>
  <c r="F343" i="1"/>
  <c r="H343" i="1"/>
  <c r="B344" i="1"/>
  <c r="C344" i="1"/>
  <c r="D344" i="1"/>
  <c r="A344" i="1" s="1"/>
  <c r="F344" i="1"/>
  <c r="H344" i="1"/>
  <c r="B345" i="1"/>
  <c r="C345" i="1"/>
  <c r="D345" i="1"/>
  <c r="A345" i="1" s="1"/>
  <c r="F345" i="1"/>
  <c r="H345" i="1"/>
  <c r="B346" i="1"/>
  <c r="C346" i="1"/>
  <c r="D346" i="1"/>
  <c r="A346" i="1" s="1"/>
  <c r="F346" i="1"/>
  <c r="H346" i="1"/>
  <c r="B347" i="1"/>
  <c r="C347" i="1"/>
  <c r="D347" i="1"/>
  <c r="A347" i="1" s="1"/>
  <c r="F347" i="1"/>
  <c r="G347" i="1"/>
  <c r="B348" i="1"/>
  <c r="C348" i="1"/>
  <c r="D348" i="1"/>
  <c r="A348" i="1" s="1"/>
  <c r="F348" i="1"/>
  <c r="G348" i="1"/>
  <c r="B349" i="1"/>
  <c r="C349" i="1"/>
  <c r="D349" i="1"/>
  <c r="A349" i="1" s="1"/>
  <c r="F349" i="1"/>
  <c r="G349" i="1"/>
  <c r="B350" i="1"/>
  <c r="C350" i="1"/>
  <c r="D350" i="1"/>
  <c r="A350" i="1" s="1"/>
  <c r="F350" i="1"/>
  <c r="G350" i="1"/>
  <c r="A351" i="1"/>
  <c r="B351" i="1"/>
  <c r="C351" i="1"/>
  <c r="D351" i="1"/>
  <c r="F351" i="1"/>
  <c r="G351" i="1"/>
  <c r="B352" i="1"/>
  <c r="C352" i="1"/>
  <c r="D352" i="1"/>
  <c r="A352" i="1" s="1"/>
  <c r="F352" i="1"/>
  <c r="H352" i="1"/>
  <c r="B353" i="1"/>
  <c r="C353" i="1"/>
  <c r="D353" i="1"/>
  <c r="A353" i="1" s="1"/>
  <c r="F353" i="1"/>
  <c r="G353" i="1"/>
  <c r="A354" i="1"/>
  <c r="B354" i="1"/>
  <c r="C354" i="1"/>
  <c r="D354" i="1"/>
  <c r="F354" i="1"/>
  <c r="G354" i="1"/>
  <c r="B355" i="1"/>
  <c r="C355" i="1"/>
  <c r="D355" i="1"/>
  <c r="A355" i="1" s="1"/>
  <c r="F355" i="1"/>
  <c r="G355" i="1"/>
  <c r="B356" i="1"/>
  <c r="C356" i="1"/>
  <c r="D356" i="1"/>
  <c r="A356" i="1" s="1"/>
  <c r="F356" i="1"/>
  <c r="G356" i="1"/>
  <c r="B357" i="1"/>
  <c r="C357" i="1"/>
  <c r="D357" i="1"/>
  <c r="A357" i="1" s="1"/>
  <c r="F357" i="1"/>
  <c r="B358" i="1"/>
  <c r="C358" i="1"/>
  <c r="D358" i="1"/>
  <c r="A358" i="1" s="1"/>
  <c r="F358" i="1"/>
  <c r="B359" i="1"/>
  <c r="C359" i="1"/>
  <c r="D359" i="1"/>
  <c r="A359" i="1" s="1"/>
  <c r="F359" i="1"/>
  <c r="B360" i="1"/>
  <c r="C360" i="1"/>
  <c r="D360" i="1"/>
  <c r="A360" i="1" s="1"/>
  <c r="F360" i="1"/>
  <c r="B361" i="1"/>
  <c r="C361" i="1"/>
  <c r="D361" i="1"/>
  <c r="A361" i="1" s="1"/>
  <c r="F361" i="1"/>
  <c r="B362" i="1"/>
  <c r="C362" i="1"/>
  <c r="D362" i="1"/>
  <c r="A362" i="1" s="1"/>
  <c r="F362" i="1"/>
  <c r="B363" i="1"/>
  <c r="C363" i="1"/>
  <c r="D363" i="1"/>
  <c r="A363" i="1" s="1"/>
  <c r="F363" i="1"/>
  <c r="B364" i="1"/>
  <c r="C364" i="1"/>
  <c r="D364" i="1"/>
  <c r="A364" i="1" s="1"/>
  <c r="F364" i="1"/>
  <c r="B365" i="1"/>
  <c r="C365" i="1"/>
  <c r="D365" i="1"/>
  <c r="A365" i="1" s="1"/>
  <c r="F365" i="1"/>
  <c r="B366" i="1"/>
  <c r="C366" i="1"/>
  <c r="D366" i="1"/>
  <c r="A366" i="1" s="1"/>
  <c r="F366" i="1"/>
  <c r="B367" i="1"/>
  <c r="C367" i="1"/>
  <c r="D367" i="1"/>
  <c r="A367" i="1" s="1"/>
  <c r="F367" i="1"/>
  <c r="B368" i="1"/>
  <c r="C368" i="1"/>
  <c r="D368" i="1"/>
  <c r="A368" i="1" s="1"/>
  <c r="F368" i="1"/>
  <c r="B369" i="1"/>
  <c r="C369" i="1"/>
  <c r="D369" i="1"/>
  <c r="A369" i="1" s="1"/>
  <c r="F369" i="1"/>
  <c r="B370" i="1"/>
  <c r="C370" i="1"/>
  <c r="D370" i="1"/>
  <c r="A370" i="1" s="1"/>
  <c r="F370" i="1"/>
  <c r="B371" i="1"/>
  <c r="C371" i="1"/>
  <c r="D371" i="1"/>
  <c r="A371" i="1" s="1"/>
  <c r="F371" i="1"/>
  <c r="B372" i="1"/>
  <c r="C372" i="1"/>
  <c r="D372" i="1"/>
  <c r="A372" i="1" s="1"/>
  <c r="F372" i="1"/>
  <c r="B373" i="1"/>
  <c r="C373" i="1"/>
  <c r="D373" i="1"/>
  <c r="A373" i="1" s="1"/>
  <c r="F373" i="1"/>
  <c r="B374" i="1"/>
  <c r="C374" i="1"/>
  <c r="D374" i="1"/>
  <c r="A374" i="1" s="1"/>
  <c r="F374" i="1"/>
  <c r="B375" i="1"/>
  <c r="C375" i="1"/>
  <c r="D375" i="1"/>
  <c r="A375" i="1" s="1"/>
  <c r="F375" i="1"/>
  <c r="B376" i="1"/>
  <c r="C376" i="1"/>
  <c r="D376" i="1"/>
  <c r="A376" i="1" s="1"/>
  <c r="F376" i="1"/>
  <c r="B377" i="1"/>
  <c r="C377" i="1"/>
  <c r="D377" i="1"/>
  <c r="A377" i="1" s="1"/>
  <c r="F377" i="1"/>
  <c r="B378" i="1"/>
  <c r="C378" i="1"/>
  <c r="D378" i="1"/>
  <c r="A378" i="1" s="1"/>
  <c r="F378" i="1"/>
  <c r="B379" i="1"/>
  <c r="C379" i="1"/>
  <c r="D379" i="1"/>
  <c r="A379" i="1" s="1"/>
  <c r="F379" i="1"/>
  <c r="B380" i="1"/>
  <c r="C380" i="1"/>
  <c r="D380" i="1"/>
  <c r="A380" i="1" s="1"/>
  <c r="F380" i="1"/>
  <c r="B381" i="1"/>
  <c r="C381" i="1"/>
  <c r="D381" i="1"/>
  <c r="A381" i="1" s="1"/>
  <c r="F381" i="1"/>
  <c r="B382" i="1"/>
  <c r="C382" i="1"/>
  <c r="D382" i="1"/>
  <c r="A382" i="1" s="1"/>
  <c r="F382" i="1"/>
  <c r="B383" i="1"/>
  <c r="C383" i="1"/>
  <c r="D383" i="1"/>
  <c r="A383" i="1" s="1"/>
  <c r="F383" i="1"/>
  <c r="B384" i="1"/>
  <c r="C384" i="1"/>
  <c r="D384" i="1"/>
  <c r="A384" i="1" s="1"/>
  <c r="F384" i="1"/>
  <c r="B385" i="1"/>
  <c r="C385" i="1"/>
  <c r="D385" i="1"/>
  <c r="A385" i="1" s="1"/>
  <c r="F385" i="1"/>
  <c r="B386" i="1"/>
  <c r="C386" i="1"/>
  <c r="D386" i="1"/>
  <c r="A386" i="1" s="1"/>
  <c r="F386" i="1"/>
  <c r="B387" i="1"/>
  <c r="C387" i="1"/>
  <c r="D387" i="1"/>
  <c r="A387" i="1" s="1"/>
  <c r="F387" i="1"/>
  <c r="B388" i="1"/>
  <c r="C388" i="1"/>
  <c r="D388" i="1"/>
  <c r="A388" i="1" s="1"/>
  <c r="F388" i="1"/>
  <c r="B389" i="1"/>
  <c r="C389" i="1"/>
  <c r="D389" i="1"/>
  <c r="A389" i="1" s="1"/>
  <c r="F389" i="1"/>
  <c r="B390" i="1"/>
  <c r="C390" i="1"/>
  <c r="D390" i="1"/>
  <c r="A390" i="1" s="1"/>
  <c r="F390" i="1"/>
  <c r="B391" i="1"/>
  <c r="C391" i="1"/>
  <c r="D391" i="1"/>
  <c r="A391" i="1" s="1"/>
  <c r="F391" i="1"/>
  <c r="B392" i="1"/>
  <c r="C392" i="1"/>
  <c r="D392" i="1"/>
  <c r="A392" i="1" s="1"/>
  <c r="F392" i="1"/>
  <c r="B393" i="1"/>
  <c r="C393" i="1"/>
  <c r="D393" i="1"/>
  <c r="A393" i="1" s="1"/>
  <c r="F393" i="1"/>
  <c r="B394" i="1"/>
  <c r="C394" i="1"/>
  <c r="D394" i="1"/>
  <c r="A394" i="1" s="1"/>
  <c r="F394" i="1"/>
  <c r="B395" i="1"/>
  <c r="C395" i="1"/>
  <c r="D395" i="1"/>
  <c r="A395" i="1" s="1"/>
  <c r="F395" i="1"/>
  <c r="B396" i="1"/>
  <c r="C396" i="1"/>
  <c r="D396" i="1"/>
  <c r="A396" i="1" s="1"/>
  <c r="F396" i="1"/>
  <c r="B397" i="1"/>
  <c r="C397" i="1"/>
  <c r="D397" i="1"/>
  <c r="A397" i="1" s="1"/>
  <c r="F397" i="1"/>
  <c r="B398" i="1"/>
  <c r="C398" i="1"/>
  <c r="D398" i="1"/>
  <c r="A398" i="1" s="1"/>
  <c r="F398" i="1"/>
  <c r="B399" i="1"/>
  <c r="C399" i="1"/>
  <c r="D399" i="1"/>
  <c r="A399" i="1" s="1"/>
  <c r="F399" i="1"/>
  <c r="B400" i="1"/>
  <c r="C400" i="1"/>
  <c r="D400" i="1"/>
  <c r="A400" i="1" s="1"/>
  <c r="F400" i="1"/>
  <c r="B401" i="1"/>
  <c r="C401" i="1"/>
  <c r="D401" i="1"/>
  <c r="A401" i="1" s="1"/>
  <c r="F401" i="1"/>
  <c r="B402" i="1"/>
  <c r="C402" i="1"/>
  <c r="D402" i="1"/>
  <c r="A402" i="1" s="1"/>
  <c r="F402" i="1"/>
  <c r="H402" i="1"/>
  <c r="B403" i="1"/>
  <c r="C403" i="1"/>
  <c r="D403" i="1"/>
  <c r="A403" i="1" s="1"/>
  <c r="F403" i="1"/>
  <c r="H403" i="1"/>
  <c r="B404" i="1"/>
  <c r="C404" i="1"/>
  <c r="D404" i="1"/>
  <c r="A404" i="1" s="1"/>
  <c r="F404" i="1"/>
  <c r="H404" i="1"/>
  <c r="B405" i="1"/>
  <c r="C405" i="1"/>
  <c r="D405" i="1"/>
  <c r="A405" i="1" s="1"/>
  <c r="F405" i="1"/>
  <c r="H405" i="1"/>
  <c r="B406" i="1"/>
  <c r="C406" i="1"/>
  <c r="D406" i="1"/>
  <c r="A406" i="1" s="1"/>
  <c r="F406" i="1"/>
  <c r="H406" i="1"/>
  <c r="A407" i="1"/>
  <c r="B407" i="1"/>
  <c r="C407" i="1"/>
  <c r="D407" i="1"/>
  <c r="F407" i="1"/>
  <c r="H407" i="1"/>
  <c r="B408" i="1"/>
  <c r="C408" i="1"/>
  <c r="D408" i="1"/>
  <c r="A408" i="1" s="1"/>
  <c r="F408" i="1"/>
  <c r="G408" i="1"/>
  <c r="A409" i="1"/>
  <c r="B409" i="1"/>
  <c r="C409" i="1"/>
  <c r="D409" i="1"/>
  <c r="F409" i="1"/>
  <c r="G409" i="1"/>
  <c r="B410" i="1"/>
  <c r="C410" i="1"/>
  <c r="D410" i="1"/>
  <c r="A410" i="1" s="1"/>
  <c r="F410" i="1"/>
  <c r="G410" i="1"/>
  <c r="A411" i="1"/>
  <c r="B411" i="1"/>
  <c r="C411" i="1"/>
  <c r="D411" i="1"/>
  <c r="F411" i="1"/>
  <c r="H411" i="1"/>
  <c r="B412" i="1"/>
  <c r="C412" i="1"/>
  <c r="D412" i="1"/>
  <c r="A412" i="1" s="1"/>
  <c r="F412" i="1"/>
  <c r="H412" i="1"/>
  <c r="B413" i="1"/>
  <c r="C413" i="1"/>
  <c r="D413" i="1"/>
  <c r="A413" i="1" s="1"/>
  <c r="F413" i="1"/>
  <c r="H413" i="1"/>
  <c r="B414" i="1"/>
  <c r="C414" i="1"/>
  <c r="D414" i="1"/>
  <c r="A414" i="1" s="1"/>
  <c r="F414" i="1"/>
  <c r="G414" i="1"/>
  <c r="B415" i="1"/>
  <c r="C415" i="1"/>
  <c r="D415" i="1"/>
  <c r="A415" i="1" s="1"/>
  <c r="F415" i="1"/>
  <c r="G415" i="1"/>
  <c r="B416" i="1"/>
  <c r="A416" i="1" s="1"/>
  <c r="C416" i="1"/>
  <c r="D416" i="1"/>
  <c r="F416" i="1"/>
  <c r="G416" i="1"/>
  <c r="B417" i="1"/>
  <c r="C417" i="1"/>
  <c r="D417" i="1"/>
  <c r="A417" i="1" s="1"/>
  <c r="F417" i="1"/>
  <c r="G417" i="1"/>
  <c r="B418" i="1"/>
  <c r="C418" i="1"/>
  <c r="D418" i="1"/>
  <c r="A418" i="1" s="1"/>
  <c r="F418" i="1"/>
  <c r="G418" i="1"/>
  <c r="B419" i="1"/>
  <c r="C419" i="1"/>
  <c r="D419" i="1"/>
  <c r="A419" i="1" s="1"/>
  <c r="F419" i="1"/>
  <c r="G419" i="1"/>
  <c r="B420" i="1"/>
  <c r="C420" i="1"/>
  <c r="D420" i="1"/>
  <c r="A420" i="1" s="1"/>
  <c r="F420" i="1"/>
  <c r="G420" i="1"/>
  <c r="B421" i="1"/>
  <c r="C421" i="1"/>
  <c r="D421" i="1"/>
  <c r="A421" i="1" s="1"/>
  <c r="F421" i="1"/>
  <c r="G421" i="1"/>
  <c r="B422" i="1"/>
  <c r="C422" i="1"/>
  <c r="D422" i="1"/>
  <c r="A422" i="1" s="1"/>
  <c r="F422" i="1"/>
  <c r="G422" i="1"/>
  <c r="B423" i="1"/>
  <c r="C423" i="1"/>
  <c r="D423" i="1"/>
  <c r="A423" i="1" s="1"/>
  <c r="F423" i="1"/>
  <c r="G423" i="1"/>
  <c r="B424" i="1"/>
  <c r="C424" i="1"/>
  <c r="D424" i="1"/>
  <c r="A424" i="1" s="1"/>
  <c r="F424" i="1"/>
  <c r="B425" i="1"/>
  <c r="C425" i="1"/>
  <c r="D425" i="1"/>
  <c r="A425" i="1" s="1"/>
  <c r="F425" i="1"/>
  <c r="B426" i="1"/>
  <c r="C426" i="1"/>
  <c r="D426" i="1"/>
  <c r="A426" i="1" s="1"/>
  <c r="F426" i="1"/>
  <c r="B427" i="1"/>
  <c r="C427" i="1"/>
  <c r="D427" i="1"/>
  <c r="A427" i="1" s="1"/>
  <c r="F427" i="1"/>
  <c r="B428" i="1"/>
  <c r="C428" i="1"/>
  <c r="D428" i="1"/>
  <c r="A428" i="1" s="1"/>
  <c r="F428" i="1"/>
  <c r="B429" i="1"/>
  <c r="C429" i="1"/>
  <c r="D429" i="1"/>
  <c r="A429" i="1" s="1"/>
  <c r="F429" i="1"/>
  <c r="B430" i="1"/>
  <c r="C430" i="1"/>
  <c r="D430" i="1"/>
  <c r="A430" i="1" s="1"/>
  <c r="F430" i="1"/>
  <c r="B431" i="1"/>
  <c r="C431" i="1"/>
  <c r="D431" i="1"/>
  <c r="A431" i="1" s="1"/>
  <c r="F431" i="1"/>
  <c r="B432" i="1"/>
  <c r="C432" i="1"/>
  <c r="D432" i="1"/>
  <c r="A432" i="1" s="1"/>
  <c r="F432" i="1"/>
  <c r="B433" i="1"/>
  <c r="C433" i="1"/>
  <c r="D433" i="1"/>
  <c r="A433" i="1" s="1"/>
  <c r="F433" i="1"/>
  <c r="B434" i="1"/>
  <c r="C434" i="1"/>
  <c r="D434" i="1"/>
  <c r="A434" i="1" s="1"/>
  <c r="F434" i="1"/>
  <c r="B435" i="1"/>
  <c r="C435" i="1"/>
  <c r="D435" i="1"/>
  <c r="A435" i="1" s="1"/>
  <c r="F435" i="1"/>
  <c r="B436" i="1"/>
  <c r="C436" i="1"/>
  <c r="D436" i="1"/>
  <c r="A436" i="1" s="1"/>
  <c r="F436" i="1"/>
  <c r="B437" i="1"/>
  <c r="C437" i="1"/>
  <c r="D437" i="1"/>
  <c r="A437" i="1" s="1"/>
  <c r="F437" i="1"/>
  <c r="B438" i="1"/>
  <c r="C438" i="1"/>
  <c r="D438" i="1"/>
  <c r="A438" i="1" s="1"/>
  <c r="F438" i="1"/>
  <c r="B439" i="1"/>
  <c r="C439" i="1"/>
  <c r="D439" i="1"/>
  <c r="A439" i="1" s="1"/>
  <c r="F439" i="1"/>
  <c r="B440" i="1"/>
  <c r="C440" i="1"/>
  <c r="D440" i="1"/>
  <c r="A440" i="1" s="1"/>
  <c r="F440" i="1"/>
  <c r="B441" i="1"/>
  <c r="C441" i="1"/>
  <c r="D441" i="1"/>
  <c r="A441" i="1" s="1"/>
  <c r="F441" i="1"/>
  <c r="B442" i="1"/>
  <c r="C442" i="1"/>
  <c r="D442" i="1"/>
  <c r="A442" i="1" s="1"/>
  <c r="F442" i="1"/>
  <c r="B443" i="1"/>
  <c r="C443" i="1"/>
  <c r="D443" i="1"/>
  <c r="A443" i="1" s="1"/>
  <c r="F443" i="1"/>
  <c r="B444" i="1"/>
  <c r="C444" i="1"/>
  <c r="D444" i="1"/>
  <c r="A444" i="1" s="1"/>
  <c r="F444" i="1"/>
  <c r="B445" i="1"/>
  <c r="C445" i="1"/>
  <c r="D445" i="1"/>
  <c r="A445" i="1" s="1"/>
  <c r="F445" i="1"/>
  <c r="B446" i="1"/>
  <c r="C446" i="1"/>
  <c r="D446" i="1"/>
  <c r="A446" i="1" s="1"/>
  <c r="F446" i="1"/>
  <c r="B447" i="1"/>
  <c r="C447" i="1"/>
  <c r="D447" i="1"/>
  <c r="A447" i="1" s="1"/>
  <c r="F447" i="1"/>
  <c r="B448" i="1"/>
  <c r="C448" i="1"/>
  <c r="D448" i="1"/>
  <c r="A448" i="1" s="1"/>
  <c r="F448" i="1"/>
  <c r="B449" i="1"/>
  <c r="C449" i="1"/>
  <c r="D449" i="1"/>
  <c r="A449" i="1" s="1"/>
  <c r="F449" i="1"/>
  <c r="B450" i="1"/>
  <c r="C450" i="1"/>
  <c r="D450" i="1"/>
  <c r="A450" i="1" s="1"/>
  <c r="F450" i="1"/>
  <c r="B451" i="1"/>
  <c r="C451" i="1"/>
  <c r="D451" i="1"/>
  <c r="A451" i="1" s="1"/>
  <c r="F451" i="1"/>
  <c r="B452" i="1"/>
  <c r="C452" i="1"/>
  <c r="D452" i="1"/>
  <c r="A452" i="1" s="1"/>
  <c r="F452" i="1"/>
  <c r="B453" i="1"/>
  <c r="C453" i="1"/>
  <c r="D453" i="1"/>
  <c r="A453" i="1" s="1"/>
  <c r="F453" i="1"/>
  <c r="B454" i="1"/>
  <c r="C454" i="1"/>
  <c r="D454" i="1"/>
  <c r="A454" i="1" s="1"/>
  <c r="F454" i="1"/>
  <c r="B455" i="1"/>
  <c r="C455" i="1"/>
  <c r="D455" i="1"/>
  <c r="A455" i="1" s="1"/>
  <c r="F455" i="1"/>
  <c r="B456" i="1"/>
  <c r="C456" i="1"/>
  <c r="D456" i="1"/>
  <c r="A456" i="1" s="1"/>
  <c r="F456" i="1"/>
  <c r="B457" i="1"/>
  <c r="C457" i="1"/>
  <c r="D457" i="1"/>
  <c r="A457" i="1" s="1"/>
  <c r="F457" i="1"/>
  <c r="B458" i="1"/>
  <c r="C458" i="1"/>
  <c r="D458" i="1"/>
  <c r="A458" i="1" s="1"/>
  <c r="F458" i="1"/>
  <c r="B459" i="1"/>
  <c r="C459" i="1"/>
  <c r="D459" i="1"/>
  <c r="A459" i="1" s="1"/>
  <c r="F459" i="1"/>
  <c r="B460" i="1"/>
  <c r="C460" i="1"/>
  <c r="D460" i="1"/>
  <c r="A460" i="1" s="1"/>
  <c r="F460" i="1"/>
  <c r="B461" i="1"/>
  <c r="C461" i="1"/>
  <c r="D461" i="1"/>
  <c r="A461" i="1" s="1"/>
  <c r="F461" i="1"/>
  <c r="B462" i="1"/>
  <c r="C462" i="1"/>
  <c r="D462" i="1"/>
  <c r="A462" i="1" s="1"/>
  <c r="F462" i="1"/>
  <c r="B463" i="1"/>
  <c r="C463" i="1"/>
  <c r="D463" i="1"/>
  <c r="A463" i="1" s="1"/>
  <c r="F463" i="1"/>
  <c r="B464" i="1"/>
  <c r="C464" i="1"/>
  <c r="D464" i="1"/>
  <c r="A464" i="1" s="1"/>
  <c r="F464" i="1"/>
  <c r="B465" i="1"/>
  <c r="C465" i="1"/>
  <c r="D465" i="1"/>
  <c r="A465" i="1" s="1"/>
  <c r="F465" i="1"/>
  <c r="B466" i="1"/>
  <c r="C466" i="1"/>
  <c r="D466" i="1"/>
  <c r="A466" i="1" s="1"/>
  <c r="F466" i="1"/>
  <c r="B467" i="1"/>
  <c r="C467" i="1"/>
  <c r="D467" i="1"/>
  <c r="A467" i="1" s="1"/>
  <c r="F467" i="1"/>
  <c r="B468" i="1"/>
  <c r="C468" i="1"/>
  <c r="D468" i="1"/>
  <c r="A468" i="1" s="1"/>
  <c r="F468" i="1"/>
  <c r="B469" i="1"/>
  <c r="C469" i="1"/>
  <c r="D469" i="1"/>
  <c r="A469" i="1" s="1"/>
  <c r="F469" i="1"/>
  <c r="B470" i="1"/>
  <c r="C470" i="1"/>
  <c r="D470" i="1"/>
  <c r="A470" i="1" s="1"/>
  <c r="F470" i="1"/>
  <c r="B471" i="1"/>
  <c r="C471" i="1"/>
  <c r="D471" i="1"/>
  <c r="A471" i="1" s="1"/>
  <c r="F471" i="1"/>
  <c r="B472" i="1"/>
  <c r="C472" i="1"/>
  <c r="D472" i="1"/>
  <c r="A472" i="1" s="1"/>
  <c r="F472" i="1"/>
  <c r="B473" i="1"/>
  <c r="C473" i="1"/>
  <c r="D473" i="1"/>
  <c r="A473" i="1" s="1"/>
  <c r="F473" i="1"/>
  <c r="B474" i="1"/>
  <c r="C474" i="1"/>
  <c r="D474" i="1"/>
  <c r="A474" i="1" s="1"/>
  <c r="F474" i="1"/>
  <c r="B475" i="1"/>
  <c r="C475" i="1"/>
  <c r="D475" i="1"/>
  <c r="A475" i="1" s="1"/>
  <c r="F475" i="1"/>
  <c r="B476" i="1"/>
  <c r="C476" i="1"/>
  <c r="D476" i="1"/>
  <c r="A476" i="1" s="1"/>
  <c r="F476" i="1"/>
  <c r="B477" i="1"/>
  <c r="C477" i="1"/>
  <c r="D477" i="1"/>
  <c r="A477" i="1" s="1"/>
  <c r="F477" i="1"/>
  <c r="B478" i="1"/>
  <c r="C478" i="1"/>
  <c r="D478" i="1"/>
  <c r="A478" i="1" s="1"/>
  <c r="F478" i="1"/>
  <c r="B479" i="1"/>
  <c r="C479" i="1"/>
  <c r="D479" i="1"/>
  <c r="A479" i="1" s="1"/>
  <c r="F479" i="1"/>
  <c r="B480" i="1"/>
  <c r="C480" i="1"/>
  <c r="D480" i="1"/>
  <c r="A480" i="1" s="1"/>
  <c r="F480" i="1"/>
  <c r="B481" i="1"/>
  <c r="C481" i="1"/>
  <c r="D481" i="1"/>
  <c r="A481" i="1" s="1"/>
  <c r="F481" i="1"/>
  <c r="B482" i="1"/>
  <c r="C482" i="1"/>
  <c r="D482" i="1"/>
  <c r="A482" i="1" s="1"/>
  <c r="F482" i="1"/>
  <c r="B483" i="1"/>
  <c r="C483" i="1"/>
  <c r="D483" i="1"/>
  <c r="A483" i="1" s="1"/>
  <c r="F483" i="1"/>
  <c r="B484" i="1"/>
  <c r="C484" i="1"/>
  <c r="D484" i="1"/>
  <c r="A484" i="1" s="1"/>
  <c r="F484" i="1"/>
  <c r="B485" i="1"/>
  <c r="C485" i="1"/>
  <c r="D485" i="1"/>
  <c r="A485" i="1" s="1"/>
  <c r="F485" i="1"/>
  <c r="B486" i="1"/>
  <c r="C486" i="1"/>
  <c r="D486" i="1"/>
  <c r="A486" i="1" s="1"/>
  <c r="F486" i="1"/>
  <c r="B487" i="1"/>
  <c r="C487" i="1"/>
  <c r="D487" i="1"/>
  <c r="A487" i="1" s="1"/>
  <c r="F487" i="1"/>
  <c r="B488" i="1"/>
  <c r="C488" i="1"/>
  <c r="D488" i="1"/>
  <c r="A488" i="1" s="1"/>
  <c r="F488" i="1"/>
  <c r="B489" i="1"/>
  <c r="C489" i="1"/>
  <c r="D489" i="1"/>
  <c r="A489" i="1" s="1"/>
  <c r="F489" i="1"/>
  <c r="B490" i="1"/>
  <c r="C490" i="1"/>
  <c r="D490" i="1"/>
  <c r="A490" i="1" s="1"/>
  <c r="F490" i="1"/>
  <c r="B491" i="1"/>
  <c r="C491" i="1"/>
  <c r="D491" i="1"/>
  <c r="A491" i="1" s="1"/>
  <c r="F491" i="1"/>
  <c r="B492" i="1"/>
  <c r="C492" i="1"/>
  <c r="D492" i="1"/>
  <c r="A492" i="1" s="1"/>
  <c r="F492" i="1"/>
  <c r="B493" i="1"/>
  <c r="C493" i="1"/>
  <c r="D493" i="1"/>
  <c r="A493" i="1" s="1"/>
  <c r="F493" i="1"/>
  <c r="B494" i="1"/>
  <c r="C494" i="1"/>
  <c r="D494" i="1"/>
  <c r="A494" i="1" s="1"/>
  <c r="F494" i="1"/>
  <c r="B495" i="1"/>
  <c r="C495" i="1"/>
  <c r="D495" i="1"/>
  <c r="A495" i="1" s="1"/>
  <c r="F495" i="1"/>
  <c r="B496" i="1"/>
  <c r="C496" i="1"/>
  <c r="D496" i="1"/>
  <c r="A496" i="1" s="1"/>
  <c r="F496" i="1"/>
  <c r="B497" i="1"/>
  <c r="C497" i="1"/>
  <c r="D497" i="1"/>
  <c r="A497" i="1" s="1"/>
  <c r="F497" i="1"/>
  <c r="B498" i="1"/>
  <c r="C498" i="1"/>
  <c r="D498" i="1"/>
  <c r="A498" i="1" s="1"/>
  <c r="F498" i="1"/>
  <c r="B499" i="1"/>
  <c r="C499" i="1"/>
  <c r="D499" i="1"/>
  <c r="A499" i="1" s="1"/>
  <c r="F499" i="1"/>
  <c r="B500" i="1"/>
  <c r="C500" i="1"/>
  <c r="D500" i="1"/>
  <c r="A500" i="1" s="1"/>
  <c r="F500" i="1"/>
  <c r="B501" i="1"/>
  <c r="C501" i="1"/>
  <c r="D501" i="1"/>
  <c r="A501" i="1" s="1"/>
  <c r="F501" i="1"/>
  <c r="B502" i="1"/>
  <c r="C502" i="1"/>
  <c r="D502" i="1"/>
  <c r="A502" i="1" s="1"/>
  <c r="F502" i="1"/>
  <c r="G502" i="1"/>
  <c r="B503" i="1"/>
  <c r="C503" i="1"/>
  <c r="D503" i="1"/>
  <c r="A503" i="1" s="1"/>
  <c r="F503" i="1"/>
  <c r="G503" i="1"/>
  <c r="B504" i="1"/>
  <c r="C504" i="1"/>
  <c r="D504" i="1"/>
  <c r="A504" i="1" s="1"/>
  <c r="F504" i="1"/>
  <c r="G504" i="1"/>
  <c r="B505" i="1"/>
  <c r="C505" i="1"/>
  <c r="D505" i="1"/>
  <c r="A505" i="1" s="1"/>
  <c r="F505" i="1"/>
  <c r="G505" i="1"/>
  <c r="B506" i="1"/>
  <c r="C506" i="1"/>
  <c r="D506" i="1"/>
  <c r="A506" i="1" s="1"/>
  <c r="F506" i="1"/>
  <c r="G506" i="1"/>
  <c r="B507" i="1"/>
  <c r="C507" i="1"/>
  <c r="D507" i="1"/>
  <c r="A507" i="1" s="1"/>
  <c r="F507" i="1"/>
  <c r="G507" i="1"/>
  <c r="B508" i="1"/>
  <c r="C508" i="1"/>
  <c r="D508" i="1"/>
  <c r="A508" i="1" s="1"/>
  <c r="F508" i="1"/>
  <c r="G508" i="1"/>
  <c r="B509" i="1"/>
  <c r="C509" i="1"/>
  <c r="D509" i="1"/>
  <c r="A509" i="1" s="1"/>
  <c r="F509" i="1"/>
  <c r="G509" i="1"/>
  <c r="B510" i="1"/>
  <c r="C510" i="1"/>
  <c r="D510" i="1"/>
  <c r="A510" i="1" s="1"/>
  <c r="F510" i="1"/>
  <c r="H510" i="1"/>
  <c r="B511" i="1"/>
  <c r="C511" i="1"/>
  <c r="D511" i="1"/>
  <c r="A511" i="1" s="1"/>
  <c r="F511" i="1"/>
  <c r="H511" i="1"/>
  <c r="B512" i="1"/>
  <c r="C512" i="1"/>
  <c r="D512" i="1"/>
  <c r="A512" i="1" s="1"/>
  <c r="F512" i="1"/>
  <c r="H512" i="1"/>
  <c r="B513" i="1"/>
  <c r="C513" i="1"/>
  <c r="D513" i="1"/>
  <c r="A513" i="1" s="1"/>
  <c r="F513" i="1"/>
  <c r="H513" i="1"/>
  <c r="B514" i="1"/>
  <c r="C514" i="1"/>
  <c r="D514" i="1"/>
  <c r="A514" i="1" s="1"/>
  <c r="F514" i="1"/>
  <c r="H514" i="1"/>
  <c r="B515" i="1"/>
  <c r="C515" i="1"/>
  <c r="D515" i="1"/>
  <c r="A515" i="1" s="1"/>
  <c r="F515" i="1"/>
  <c r="H515" i="1"/>
  <c r="B516" i="1"/>
  <c r="C516" i="1"/>
  <c r="D516" i="1"/>
  <c r="A516" i="1" s="1"/>
  <c r="F516" i="1"/>
  <c r="H516" i="1"/>
  <c r="B517" i="1"/>
  <c r="C517" i="1"/>
  <c r="D517" i="1"/>
  <c r="A517" i="1" s="1"/>
  <c r="F517" i="1"/>
  <c r="G517" i="1"/>
  <c r="B518" i="1"/>
  <c r="C518" i="1"/>
  <c r="D518" i="1"/>
  <c r="A518" i="1" s="1"/>
  <c r="F518" i="1"/>
  <c r="G518" i="1"/>
  <c r="A519" i="1"/>
  <c r="B519" i="1"/>
  <c r="C519" i="1"/>
  <c r="D519" i="1"/>
  <c r="F519" i="1"/>
  <c r="G519" i="1"/>
  <c r="B520" i="1"/>
  <c r="C520" i="1"/>
  <c r="D520" i="1"/>
  <c r="A520" i="1" s="1"/>
  <c r="F520" i="1"/>
  <c r="G520" i="1"/>
  <c r="B521" i="1"/>
  <c r="C521" i="1"/>
  <c r="D521" i="1"/>
  <c r="A521" i="1" s="1"/>
  <c r="F521" i="1"/>
  <c r="G521" i="1"/>
  <c r="B522" i="1"/>
  <c r="C522" i="1"/>
  <c r="D522" i="1"/>
  <c r="A522" i="1" s="1"/>
  <c r="F522" i="1"/>
  <c r="G522" i="1"/>
  <c r="B523" i="1"/>
  <c r="C523" i="1"/>
  <c r="D523" i="1"/>
  <c r="A523" i="1" s="1"/>
  <c r="F523" i="1"/>
  <c r="G523" i="1"/>
  <c r="B524" i="1"/>
  <c r="C524" i="1"/>
  <c r="D524" i="1"/>
  <c r="A524" i="1" s="1"/>
  <c r="F524" i="1"/>
  <c r="G524" i="1"/>
  <c r="B525" i="1"/>
  <c r="C525" i="1"/>
  <c r="D525" i="1"/>
  <c r="A525" i="1" s="1"/>
  <c r="F525" i="1"/>
  <c r="G525" i="1"/>
  <c r="B526" i="1"/>
  <c r="C526" i="1"/>
  <c r="D526" i="1"/>
  <c r="A526" i="1" s="1"/>
  <c r="F526" i="1"/>
  <c r="G526" i="1"/>
  <c r="B527" i="1"/>
  <c r="C527" i="1"/>
  <c r="D527" i="1"/>
  <c r="A527" i="1" s="1"/>
  <c r="F527" i="1"/>
  <c r="H527" i="1"/>
  <c r="B528" i="1"/>
  <c r="C528" i="1"/>
  <c r="D528" i="1"/>
  <c r="A528" i="1" s="1"/>
  <c r="F528" i="1"/>
  <c r="G528" i="1"/>
  <c r="B529" i="1"/>
  <c r="C529" i="1"/>
  <c r="D529" i="1"/>
  <c r="A529" i="1" s="1"/>
  <c r="F529" i="1"/>
  <c r="G529" i="1"/>
  <c r="B530" i="1"/>
  <c r="C530" i="1"/>
  <c r="D530" i="1"/>
  <c r="A530" i="1" s="1"/>
  <c r="F530" i="1"/>
  <c r="G530" i="1"/>
  <c r="B531" i="1"/>
  <c r="C531" i="1"/>
  <c r="D531" i="1"/>
  <c r="A531" i="1" s="1"/>
  <c r="F531" i="1"/>
  <c r="G531" i="1"/>
  <c r="B532" i="1"/>
  <c r="C532" i="1"/>
  <c r="D532" i="1"/>
  <c r="A532" i="1" s="1"/>
  <c r="F532" i="1"/>
  <c r="G532" i="1"/>
  <c r="B533" i="1"/>
  <c r="C533" i="1"/>
  <c r="D533" i="1"/>
  <c r="A533" i="1" s="1"/>
  <c r="F533" i="1"/>
  <c r="G533" i="1"/>
  <c r="B534" i="1"/>
  <c r="C534" i="1"/>
  <c r="D534" i="1"/>
  <c r="A534" i="1" s="1"/>
  <c r="F534" i="1"/>
  <c r="G534" i="1"/>
  <c r="B535" i="1"/>
  <c r="C535" i="1"/>
  <c r="D535" i="1"/>
  <c r="A535" i="1" s="1"/>
  <c r="F535" i="1"/>
  <c r="G535" i="1"/>
  <c r="B536" i="1"/>
  <c r="C536" i="1"/>
  <c r="D536" i="1"/>
  <c r="A536" i="1" s="1"/>
  <c r="F536" i="1"/>
  <c r="G536" i="1"/>
  <c r="B537" i="1"/>
  <c r="C537" i="1"/>
  <c r="D537" i="1"/>
  <c r="A537" i="1" s="1"/>
  <c r="F537" i="1"/>
  <c r="G537" i="1"/>
  <c r="B538" i="1"/>
  <c r="C538" i="1"/>
  <c r="D538" i="1"/>
  <c r="A538" i="1" s="1"/>
  <c r="F538" i="1"/>
  <c r="G538" i="1"/>
  <c r="B539" i="1"/>
  <c r="C539" i="1"/>
  <c r="D539" i="1"/>
  <c r="A539" i="1" s="1"/>
  <c r="F539" i="1"/>
  <c r="H539" i="1"/>
  <c r="B540" i="1"/>
  <c r="C540" i="1"/>
  <c r="D540" i="1"/>
  <c r="A540" i="1" s="1"/>
  <c r="F540" i="1"/>
  <c r="H540" i="1"/>
  <c r="B541" i="1"/>
  <c r="C541" i="1"/>
  <c r="D541" i="1"/>
  <c r="A541" i="1" s="1"/>
  <c r="F541" i="1"/>
  <c r="H541" i="1"/>
  <c r="B542" i="1"/>
  <c r="C542" i="1"/>
  <c r="D542" i="1"/>
  <c r="A542" i="1" s="1"/>
  <c r="F542" i="1"/>
  <c r="G542" i="1"/>
  <c r="B543" i="1"/>
  <c r="C543" i="1"/>
  <c r="D543" i="1"/>
  <c r="A543" i="1" s="1"/>
  <c r="F543" i="1"/>
  <c r="G543" i="1"/>
  <c r="B544" i="1"/>
  <c r="C544" i="1"/>
  <c r="D544" i="1"/>
  <c r="A544" i="1" s="1"/>
  <c r="F544" i="1"/>
  <c r="G544" i="1"/>
  <c r="B545" i="1"/>
  <c r="C545" i="1"/>
  <c r="D545" i="1"/>
  <c r="A545" i="1" s="1"/>
  <c r="F545" i="1"/>
  <c r="G545" i="1"/>
  <c r="B546" i="1"/>
  <c r="C546" i="1"/>
  <c r="D546" i="1"/>
  <c r="A546" i="1" s="1"/>
  <c r="F546" i="1"/>
  <c r="G546" i="1"/>
  <c r="B547" i="1"/>
  <c r="C547" i="1"/>
  <c r="D547" i="1"/>
  <c r="A547" i="1" s="1"/>
  <c r="F547" i="1"/>
  <c r="G547" i="1"/>
  <c r="B548" i="1"/>
  <c r="C548" i="1"/>
  <c r="D548" i="1"/>
  <c r="A548" i="1" s="1"/>
  <c r="F548" i="1"/>
  <c r="G548" i="1"/>
  <c r="B549" i="1"/>
  <c r="C549" i="1"/>
  <c r="D549" i="1"/>
  <c r="A549" i="1" s="1"/>
  <c r="F549" i="1"/>
  <c r="G549" i="1"/>
  <c r="B550" i="1"/>
  <c r="C550" i="1"/>
  <c r="D550" i="1"/>
  <c r="A550" i="1" s="1"/>
  <c r="F550" i="1"/>
  <c r="G550" i="1"/>
  <c r="B551" i="1"/>
  <c r="C551" i="1"/>
  <c r="D551" i="1"/>
  <c r="A551" i="1" s="1"/>
  <c r="F551" i="1"/>
  <c r="G551" i="1"/>
  <c r="B552" i="1"/>
  <c r="C552" i="1"/>
  <c r="D552" i="1"/>
  <c r="A552" i="1" s="1"/>
  <c r="F552" i="1"/>
  <c r="G552" i="1"/>
  <c r="B553" i="1"/>
  <c r="C553" i="1"/>
  <c r="D553" i="1"/>
  <c r="A553" i="1" s="1"/>
  <c r="F553" i="1"/>
  <c r="G553" i="1"/>
  <c r="B554" i="1"/>
  <c r="C554" i="1"/>
  <c r="D554" i="1"/>
  <c r="A554" i="1" s="1"/>
  <c r="F554" i="1"/>
  <c r="G554" i="1"/>
  <c r="B555" i="1"/>
  <c r="C555" i="1"/>
  <c r="D555" i="1"/>
  <c r="A555" i="1" s="1"/>
  <c r="F555" i="1"/>
  <c r="G555" i="1"/>
  <c r="B556" i="1"/>
  <c r="C556" i="1"/>
  <c r="D556" i="1"/>
  <c r="A556" i="1" s="1"/>
  <c r="F556" i="1"/>
  <c r="G556" i="1"/>
  <c r="B557" i="1"/>
  <c r="C557" i="1"/>
  <c r="D557" i="1"/>
  <c r="A557" i="1" s="1"/>
  <c r="F557" i="1"/>
  <c r="G557" i="1"/>
  <c r="B558" i="1"/>
  <c r="C558" i="1"/>
  <c r="D558" i="1"/>
  <c r="A558" i="1" s="1"/>
  <c r="F558" i="1"/>
  <c r="G558" i="1"/>
  <c r="B559" i="1"/>
  <c r="C559" i="1"/>
  <c r="D559" i="1"/>
  <c r="A559" i="1" s="1"/>
  <c r="F559" i="1"/>
  <c r="H559" i="1"/>
  <c r="B560" i="1"/>
  <c r="C560" i="1"/>
  <c r="D560" i="1"/>
  <c r="A560" i="1" s="1"/>
  <c r="F560" i="1"/>
  <c r="H560" i="1"/>
  <c r="B561" i="1"/>
  <c r="C561" i="1"/>
  <c r="D561" i="1"/>
  <c r="A561" i="1" s="1"/>
  <c r="F561" i="1"/>
  <c r="G561" i="1"/>
  <c r="B562" i="1"/>
  <c r="C562" i="1"/>
  <c r="D562" i="1"/>
  <c r="A562" i="1" s="1"/>
  <c r="F562" i="1"/>
  <c r="H562" i="1"/>
  <c r="B563" i="1"/>
  <c r="C563" i="1"/>
  <c r="D563" i="1"/>
  <c r="A563" i="1" s="1"/>
  <c r="F563" i="1"/>
  <c r="G563" i="1"/>
  <c r="B564" i="1"/>
  <c r="C564" i="1"/>
  <c r="D564" i="1"/>
  <c r="A564" i="1" s="1"/>
  <c r="F564" i="1"/>
  <c r="G564" i="1"/>
  <c r="A565" i="1"/>
  <c r="B565" i="1"/>
  <c r="C565" i="1"/>
  <c r="D565" i="1"/>
  <c r="F565" i="1"/>
  <c r="G565" i="1"/>
  <c r="B566" i="1"/>
  <c r="C566" i="1"/>
  <c r="D566" i="1"/>
  <c r="A566" i="1" s="1"/>
  <c r="F566" i="1"/>
  <c r="G566" i="1"/>
  <c r="B567" i="1"/>
  <c r="C567" i="1"/>
  <c r="D567" i="1"/>
  <c r="A567" i="1" s="1"/>
  <c r="F567" i="1"/>
  <c r="G567" i="1"/>
  <c r="B568" i="1"/>
  <c r="C568" i="1"/>
  <c r="D568" i="1"/>
  <c r="A568" i="1" s="1"/>
  <c r="F568" i="1"/>
  <c r="G568" i="1"/>
  <c r="B569" i="1"/>
  <c r="C569" i="1"/>
  <c r="D569" i="1"/>
  <c r="A569" i="1" s="1"/>
  <c r="F569" i="1"/>
  <c r="H569" i="1"/>
  <c r="B570" i="1"/>
  <c r="C570" i="1"/>
  <c r="D570" i="1"/>
  <c r="A570" i="1" s="1"/>
  <c r="F570" i="1"/>
  <c r="H570" i="1"/>
  <c r="B571" i="1"/>
  <c r="C571" i="1"/>
  <c r="D571" i="1"/>
  <c r="A571" i="1" s="1"/>
  <c r="F571" i="1"/>
  <c r="G571" i="1"/>
  <c r="B572" i="1"/>
  <c r="C572" i="1"/>
  <c r="D572" i="1"/>
  <c r="A572" i="1" s="1"/>
  <c r="F572" i="1"/>
  <c r="G572" i="1"/>
  <c r="B573" i="1"/>
  <c r="C573" i="1"/>
  <c r="D573" i="1"/>
  <c r="A573" i="1" s="1"/>
  <c r="F573" i="1"/>
  <c r="H573" i="1"/>
  <c r="B574" i="1"/>
  <c r="C574" i="1"/>
  <c r="D574" i="1"/>
  <c r="A574" i="1" s="1"/>
  <c r="F574" i="1"/>
  <c r="H574" i="1"/>
  <c r="B575" i="1"/>
  <c r="C575" i="1"/>
  <c r="D575" i="1"/>
  <c r="A575" i="1" s="1"/>
  <c r="F575" i="1"/>
  <c r="G575" i="1"/>
  <c r="B576" i="1"/>
  <c r="C576" i="1"/>
  <c r="D576" i="1"/>
  <c r="A576" i="1" s="1"/>
  <c r="F576" i="1"/>
  <c r="G576" i="1"/>
  <c r="B577" i="1"/>
  <c r="C577" i="1"/>
  <c r="D577" i="1"/>
  <c r="A577" i="1" s="1"/>
  <c r="F577" i="1"/>
  <c r="G577" i="1"/>
  <c r="B578" i="1"/>
  <c r="C578" i="1"/>
  <c r="D578" i="1"/>
  <c r="A578" i="1" s="1"/>
  <c r="F578" i="1"/>
  <c r="G578" i="1"/>
  <c r="B579" i="1"/>
  <c r="C579" i="1"/>
  <c r="D579" i="1"/>
  <c r="A579" i="1" s="1"/>
  <c r="F579" i="1"/>
  <c r="G579" i="1"/>
  <c r="B580" i="1"/>
  <c r="C580" i="1"/>
  <c r="D580" i="1"/>
  <c r="A580" i="1" s="1"/>
  <c r="F580" i="1"/>
  <c r="G580" i="1"/>
  <c r="B581" i="1"/>
  <c r="C581" i="1"/>
  <c r="D581" i="1"/>
  <c r="A581" i="1" s="1"/>
  <c r="F581" i="1"/>
  <c r="G581" i="1"/>
  <c r="B582" i="1"/>
  <c r="C582" i="1"/>
  <c r="D582" i="1"/>
  <c r="A582" i="1" s="1"/>
  <c r="F582" i="1"/>
  <c r="H582" i="1"/>
  <c r="B583" i="1"/>
  <c r="C583" i="1"/>
  <c r="D583" i="1"/>
  <c r="A583" i="1" s="1"/>
  <c r="F583" i="1"/>
  <c r="H583" i="1"/>
  <c r="B584" i="1"/>
  <c r="C584" i="1"/>
  <c r="D584" i="1"/>
  <c r="A584" i="1" s="1"/>
  <c r="F584" i="1"/>
  <c r="H584" i="1"/>
  <c r="B585" i="1"/>
  <c r="C585" i="1"/>
  <c r="D585" i="1"/>
  <c r="A585" i="1" s="1"/>
  <c r="F585" i="1"/>
  <c r="H585" i="1"/>
  <c r="B586" i="1"/>
  <c r="C586" i="1"/>
  <c r="D586" i="1"/>
  <c r="A586" i="1" s="1"/>
  <c r="F586" i="1"/>
  <c r="H586" i="1"/>
  <c r="B587" i="1"/>
  <c r="C587" i="1"/>
  <c r="D587" i="1"/>
  <c r="A587" i="1" s="1"/>
  <c r="F587" i="1"/>
  <c r="H587" i="1"/>
  <c r="B588" i="1"/>
  <c r="C588" i="1"/>
  <c r="D588" i="1"/>
  <c r="A588" i="1" s="1"/>
  <c r="F588" i="1"/>
  <c r="H588" i="1"/>
  <c r="B589" i="1"/>
  <c r="C589" i="1"/>
  <c r="D589" i="1"/>
  <c r="A589" i="1" s="1"/>
  <c r="F589" i="1"/>
  <c r="H589" i="1"/>
  <c r="B590" i="1"/>
  <c r="C590" i="1"/>
  <c r="D590" i="1"/>
  <c r="A590" i="1" s="1"/>
  <c r="F590" i="1"/>
  <c r="G590" i="1"/>
  <c r="B591" i="1"/>
  <c r="C591" i="1"/>
  <c r="D591" i="1"/>
  <c r="A591" i="1" s="1"/>
  <c r="F591" i="1"/>
  <c r="G591" i="1"/>
  <c r="B592" i="1"/>
  <c r="C592" i="1"/>
  <c r="D592" i="1"/>
  <c r="A592" i="1" s="1"/>
  <c r="F592" i="1"/>
  <c r="G592" i="1"/>
  <c r="B593" i="1"/>
  <c r="C593" i="1"/>
  <c r="D593" i="1"/>
  <c r="A593" i="1" s="1"/>
  <c r="F593" i="1"/>
  <c r="G593" i="1"/>
  <c r="B594" i="1"/>
  <c r="C594" i="1"/>
  <c r="D594" i="1"/>
  <c r="A594" i="1" s="1"/>
  <c r="F594" i="1"/>
  <c r="G594" i="1"/>
  <c r="B595" i="1"/>
  <c r="C595" i="1"/>
  <c r="D595" i="1"/>
  <c r="A595" i="1" s="1"/>
  <c r="F595" i="1"/>
  <c r="G595" i="1"/>
  <c r="A596" i="1"/>
  <c r="B596" i="1"/>
  <c r="C596" i="1"/>
  <c r="D596" i="1"/>
  <c r="F596" i="1"/>
  <c r="G596" i="1"/>
  <c r="B597" i="1"/>
  <c r="C597" i="1"/>
  <c r="D597" i="1"/>
  <c r="A597" i="1" s="1"/>
  <c r="F597" i="1"/>
  <c r="G597" i="1"/>
  <c r="B598" i="1"/>
  <c r="C598" i="1"/>
  <c r="D598" i="1"/>
  <c r="A598" i="1" s="1"/>
  <c r="F598" i="1"/>
  <c r="G598" i="1"/>
  <c r="B599" i="1"/>
  <c r="C599" i="1"/>
  <c r="D599" i="1"/>
  <c r="A599" i="1" s="1"/>
  <c r="F599" i="1"/>
  <c r="G599" i="1"/>
  <c r="B600" i="1"/>
  <c r="C600" i="1"/>
  <c r="D600" i="1"/>
  <c r="A600" i="1" s="1"/>
  <c r="F600" i="1"/>
  <c r="G600" i="1"/>
  <c r="B601" i="1"/>
  <c r="C601" i="1"/>
  <c r="D601" i="1"/>
  <c r="A601" i="1" s="1"/>
  <c r="F601" i="1"/>
  <c r="G601" i="1"/>
  <c r="B602" i="1"/>
  <c r="C602" i="1"/>
  <c r="D602" i="1"/>
  <c r="A602" i="1" s="1"/>
  <c r="F602" i="1"/>
  <c r="G602" i="1"/>
  <c r="B603" i="1"/>
  <c r="C603" i="1"/>
  <c r="D603" i="1"/>
  <c r="A603" i="1" s="1"/>
  <c r="F603" i="1"/>
  <c r="G603" i="1"/>
  <c r="B604" i="1"/>
  <c r="C604" i="1"/>
  <c r="D604" i="1"/>
  <c r="A604" i="1" s="1"/>
  <c r="F604" i="1"/>
  <c r="H604" i="1"/>
  <c r="B605" i="1"/>
  <c r="C605" i="1"/>
  <c r="D605" i="1"/>
  <c r="A605" i="1" s="1"/>
  <c r="F605" i="1"/>
  <c r="G605" i="1"/>
  <c r="B606" i="1"/>
  <c r="C606" i="1"/>
  <c r="D606" i="1"/>
  <c r="A606" i="1" s="1"/>
  <c r="F606" i="1"/>
  <c r="H606" i="1"/>
  <c r="B607" i="1"/>
  <c r="C607" i="1"/>
  <c r="D607" i="1"/>
  <c r="A607" i="1" s="1"/>
  <c r="F607" i="1"/>
  <c r="H607" i="1"/>
  <c r="B608" i="1"/>
  <c r="C608" i="1"/>
  <c r="D608" i="1"/>
  <c r="A608" i="1" s="1"/>
  <c r="F608" i="1"/>
  <c r="H608" i="1"/>
  <c r="B609" i="1"/>
  <c r="C609" i="1"/>
  <c r="D609" i="1"/>
  <c r="A609" i="1" s="1"/>
  <c r="F609" i="1"/>
  <c r="G609" i="1"/>
  <c r="B610" i="1"/>
  <c r="C610" i="1"/>
  <c r="D610" i="1"/>
  <c r="A610" i="1" s="1"/>
  <c r="F610" i="1"/>
  <c r="H610" i="1"/>
  <c r="B611" i="1"/>
  <c r="C611" i="1"/>
  <c r="D611" i="1"/>
  <c r="A611" i="1" s="1"/>
  <c r="F611" i="1"/>
  <c r="G611" i="1"/>
  <c r="B612" i="1"/>
  <c r="C612" i="1"/>
  <c r="D612" i="1"/>
  <c r="A612" i="1" s="1"/>
  <c r="F612" i="1"/>
  <c r="G612" i="1"/>
  <c r="B613" i="1"/>
  <c r="C613" i="1"/>
  <c r="D613" i="1"/>
  <c r="A613" i="1" s="1"/>
  <c r="F613" i="1"/>
  <c r="H613" i="1"/>
  <c r="B614" i="1"/>
  <c r="C614" i="1"/>
  <c r="D614" i="1"/>
  <c r="A614" i="1" s="1"/>
  <c r="F614" i="1"/>
  <c r="H614" i="1"/>
  <c r="B615" i="1"/>
  <c r="C615" i="1"/>
  <c r="D615" i="1"/>
  <c r="A615" i="1" s="1"/>
  <c r="F615" i="1"/>
  <c r="G615" i="1"/>
  <c r="B616" i="1"/>
  <c r="C616" i="1"/>
  <c r="D616" i="1"/>
  <c r="A616" i="1" s="1"/>
  <c r="F616" i="1"/>
  <c r="G616" i="1"/>
  <c r="B617" i="1"/>
  <c r="C617" i="1"/>
  <c r="D617" i="1"/>
  <c r="A617" i="1" s="1"/>
  <c r="F617" i="1"/>
  <c r="G617" i="1"/>
  <c r="B618" i="1"/>
  <c r="C618" i="1"/>
  <c r="D618" i="1"/>
  <c r="A618" i="1" s="1"/>
  <c r="F618" i="1"/>
  <c r="G618" i="1"/>
  <c r="B619" i="1"/>
  <c r="C619" i="1"/>
  <c r="D619" i="1"/>
  <c r="A619" i="1" s="1"/>
  <c r="F619" i="1"/>
  <c r="G619" i="1"/>
  <c r="B620" i="1"/>
  <c r="C620" i="1"/>
  <c r="D620" i="1"/>
  <c r="A620" i="1" s="1"/>
  <c r="F620" i="1"/>
  <c r="G620" i="1"/>
  <c r="B621" i="1"/>
  <c r="C621" i="1"/>
  <c r="D621" i="1"/>
  <c r="A621" i="1" s="1"/>
  <c r="F621" i="1"/>
  <c r="G621" i="1"/>
  <c r="B622" i="1"/>
  <c r="C622" i="1"/>
  <c r="D622" i="1"/>
  <c r="A622" i="1" s="1"/>
  <c r="F622" i="1"/>
  <c r="H622" i="1"/>
  <c r="B623" i="1"/>
  <c r="C623" i="1"/>
  <c r="D623" i="1"/>
  <c r="A623" i="1" s="1"/>
  <c r="F623" i="1"/>
  <c r="G623" i="1"/>
  <c r="B624" i="1"/>
  <c r="C624" i="1"/>
  <c r="D624" i="1"/>
  <c r="A624" i="1" s="1"/>
  <c r="F624" i="1"/>
  <c r="G624" i="1"/>
  <c r="B625" i="1"/>
  <c r="C625" i="1"/>
  <c r="D625" i="1"/>
  <c r="A625" i="1" s="1"/>
  <c r="F625" i="1"/>
  <c r="G625" i="1"/>
  <c r="B626" i="1"/>
  <c r="C626" i="1"/>
  <c r="D626" i="1"/>
  <c r="A626" i="1" s="1"/>
  <c r="F626" i="1"/>
  <c r="G626" i="1"/>
  <c r="B627" i="1"/>
  <c r="C627" i="1"/>
  <c r="D627" i="1"/>
  <c r="A627" i="1" s="1"/>
  <c r="F627" i="1"/>
  <c r="G627" i="1"/>
  <c r="B628" i="1"/>
  <c r="C628" i="1"/>
  <c r="D628" i="1"/>
  <c r="A628" i="1" s="1"/>
  <c r="F628" i="1"/>
  <c r="G628" i="1"/>
  <c r="B629" i="1"/>
  <c r="C629" i="1"/>
  <c r="D629" i="1"/>
  <c r="A629" i="1" s="1"/>
  <c r="F629" i="1"/>
  <c r="G629" i="1"/>
  <c r="B630" i="1"/>
  <c r="C630" i="1"/>
  <c r="D630" i="1"/>
  <c r="A630" i="1" s="1"/>
  <c r="F630" i="1"/>
  <c r="G630" i="1"/>
  <c r="B631" i="1"/>
  <c r="C631" i="1"/>
  <c r="D631" i="1"/>
  <c r="A631" i="1" s="1"/>
  <c r="F631" i="1"/>
  <c r="H631" i="1"/>
  <c r="B632" i="1"/>
  <c r="C632" i="1"/>
  <c r="D632" i="1"/>
  <c r="A632" i="1" s="1"/>
  <c r="F632" i="1"/>
  <c r="H632" i="1"/>
  <c r="B633" i="1"/>
  <c r="C633" i="1"/>
  <c r="D633" i="1"/>
  <c r="A633" i="1" s="1"/>
  <c r="F633" i="1"/>
  <c r="G633" i="1"/>
  <c r="B634" i="1"/>
  <c r="C634" i="1"/>
  <c r="D634" i="1"/>
  <c r="A634" i="1" s="1"/>
  <c r="F634" i="1"/>
  <c r="G634" i="1"/>
  <c r="B635" i="1"/>
  <c r="C635" i="1"/>
  <c r="D635" i="1"/>
  <c r="A635" i="1" s="1"/>
  <c r="F635" i="1"/>
  <c r="G635" i="1"/>
  <c r="B636" i="1"/>
  <c r="C636" i="1"/>
  <c r="D636" i="1"/>
  <c r="A636" i="1" s="1"/>
  <c r="F636" i="1"/>
  <c r="G636" i="1"/>
  <c r="B637" i="1"/>
  <c r="C637" i="1"/>
  <c r="D637" i="1"/>
  <c r="A637" i="1" s="1"/>
  <c r="F637" i="1"/>
  <c r="G637" i="1"/>
  <c r="B638" i="1"/>
  <c r="C638" i="1"/>
  <c r="D638" i="1"/>
  <c r="A638" i="1" s="1"/>
  <c r="F638" i="1"/>
  <c r="G638" i="1"/>
  <c r="B639" i="1"/>
  <c r="C639" i="1"/>
  <c r="D639" i="1"/>
  <c r="A639" i="1" s="1"/>
  <c r="F639" i="1"/>
  <c r="G639" i="1"/>
  <c r="B640" i="1"/>
  <c r="C640" i="1"/>
  <c r="D640" i="1"/>
  <c r="A640" i="1" s="1"/>
  <c r="F640" i="1"/>
  <c r="G640" i="1"/>
  <c r="B641" i="1"/>
  <c r="C641" i="1"/>
  <c r="D641" i="1"/>
  <c r="A641" i="1" s="1"/>
  <c r="F641" i="1"/>
  <c r="G641" i="1"/>
  <c r="B642" i="1"/>
  <c r="C642" i="1"/>
  <c r="D642" i="1"/>
  <c r="A642" i="1" s="1"/>
  <c r="F642" i="1"/>
  <c r="H642" i="1"/>
  <c r="B643" i="1"/>
  <c r="C643" i="1"/>
  <c r="D643" i="1"/>
  <c r="A643" i="1" s="1"/>
  <c r="F643" i="1"/>
  <c r="G643" i="1"/>
  <c r="B644" i="1"/>
  <c r="C644" i="1"/>
  <c r="D644" i="1"/>
  <c r="A644" i="1" s="1"/>
  <c r="F644" i="1"/>
  <c r="G644" i="1"/>
  <c r="B645" i="1"/>
  <c r="C645" i="1"/>
  <c r="D645" i="1"/>
  <c r="A645" i="1" s="1"/>
  <c r="F645" i="1"/>
  <c r="B646" i="1"/>
  <c r="C646" i="1"/>
  <c r="D646" i="1"/>
  <c r="A646" i="1" s="1"/>
  <c r="F646" i="1"/>
  <c r="B647" i="1"/>
  <c r="C647" i="1"/>
  <c r="D647" i="1"/>
  <c r="A647" i="1" s="1"/>
  <c r="F647" i="1"/>
  <c r="B648" i="1"/>
  <c r="C648" i="1"/>
  <c r="D648" i="1"/>
  <c r="A648" i="1" s="1"/>
  <c r="F648" i="1"/>
  <c r="B649" i="1"/>
  <c r="C649" i="1"/>
  <c r="D649" i="1"/>
  <c r="A649" i="1" s="1"/>
  <c r="F649" i="1"/>
  <c r="B650" i="1"/>
  <c r="C650" i="1"/>
  <c r="D650" i="1"/>
  <c r="A650" i="1" s="1"/>
  <c r="F650" i="1"/>
  <c r="B651" i="1"/>
  <c r="C651" i="1"/>
  <c r="D651" i="1"/>
  <c r="A651" i="1" s="1"/>
  <c r="F651" i="1"/>
  <c r="B652" i="1"/>
  <c r="C652" i="1"/>
  <c r="D652" i="1"/>
  <c r="A652" i="1" s="1"/>
  <c r="F652" i="1"/>
  <c r="B653" i="1"/>
  <c r="C653" i="1"/>
  <c r="D653" i="1"/>
  <c r="A653" i="1" s="1"/>
  <c r="F653" i="1"/>
  <c r="B654" i="1"/>
  <c r="C654" i="1"/>
  <c r="D654" i="1"/>
  <c r="A654" i="1" s="1"/>
  <c r="F654" i="1"/>
  <c r="B655" i="1"/>
  <c r="C655" i="1"/>
  <c r="D655" i="1"/>
  <c r="A655" i="1" s="1"/>
  <c r="F655" i="1"/>
  <c r="B656" i="1"/>
  <c r="C656" i="1"/>
  <c r="D656" i="1"/>
  <c r="A656" i="1" s="1"/>
  <c r="F656" i="1"/>
  <c r="B657" i="1"/>
  <c r="C657" i="1"/>
  <c r="D657" i="1"/>
  <c r="A657" i="1" s="1"/>
  <c r="F657" i="1"/>
  <c r="B658" i="1"/>
  <c r="C658" i="1"/>
  <c r="D658" i="1"/>
  <c r="A658" i="1" s="1"/>
  <c r="F658" i="1"/>
  <c r="B659" i="1"/>
  <c r="C659" i="1"/>
  <c r="D659" i="1"/>
  <c r="A659" i="1" s="1"/>
  <c r="F659" i="1"/>
  <c r="B660" i="1"/>
  <c r="C660" i="1"/>
  <c r="D660" i="1"/>
  <c r="A660" i="1" s="1"/>
  <c r="F660" i="1"/>
  <c r="B661" i="1"/>
  <c r="C661" i="1"/>
  <c r="D661" i="1"/>
  <c r="A661" i="1" s="1"/>
  <c r="F661" i="1"/>
  <c r="B662" i="1"/>
  <c r="C662" i="1"/>
  <c r="D662" i="1"/>
  <c r="A662" i="1" s="1"/>
  <c r="F662" i="1"/>
  <c r="A663" i="1"/>
  <c r="B663" i="1"/>
  <c r="C663" i="1"/>
  <c r="D663" i="1"/>
  <c r="F663" i="1"/>
  <c r="B664" i="1"/>
  <c r="C664" i="1"/>
  <c r="D664" i="1"/>
  <c r="A664" i="1" s="1"/>
  <c r="F664" i="1"/>
  <c r="B665" i="1"/>
  <c r="C665" i="1"/>
  <c r="D665" i="1"/>
  <c r="A665" i="1" s="1"/>
  <c r="F665" i="1"/>
  <c r="B666" i="1"/>
  <c r="C666" i="1"/>
  <c r="D666" i="1"/>
  <c r="A666" i="1" s="1"/>
  <c r="F666" i="1"/>
  <c r="B667" i="1"/>
  <c r="C667" i="1"/>
  <c r="D667" i="1"/>
  <c r="A667" i="1" s="1"/>
  <c r="F667" i="1"/>
  <c r="B668" i="1"/>
  <c r="C668" i="1"/>
  <c r="D668" i="1"/>
  <c r="A668" i="1" s="1"/>
  <c r="F668" i="1"/>
  <c r="A669" i="1"/>
  <c r="B669" i="1"/>
  <c r="C669" i="1"/>
  <c r="D669" i="1"/>
  <c r="F669" i="1"/>
  <c r="B670" i="1"/>
  <c r="C670" i="1"/>
  <c r="D670" i="1"/>
  <c r="A670" i="1" s="1"/>
  <c r="F670" i="1"/>
  <c r="B671" i="1"/>
  <c r="C671" i="1"/>
  <c r="D671" i="1"/>
  <c r="A671" i="1" s="1"/>
  <c r="F671" i="1"/>
  <c r="B672" i="1"/>
  <c r="C672" i="1"/>
  <c r="D672" i="1"/>
  <c r="A672" i="1" s="1"/>
  <c r="F672" i="1"/>
  <c r="B673" i="1"/>
  <c r="C673" i="1"/>
  <c r="D673" i="1"/>
  <c r="A673" i="1" s="1"/>
  <c r="F673" i="1"/>
  <c r="B674" i="1"/>
  <c r="C674" i="1"/>
  <c r="D674" i="1"/>
  <c r="A674" i="1" s="1"/>
  <c r="F674" i="1"/>
  <c r="B675" i="1"/>
  <c r="C675" i="1"/>
  <c r="D675" i="1"/>
  <c r="A675" i="1" s="1"/>
  <c r="F675" i="1"/>
  <c r="B676" i="1"/>
  <c r="C676" i="1"/>
  <c r="D676" i="1"/>
  <c r="A676" i="1" s="1"/>
  <c r="F676" i="1"/>
  <c r="B677" i="1"/>
  <c r="C677" i="1"/>
  <c r="D677" i="1"/>
  <c r="A677" i="1" s="1"/>
  <c r="F677" i="1"/>
  <c r="B678" i="1"/>
  <c r="C678" i="1"/>
  <c r="D678" i="1"/>
  <c r="A678" i="1" s="1"/>
  <c r="F678" i="1"/>
  <c r="B679" i="1"/>
  <c r="C679" i="1"/>
  <c r="D679" i="1"/>
  <c r="A679" i="1" s="1"/>
  <c r="F679" i="1"/>
  <c r="B680" i="1"/>
  <c r="C680" i="1"/>
  <c r="D680" i="1"/>
  <c r="A680" i="1" s="1"/>
  <c r="F680" i="1"/>
  <c r="B681" i="1"/>
  <c r="C681" i="1"/>
  <c r="D681" i="1"/>
  <c r="A681" i="1" s="1"/>
  <c r="F681" i="1"/>
  <c r="B682" i="1"/>
  <c r="C682" i="1"/>
  <c r="D682" i="1"/>
  <c r="A682" i="1" s="1"/>
  <c r="F682" i="1"/>
  <c r="B683" i="1"/>
  <c r="C683" i="1"/>
  <c r="D683" i="1"/>
  <c r="A683" i="1" s="1"/>
  <c r="F683" i="1"/>
  <c r="B684" i="1"/>
  <c r="C684" i="1"/>
  <c r="D684" i="1"/>
  <c r="A684" i="1" s="1"/>
  <c r="F684" i="1"/>
  <c r="B685" i="1"/>
  <c r="C685" i="1"/>
  <c r="D685" i="1"/>
  <c r="A685" i="1" s="1"/>
  <c r="F685" i="1"/>
  <c r="B686" i="1"/>
  <c r="C686" i="1"/>
  <c r="D686" i="1"/>
  <c r="A686" i="1" s="1"/>
  <c r="F686" i="1"/>
  <c r="B687" i="1"/>
  <c r="C687" i="1"/>
  <c r="D687" i="1"/>
  <c r="A687" i="1" s="1"/>
  <c r="F687" i="1"/>
  <c r="B688" i="1"/>
  <c r="C688" i="1"/>
  <c r="D688" i="1"/>
  <c r="A688" i="1" s="1"/>
  <c r="F688" i="1"/>
  <c r="B689" i="1"/>
  <c r="C689" i="1"/>
  <c r="D689" i="1"/>
  <c r="A689" i="1" s="1"/>
  <c r="F689" i="1"/>
  <c r="B690" i="1"/>
  <c r="C690" i="1"/>
  <c r="D690" i="1"/>
  <c r="A690" i="1" s="1"/>
  <c r="F690" i="1"/>
  <c r="B691" i="1"/>
  <c r="C691" i="1"/>
  <c r="D691" i="1"/>
  <c r="A691" i="1" s="1"/>
  <c r="F691" i="1"/>
  <c r="B692" i="1"/>
  <c r="C692" i="1"/>
  <c r="D692" i="1"/>
  <c r="A692" i="1" s="1"/>
  <c r="F692" i="1"/>
  <c r="B693" i="1"/>
  <c r="C693" i="1"/>
  <c r="D693" i="1"/>
  <c r="A693" i="1" s="1"/>
  <c r="F693" i="1"/>
  <c r="B694" i="1"/>
  <c r="C694" i="1"/>
  <c r="D694" i="1"/>
  <c r="A694" i="1" s="1"/>
  <c r="F694" i="1"/>
  <c r="B695" i="1"/>
  <c r="C695" i="1"/>
  <c r="D695" i="1"/>
  <c r="A695" i="1" s="1"/>
  <c r="F695" i="1"/>
  <c r="B696" i="1"/>
  <c r="C696" i="1"/>
  <c r="D696" i="1"/>
  <c r="A696" i="1" s="1"/>
  <c r="F696" i="1"/>
  <c r="B697" i="1"/>
  <c r="C697" i="1"/>
  <c r="D697" i="1"/>
  <c r="A697" i="1" s="1"/>
  <c r="F697" i="1"/>
  <c r="B698" i="1"/>
  <c r="C698" i="1"/>
  <c r="D698" i="1"/>
  <c r="A698" i="1" s="1"/>
  <c r="F698" i="1"/>
  <c r="B699" i="1"/>
  <c r="C699" i="1"/>
  <c r="D699" i="1"/>
  <c r="A699" i="1" s="1"/>
  <c r="F699" i="1"/>
  <c r="B700" i="1"/>
  <c r="C700" i="1"/>
  <c r="D700" i="1"/>
  <c r="A700" i="1" s="1"/>
  <c r="F700" i="1"/>
  <c r="B701" i="1"/>
  <c r="C701" i="1"/>
  <c r="D701" i="1"/>
  <c r="A701" i="1" s="1"/>
  <c r="F701" i="1"/>
  <c r="A702" i="1"/>
  <c r="B702" i="1"/>
  <c r="C702" i="1"/>
  <c r="D702" i="1"/>
  <c r="F702" i="1"/>
  <c r="H702" i="1"/>
  <c r="B703" i="1"/>
  <c r="C703" i="1"/>
  <c r="D703" i="1"/>
  <c r="A703" i="1" s="1"/>
  <c r="F703" i="1"/>
  <c r="H703" i="1"/>
  <c r="B704" i="1"/>
  <c r="C704" i="1"/>
  <c r="D704" i="1"/>
  <c r="A704" i="1" s="1"/>
  <c r="F704" i="1"/>
  <c r="H704" i="1"/>
  <c r="B705" i="1"/>
  <c r="C705" i="1"/>
  <c r="D705" i="1"/>
  <c r="A705" i="1" s="1"/>
  <c r="F705" i="1"/>
  <c r="H705" i="1"/>
  <c r="B706" i="1"/>
  <c r="C706" i="1"/>
  <c r="D706" i="1"/>
  <c r="A706" i="1" s="1"/>
  <c r="F706" i="1"/>
  <c r="H706" i="1"/>
  <c r="B707" i="1"/>
  <c r="C707" i="1"/>
  <c r="D707" i="1"/>
  <c r="A707" i="1" s="1"/>
  <c r="F707" i="1"/>
  <c r="H707" i="1"/>
  <c r="B708" i="1"/>
  <c r="C708" i="1"/>
  <c r="D708" i="1"/>
  <c r="A708" i="1" s="1"/>
  <c r="F708" i="1"/>
  <c r="H708" i="1"/>
  <c r="B709" i="1"/>
  <c r="A709" i="1" s="1"/>
  <c r="C709" i="1"/>
  <c r="D709" i="1"/>
  <c r="F709" i="1"/>
  <c r="H709" i="1"/>
  <c r="B710" i="1"/>
  <c r="C710" i="1"/>
  <c r="D710" i="1"/>
  <c r="A710" i="1" s="1"/>
  <c r="F710" i="1"/>
  <c r="G710" i="1"/>
  <c r="B711" i="1"/>
  <c r="C711" i="1"/>
  <c r="D711" i="1"/>
  <c r="A711" i="1" s="1"/>
  <c r="F711" i="1"/>
  <c r="G711" i="1"/>
  <c r="B712" i="1"/>
  <c r="A712" i="1" s="1"/>
  <c r="C712" i="1"/>
  <c r="D712" i="1"/>
  <c r="F712" i="1"/>
  <c r="B713" i="1"/>
  <c r="C713" i="1"/>
  <c r="D713" i="1"/>
  <c r="A713" i="1" s="1"/>
  <c r="F713" i="1"/>
  <c r="B714" i="1"/>
  <c r="C714" i="1"/>
  <c r="D714" i="1"/>
  <c r="A714" i="1" s="1"/>
  <c r="F714" i="1"/>
  <c r="B715" i="1"/>
  <c r="C715" i="1"/>
  <c r="D715" i="1"/>
  <c r="A715" i="1" s="1"/>
  <c r="F715" i="1"/>
  <c r="B716" i="1"/>
  <c r="C716" i="1"/>
  <c r="D716" i="1"/>
  <c r="A716" i="1" s="1"/>
  <c r="F716" i="1"/>
  <c r="B717" i="1"/>
  <c r="C717" i="1"/>
  <c r="D717" i="1"/>
  <c r="A717" i="1" s="1"/>
  <c r="F717" i="1"/>
  <c r="B718" i="1"/>
  <c r="C718" i="1"/>
  <c r="D718" i="1"/>
  <c r="A718" i="1" s="1"/>
  <c r="F718" i="1"/>
  <c r="B719" i="1"/>
  <c r="C719" i="1"/>
  <c r="D719" i="1"/>
  <c r="A719" i="1" s="1"/>
  <c r="F719" i="1"/>
  <c r="B720" i="1"/>
  <c r="C720" i="1"/>
  <c r="D720" i="1"/>
  <c r="A720" i="1" s="1"/>
  <c r="F720" i="1"/>
  <c r="B721" i="1"/>
  <c r="C721" i="1"/>
  <c r="D721" i="1"/>
  <c r="A721" i="1" s="1"/>
  <c r="F721" i="1"/>
  <c r="B722" i="1"/>
  <c r="C722" i="1"/>
  <c r="D722" i="1"/>
  <c r="A722" i="1" s="1"/>
  <c r="F722" i="1"/>
  <c r="B723" i="1"/>
  <c r="C723" i="1"/>
  <c r="D723" i="1"/>
  <c r="A723" i="1" s="1"/>
  <c r="F723" i="1"/>
  <c r="B724" i="1"/>
  <c r="C724" i="1"/>
  <c r="D724" i="1"/>
  <c r="A724" i="1" s="1"/>
  <c r="F724" i="1"/>
  <c r="B725" i="1"/>
  <c r="C725" i="1"/>
  <c r="D725" i="1"/>
  <c r="A725" i="1" s="1"/>
  <c r="F725" i="1"/>
  <c r="B726" i="1"/>
  <c r="C726" i="1"/>
  <c r="D726" i="1"/>
  <c r="A726" i="1" s="1"/>
  <c r="F726" i="1"/>
  <c r="B727" i="1"/>
  <c r="C727" i="1"/>
  <c r="D727" i="1"/>
  <c r="A727" i="1" s="1"/>
  <c r="F727" i="1"/>
  <c r="B728" i="1"/>
  <c r="C728" i="1"/>
  <c r="D728" i="1"/>
  <c r="A728" i="1" s="1"/>
  <c r="F728" i="1"/>
  <c r="B729" i="1"/>
  <c r="C729" i="1"/>
  <c r="D729" i="1"/>
  <c r="A729" i="1" s="1"/>
  <c r="F729" i="1"/>
  <c r="B730" i="1"/>
  <c r="C730" i="1"/>
  <c r="D730" i="1"/>
  <c r="A730" i="1" s="1"/>
  <c r="F730" i="1"/>
  <c r="B731" i="1"/>
  <c r="C731" i="1"/>
  <c r="D731" i="1"/>
  <c r="A731" i="1" s="1"/>
  <c r="F731" i="1"/>
  <c r="B732" i="1"/>
  <c r="C732" i="1"/>
  <c r="D732" i="1"/>
  <c r="A732" i="1" s="1"/>
  <c r="F732" i="1"/>
  <c r="B733" i="1"/>
  <c r="C733" i="1"/>
  <c r="D733" i="1"/>
  <c r="A733" i="1" s="1"/>
  <c r="F733" i="1"/>
  <c r="B734" i="1"/>
  <c r="C734" i="1"/>
  <c r="D734" i="1"/>
  <c r="A734" i="1" s="1"/>
  <c r="F734" i="1"/>
  <c r="B735" i="1"/>
  <c r="C735" i="1"/>
  <c r="D735" i="1"/>
  <c r="A735" i="1" s="1"/>
  <c r="F735" i="1"/>
  <c r="B736" i="1"/>
  <c r="C736" i="1"/>
  <c r="D736" i="1"/>
  <c r="A736" i="1" s="1"/>
  <c r="F736" i="1"/>
  <c r="B737" i="1"/>
  <c r="C737" i="1"/>
  <c r="D737" i="1"/>
  <c r="A737" i="1" s="1"/>
  <c r="F737" i="1"/>
  <c r="B738" i="1"/>
  <c r="C738" i="1"/>
  <c r="D738" i="1"/>
  <c r="A738" i="1" s="1"/>
  <c r="F738" i="1"/>
  <c r="B739" i="1"/>
  <c r="C739" i="1"/>
  <c r="D739" i="1"/>
  <c r="A739" i="1" s="1"/>
  <c r="F739" i="1"/>
  <c r="B740" i="1"/>
  <c r="C740" i="1"/>
  <c r="D740" i="1"/>
  <c r="A740" i="1" s="1"/>
  <c r="F740" i="1"/>
  <c r="B741" i="1"/>
  <c r="C741" i="1"/>
  <c r="D741" i="1"/>
  <c r="A741" i="1" s="1"/>
  <c r="F741" i="1"/>
  <c r="B742" i="1"/>
  <c r="A742" i="1" s="1"/>
  <c r="C742" i="1"/>
  <c r="D742" i="1"/>
  <c r="F742" i="1"/>
  <c r="B743" i="1"/>
  <c r="C743" i="1"/>
  <c r="D743" i="1"/>
  <c r="A743" i="1" s="1"/>
  <c r="F743" i="1"/>
  <c r="B744" i="1"/>
  <c r="C744" i="1"/>
  <c r="D744" i="1"/>
  <c r="A744" i="1" s="1"/>
  <c r="F744" i="1"/>
  <c r="B745" i="1"/>
  <c r="C745" i="1"/>
  <c r="D745" i="1"/>
  <c r="A745" i="1" s="1"/>
  <c r="F745" i="1"/>
  <c r="B746" i="1"/>
  <c r="C746" i="1"/>
  <c r="D746" i="1"/>
  <c r="A746" i="1" s="1"/>
  <c r="F746" i="1"/>
  <c r="B747" i="1"/>
  <c r="C747" i="1"/>
  <c r="D747" i="1"/>
  <c r="A747" i="1" s="1"/>
  <c r="F747" i="1"/>
  <c r="B748" i="1"/>
  <c r="C748" i="1"/>
  <c r="D748" i="1"/>
  <c r="A748" i="1" s="1"/>
  <c r="F748" i="1"/>
  <c r="B749" i="1"/>
  <c r="C749" i="1"/>
  <c r="D749" i="1"/>
  <c r="A749" i="1" s="1"/>
  <c r="F749" i="1"/>
  <c r="B750" i="1"/>
  <c r="C750" i="1"/>
  <c r="D750" i="1"/>
  <c r="A750" i="1" s="1"/>
  <c r="F750" i="1"/>
  <c r="B751" i="1"/>
  <c r="C751" i="1"/>
  <c r="D751" i="1"/>
  <c r="A751" i="1" s="1"/>
  <c r="F751" i="1"/>
  <c r="B752" i="1"/>
  <c r="C752" i="1"/>
  <c r="D752" i="1"/>
  <c r="A752" i="1" s="1"/>
  <c r="F752" i="1"/>
  <c r="B753" i="1"/>
  <c r="C753" i="1"/>
  <c r="D753" i="1"/>
  <c r="A753" i="1" s="1"/>
  <c r="F753" i="1"/>
  <c r="B754" i="1"/>
  <c r="C754" i="1"/>
  <c r="D754" i="1"/>
  <c r="A754" i="1" s="1"/>
  <c r="F754" i="1"/>
  <c r="B755" i="1"/>
  <c r="C755" i="1"/>
  <c r="D755" i="1"/>
  <c r="A755" i="1" s="1"/>
  <c r="F755" i="1"/>
  <c r="A756" i="1"/>
  <c r="B756" i="1"/>
  <c r="C756" i="1"/>
  <c r="D756" i="1"/>
  <c r="F756" i="1"/>
  <c r="B757" i="1"/>
  <c r="C757" i="1"/>
  <c r="D757" i="1"/>
  <c r="A757" i="1" s="1"/>
  <c r="F757" i="1"/>
  <c r="B758" i="1"/>
  <c r="C758" i="1"/>
  <c r="D758" i="1"/>
  <c r="A758" i="1" s="1"/>
  <c r="F758" i="1"/>
  <c r="B759" i="1"/>
  <c r="C759" i="1"/>
  <c r="D759" i="1"/>
  <c r="A759" i="1" s="1"/>
  <c r="F759" i="1"/>
  <c r="B760" i="1"/>
  <c r="C760" i="1"/>
  <c r="D760" i="1"/>
  <c r="A760" i="1" s="1"/>
  <c r="F760" i="1"/>
  <c r="B761" i="1"/>
  <c r="C761" i="1"/>
  <c r="D761" i="1"/>
  <c r="A761" i="1" s="1"/>
  <c r="F761" i="1"/>
  <c r="B762" i="1"/>
  <c r="A762" i="1" s="1"/>
  <c r="C762" i="1"/>
  <c r="D762" i="1"/>
  <c r="F762" i="1"/>
  <c r="B763" i="1"/>
  <c r="C763" i="1"/>
  <c r="D763" i="1"/>
  <c r="A763" i="1" s="1"/>
  <c r="F763" i="1"/>
  <c r="B764" i="1"/>
  <c r="C764" i="1"/>
  <c r="D764" i="1"/>
  <c r="A764" i="1" s="1"/>
  <c r="F764" i="1"/>
  <c r="B765" i="1"/>
  <c r="C765" i="1"/>
  <c r="D765" i="1"/>
  <c r="A765" i="1" s="1"/>
  <c r="F765" i="1"/>
  <c r="B766" i="1"/>
  <c r="C766" i="1"/>
  <c r="D766" i="1"/>
  <c r="A766" i="1" s="1"/>
  <c r="F766" i="1"/>
  <c r="B767" i="1"/>
  <c r="C767" i="1"/>
  <c r="D767" i="1"/>
  <c r="A767" i="1" s="1"/>
  <c r="F767" i="1"/>
  <c r="B768" i="1"/>
  <c r="C768" i="1"/>
  <c r="D768" i="1"/>
  <c r="A768" i="1" s="1"/>
  <c r="F768" i="1"/>
  <c r="B769" i="1"/>
  <c r="C769" i="1"/>
  <c r="D769" i="1"/>
  <c r="A769" i="1" s="1"/>
  <c r="F769" i="1"/>
  <c r="B770" i="1"/>
  <c r="C770" i="1"/>
  <c r="D770" i="1"/>
  <c r="A770" i="1" s="1"/>
  <c r="F770" i="1"/>
  <c r="B771" i="1"/>
  <c r="C771" i="1"/>
  <c r="D771" i="1"/>
  <c r="A771" i="1" s="1"/>
  <c r="F771" i="1"/>
  <c r="B772" i="1"/>
  <c r="C772" i="1"/>
  <c r="D772" i="1"/>
  <c r="A772" i="1" s="1"/>
  <c r="F772" i="1"/>
  <c r="B773" i="1"/>
  <c r="C773" i="1"/>
  <c r="D773" i="1"/>
  <c r="A773" i="1" s="1"/>
  <c r="F773" i="1"/>
  <c r="B774" i="1"/>
  <c r="C774" i="1"/>
  <c r="D774" i="1"/>
  <c r="A774" i="1" s="1"/>
  <c r="F774" i="1"/>
  <c r="B775" i="1"/>
  <c r="C775" i="1"/>
  <c r="D775" i="1"/>
  <c r="A775" i="1" s="1"/>
  <c r="F775" i="1"/>
  <c r="B776" i="1"/>
  <c r="C776" i="1"/>
  <c r="D776" i="1"/>
  <c r="A776" i="1" s="1"/>
  <c r="F776" i="1"/>
  <c r="B777" i="1"/>
  <c r="C777" i="1"/>
  <c r="D777" i="1"/>
  <c r="A777" i="1" s="1"/>
  <c r="F777" i="1"/>
  <c r="B778" i="1"/>
  <c r="C778" i="1"/>
  <c r="D778" i="1"/>
  <c r="A778" i="1" s="1"/>
  <c r="F778" i="1"/>
  <c r="B779" i="1"/>
  <c r="C779" i="1"/>
  <c r="D779" i="1"/>
  <c r="A779" i="1" s="1"/>
  <c r="F779" i="1"/>
  <c r="B780" i="1"/>
  <c r="C780" i="1"/>
  <c r="D780" i="1"/>
  <c r="A780" i="1" s="1"/>
  <c r="F780" i="1"/>
  <c r="B781" i="1"/>
  <c r="C781" i="1"/>
  <c r="D781" i="1"/>
  <c r="A781" i="1" s="1"/>
  <c r="F781" i="1"/>
  <c r="B782" i="1"/>
  <c r="C782" i="1"/>
  <c r="D782" i="1"/>
  <c r="A782" i="1" s="1"/>
  <c r="F782" i="1"/>
  <c r="B783" i="1"/>
  <c r="C783" i="1"/>
  <c r="D783" i="1"/>
  <c r="A783" i="1" s="1"/>
  <c r="F783" i="1"/>
  <c r="B784" i="1"/>
  <c r="C784" i="1"/>
  <c r="D784" i="1"/>
  <c r="A784" i="1" s="1"/>
  <c r="F784" i="1"/>
  <c r="B785" i="1"/>
  <c r="C785" i="1"/>
  <c r="D785" i="1"/>
  <c r="A785" i="1" s="1"/>
  <c r="F785" i="1"/>
  <c r="B786" i="1"/>
  <c r="C786" i="1"/>
  <c r="D786" i="1"/>
  <c r="A786" i="1" s="1"/>
  <c r="F786" i="1"/>
  <c r="B787" i="1"/>
  <c r="C787" i="1"/>
  <c r="D787" i="1"/>
  <c r="A787" i="1" s="1"/>
  <c r="F787" i="1"/>
  <c r="B788" i="1"/>
  <c r="C788" i="1"/>
  <c r="D788" i="1"/>
  <c r="A788" i="1" s="1"/>
  <c r="F788" i="1"/>
  <c r="B789" i="1"/>
  <c r="C789" i="1"/>
  <c r="D789" i="1"/>
  <c r="A789" i="1" s="1"/>
  <c r="F789" i="1"/>
  <c r="B790" i="1"/>
  <c r="C790" i="1"/>
  <c r="D790" i="1"/>
  <c r="A790" i="1" s="1"/>
  <c r="F790" i="1"/>
  <c r="B791" i="1"/>
  <c r="C791" i="1"/>
  <c r="D791" i="1"/>
  <c r="A791" i="1" s="1"/>
  <c r="F791" i="1"/>
  <c r="B792" i="1"/>
  <c r="C792" i="1"/>
  <c r="D792" i="1"/>
  <c r="A792" i="1" s="1"/>
  <c r="F792" i="1"/>
  <c r="B793" i="1"/>
  <c r="C793" i="1"/>
  <c r="D793" i="1"/>
  <c r="A793" i="1" s="1"/>
  <c r="F793" i="1"/>
  <c r="B794" i="1"/>
  <c r="C794" i="1"/>
  <c r="D794" i="1"/>
  <c r="A794" i="1" s="1"/>
  <c r="F794" i="1"/>
  <c r="B795" i="1"/>
  <c r="C795" i="1"/>
  <c r="D795" i="1"/>
  <c r="A795" i="1" s="1"/>
  <c r="F795" i="1"/>
  <c r="B796" i="1"/>
  <c r="A796" i="1" s="1"/>
  <c r="C796" i="1"/>
  <c r="D796" i="1"/>
  <c r="F796" i="1"/>
  <c r="B797" i="1"/>
  <c r="C797" i="1"/>
  <c r="D797" i="1"/>
  <c r="A797" i="1" s="1"/>
  <c r="F797" i="1"/>
  <c r="B798" i="1"/>
  <c r="C798" i="1"/>
  <c r="D798" i="1"/>
  <c r="A798" i="1" s="1"/>
  <c r="F798" i="1"/>
  <c r="B799" i="1"/>
  <c r="C799" i="1"/>
  <c r="D799" i="1"/>
  <c r="A799" i="1" s="1"/>
  <c r="F799" i="1"/>
  <c r="B800" i="1"/>
  <c r="C800" i="1"/>
  <c r="D800" i="1"/>
  <c r="A800" i="1" s="1"/>
  <c r="F800" i="1"/>
  <c r="B801" i="1"/>
  <c r="C801" i="1"/>
  <c r="D801" i="1"/>
  <c r="A801" i="1" s="1"/>
  <c r="F801" i="1"/>
  <c r="B802" i="1"/>
  <c r="C802" i="1"/>
  <c r="D802" i="1"/>
  <c r="A802" i="1" s="1"/>
  <c r="F802" i="1"/>
  <c r="G802" i="1"/>
  <c r="B803" i="1"/>
  <c r="C803" i="1"/>
  <c r="D803" i="1"/>
  <c r="A803" i="1" s="1"/>
  <c r="F803" i="1"/>
  <c r="G803" i="1"/>
  <c r="B804" i="1"/>
  <c r="A804" i="1" s="1"/>
  <c r="C804" i="1"/>
  <c r="D804" i="1"/>
  <c r="F804" i="1"/>
  <c r="H804" i="1"/>
  <c r="B805" i="1"/>
  <c r="C805" i="1"/>
  <c r="D805" i="1"/>
  <c r="A805" i="1" s="1"/>
  <c r="F805" i="1"/>
  <c r="H805" i="1"/>
  <c r="B806" i="1"/>
  <c r="C806" i="1"/>
  <c r="D806" i="1"/>
  <c r="A806" i="1" s="1"/>
  <c r="F806" i="1"/>
  <c r="H806" i="1"/>
  <c r="B807" i="1"/>
  <c r="C807" i="1"/>
  <c r="D807" i="1"/>
  <c r="A807" i="1" s="1"/>
  <c r="F807" i="1"/>
  <c r="H807" i="1"/>
  <c r="B808" i="1"/>
  <c r="C808" i="1"/>
  <c r="D808" i="1"/>
  <c r="A808" i="1" s="1"/>
  <c r="F808" i="1"/>
  <c r="H808" i="1"/>
  <c r="B809" i="1"/>
  <c r="A809" i="1" s="1"/>
  <c r="C809" i="1"/>
  <c r="D809" i="1"/>
  <c r="F809" i="1"/>
  <c r="H809" i="1"/>
  <c r="B810" i="1"/>
  <c r="C810" i="1"/>
  <c r="D810" i="1"/>
  <c r="A810" i="1" s="1"/>
  <c r="F810" i="1"/>
  <c r="H810" i="1"/>
  <c r="B811" i="1"/>
  <c r="C811" i="1"/>
  <c r="D811" i="1"/>
  <c r="A811" i="1" s="1"/>
  <c r="F811" i="1"/>
  <c r="H811" i="1"/>
  <c r="B812" i="1"/>
  <c r="C812" i="1"/>
  <c r="D812" i="1"/>
  <c r="A812" i="1" s="1"/>
  <c r="F812" i="1"/>
  <c r="H812" i="1"/>
  <c r="B813" i="1"/>
  <c r="C813" i="1"/>
  <c r="D813" i="1"/>
  <c r="A813" i="1" s="1"/>
  <c r="F813" i="1"/>
  <c r="G813" i="1"/>
  <c r="B814" i="1"/>
  <c r="C814" i="1"/>
  <c r="D814" i="1"/>
  <c r="A814" i="1" s="1"/>
  <c r="F814" i="1"/>
  <c r="G814" i="1"/>
  <c r="B815" i="1"/>
  <c r="C815" i="1"/>
  <c r="D815" i="1"/>
  <c r="A815" i="1" s="1"/>
  <c r="F815" i="1"/>
  <c r="H815" i="1"/>
  <c r="B816" i="1"/>
  <c r="C816" i="1"/>
  <c r="D816" i="1"/>
  <c r="A816" i="1" s="1"/>
  <c r="F816" i="1"/>
  <c r="H816" i="1"/>
  <c r="B817" i="1"/>
  <c r="C817" i="1"/>
  <c r="D817" i="1"/>
  <c r="A817" i="1" s="1"/>
  <c r="F817" i="1"/>
  <c r="G817" i="1"/>
  <c r="B818" i="1"/>
  <c r="C818" i="1"/>
  <c r="D818" i="1"/>
  <c r="A818" i="1" s="1"/>
  <c r="F818" i="1"/>
  <c r="G818" i="1"/>
  <c r="B819" i="1"/>
  <c r="C819" i="1"/>
  <c r="D819" i="1"/>
  <c r="A819" i="1" s="1"/>
  <c r="F819" i="1"/>
  <c r="H819" i="1"/>
  <c r="B820" i="1"/>
  <c r="C820" i="1"/>
  <c r="D820" i="1"/>
  <c r="A820" i="1" s="1"/>
  <c r="F820" i="1"/>
  <c r="H820" i="1"/>
  <c r="B821" i="1"/>
  <c r="C821" i="1"/>
  <c r="D821" i="1"/>
  <c r="A821" i="1" s="1"/>
  <c r="F821" i="1"/>
  <c r="H821" i="1"/>
  <c r="B822" i="1"/>
  <c r="C822" i="1"/>
  <c r="D822" i="1"/>
  <c r="A822" i="1" s="1"/>
  <c r="F822" i="1"/>
  <c r="H822" i="1"/>
  <c r="B823" i="1"/>
  <c r="C823" i="1"/>
  <c r="D823" i="1"/>
  <c r="A823" i="1" s="1"/>
  <c r="F823" i="1"/>
  <c r="G823" i="1"/>
  <c r="B824" i="1"/>
  <c r="C824" i="1"/>
  <c r="D824" i="1"/>
  <c r="A824" i="1" s="1"/>
  <c r="F824" i="1"/>
  <c r="G824" i="1"/>
  <c r="B825" i="1"/>
  <c r="C825" i="1"/>
  <c r="D825" i="1"/>
  <c r="A825" i="1" s="1"/>
  <c r="F825" i="1"/>
  <c r="H825" i="1"/>
  <c r="B826" i="1"/>
  <c r="C826" i="1"/>
  <c r="D826" i="1"/>
  <c r="A826" i="1" s="1"/>
  <c r="F826" i="1"/>
  <c r="B827" i="1"/>
  <c r="C827" i="1"/>
  <c r="D827" i="1"/>
  <c r="A827" i="1" s="1"/>
  <c r="F827" i="1"/>
  <c r="B828" i="1"/>
  <c r="C828" i="1"/>
  <c r="D828" i="1"/>
  <c r="A828" i="1" s="1"/>
  <c r="F828" i="1"/>
  <c r="B829" i="1"/>
  <c r="C829" i="1"/>
  <c r="D829" i="1"/>
  <c r="A829" i="1" s="1"/>
  <c r="F829" i="1"/>
  <c r="B830" i="1"/>
  <c r="C830" i="1"/>
  <c r="D830" i="1"/>
  <c r="A830" i="1" s="1"/>
  <c r="F830" i="1"/>
  <c r="B831" i="1"/>
  <c r="C831" i="1"/>
  <c r="D831" i="1"/>
  <c r="A831" i="1" s="1"/>
  <c r="F831" i="1"/>
  <c r="B832" i="1"/>
  <c r="C832" i="1"/>
  <c r="D832" i="1"/>
  <c r="A832" i="1" s="1"/>
  <c r="F832" i="1"/>
  <c r="B833" i="1"/>
  <c r="C833" i="1"/>
  <c r="D833" i="1"/>
  <c r="A833" i="1" s="1"/>
  <c r="F833" i="1"/>
  <c r="B834" i="1"/>
  <c r="C834" i="1"/>
  <c r="D834" i="1"/>
  <c r="A834" i="1" s="1"/>
  <c r="F834" i="1"/>
  <c r="B835" i="1"/>
  <c r="C835" i="1"/>
  <c r="D835" i="1"/>
  <c r="A835" i="1" s="1"/>
  <c r="F835" i="1"/>
  <c r="B836" i="1"/>
  <c r="C836" i="1"/>
  <c r="D836" i="1"/>
  <c r="A836" i="1" s="1"/>
  <c r="F836" i="1"/>
  <c r="B837" i="1"/>
  <c r="C837" i="1"/>
  <c r="D837" i="1"/>
  <c r="A837" i="1" s="1"/>
  <c r="F837" i="1"/>
  <c r="B838" i="1"/>
  <c r="C838" i="1"/>
  <c r="D838" i="1"/>
  <c r="A838" i="1" s="1"/>
  <c r="F838" i="1"/>
  <c r="B839" i="1"/>
  <c r="C839" i="1"/>
  <c r="D839" i="1"/>
  <c r="A839" i="1" s="1"/>
  <c r="F839" i="1"/>
  <c r="B840" i="1"/>
  <c r="C840" i="1"/>
  <c r="D840" i="1"/>
  <c r="A840" i="1" s="1"/>
  <c r="F840" i="1"/>
  <c r="B841" i="1"/>
  <c r="C841" i="1"/>
  <c r="D841" i="1"/>
  <c r="A841" i="1" s="1"/>
  <c r="F841" i="1"/>
  <c r="B842" i="1"/>
  <c r="C842" i="1"/>
  <c r="D842" i="1"/>
  <c r="A842" i="1" s="1"/>
  <c r="F842" i="1"/>
  <c r="B843" i="1"/>
  <c r="C843" i="1"/>
  <c r="D843" i="1"/>
  <c r="A843" i="1" s="1"/>
  <c r="F843" i="1"/>
  <c r="B844" i="1"/>
  <c r="C844" i="1"/>
  <c r="D844" i="1"/>
  <c r="A844" i="1" s="1"/>
  <c r="F844" i="1"/>
  <c r="B845" i="1"/>
  <c r="C845" i="1"/>
  <c r="D845" i="1"/>
  <c r="A845" i="1" s="1"/>
  <c r="F845" i="1"/>
  <c r="B846" i="1"/>
  <c r="C846" i="1"/>
  <c r="D846" i="1"/>
  <c r="A846" i="1" s="1"/>
  <c r="F846" i="1"/>
  <c r="B847" i="1"/>
  <c r="C847" i="1"/>
  <c r="D847" i="1"/>
  <c r="A847" i="1" s="1"/>
  <c r="F847" i="1"/>
  <c r="B848" i="1"/>
  <c r="C848" i="1"/>
  <c r="D848" i="1"/>
  <c r="A848" i="1" s="1"/>
  <c r="F848" i="1"/>
  <c r="B849" i="1"/>
  <c r="C849" i="1"/>
  <c r="D849" i="1"/>
  <c r="A849" i="1" s="1"/>
  <c r="F849" i="1"/>
  <c r="B850" i="1"/>
  <c r="C850" i="1"/>
  <c r="D850" i="1"/>
  <c r="A850" i="1" s="1"/>
  <c r="F850" i="1"/>
  <c r="B851" i="1"/>
  <c r="C851" i="1"/>
  <c r="D851" i="1"/>
  <c r="A851" i="1" s="1"/>
  <c r="F851" i="1"/>
  <c r="B852" i="1"/>
  <c r="C852" i="1"/>
  <c r="D852" i="1"/>
  <c r="A852" i="1" s="1"/>
  <c r="F852" i="1"/>
  <c r="B853" i="1"/>
  <c r="C853" i="1"/>
  <c r="D853" i="1"/>
  <c r="A853" i="1" s="1"/>
  <c r="F853" i="1"/>
  <c r="B854" i="1"/>
  <c r="C854" i="1"/>
  <c r="D854" i="1"/>
  <c r="A854" i="1" s="1"/>
  <c r="F854" i="1"/>
  <c r="B855" i="1"/>
  <c r="C855" i="1"/>
  <c r="D855" i="1"/>
  <c r="A855" i="1" s="1"/>
  <c r="F855" i="1"/>
  <c r="B856" i="1"/>
  <c r="C856" i="1"/>
  <c r="D856" i="1"/>
  <c r="A856" i="1" s="1"/>
  <c r="F856" i="1"/>
  <c r="B857" i="1"/>
  <c r="C857" i="1"/>
  <c r="D857" i="1"/>
  <c r="A857" i="1" s="1"/>
  <c r="F857" i="1"/>
  <c r="B858" i="1"/>
  <c r="C858" i="1"/>
  <c r="D858" i="1"/>
  <c r="A858" i="1" s="1"/>
  <c r="F858" i="1"/>
  <c r="B859" i="1"/>
  <c r="C859" i="1"/>
  <c r="D859" i="1"/>
  <c r="A859" i="1" s="1"/>
  <c r="F859" i="1"/>
  <c r="B860" i="1"/>
  <c r="C860" i="1"/>
  <c r="D860" i="1"/>
  <c r="A860" i="1" s="1"/>
  <c r="F860" i="1"/>
  <c r="B861" i="1"/>
  <c r="C861" i="1"/>
  <c r="D861" i="1"/>
  <c r="A861" i="1" s="1"/>
  <c r="F861" i="1"/>
  <c r="B862" i="1"/>
  <c r="C862" i="1"/>
  <c r="D862" i="1"/>
  <c r="A862" i="1" s="1"/>
  <c r="F862" i="1"/>
  <c r="B863" i="1"/>
  <c r="C863" i="1"/>
  <c r="D863" i="1"/>
  <c r="A863" i="1" s="1"/>
  <c r="F863" i="1"/>
  <c r="B864" i="1"/>
  <c r="C864" i="1"/>
  <c r="D864" i="1"/>
  <c r="A864" i="1" s="1"/>
  <c r="F864" i="1"/>
  <c r="B865" i="1"/>
  <c r="C865" i="1"/>
  <c r="D865" i="1"/>
  <c r="A865" i="1" s="1"/>
  <c r="F865" i="1"/>
  <c r="B866" i="1"/>
  <c r="C866" i="1"/>
  <c r="D866" i="1"/>
  <c r="A866" i="1" s="1"/>
  <c r="F866" i="1"/>
  <c r="B867" i="1"/>
  <c r="C867" i="1"/>
  <c r="D867" i="1"/>
  <c r="A867" i="1" s="1"/>
  <c r="F867" i="1"/>
  <c r="B868" i="1"/>
  <c r="C868" i="1"/>
  <c r="D868" i="1"/>
  <c r="A868" i="1" s="1"/>
  <c r="F868" i="1"/>
  <c r="B869" i="1"/>
  <c r="C869" i="1"/>
  <c r="D869" i="1"/>
  <c r="A869" i="1" s="1"/>
  <c r="F869" i="1"/>
  <c r="B870" i="1"/>
  <c r="C870" i="1"/>
  <c r="D870" i="1"/>
  <c r="A870" i="1" s="1"/>
  <c r="F870" i="1"/>
  <c r="B871" i="1"/>
  <c r="C871" i="1"/>
  <c r="D871" i="1"/>
  <c r="A871" i="1" s="1"/>
  <c r="F871" i="1"/>
  <c r="B872" i="1"/>
  <c r="C872" i="1"/>
  <c r="D872" i="1"/>
  <c r="A872" i="1" s="1"/>
  <c r="F872" i="1"/>
  <c r="B873" i="1"/>
  <c r="C873" i="1"/>
  <c r="D873" i="1"/>
  <c r="A873" i="1" s="1"/>
  <c r="F873" i="1"/>
  <c r="B874" i="1"/>
  <c r="C874" i="1"/>
  <c r="D874" i="1"/>
  <c r="A874" i="1" s="1"/>
  <c r="F874" i="1"/>
  <c r="B875" i="1"/>
  <c r="C875" i="1"/>
  <c r="D875" i="1"/>
  <c r="A875" i="1" s="1"/>
  <c r="F875" i="1"/>
  <c r="B876" i="1"/>
  <c r="C876" i="1"/>
  <c r="D876" i="1"/>
  <c r="A876" i="1" s="1"/>
  <c r="F876" i="1"/>
  <c r="B877" i="1"/>
  <c r="C877" i="1"/>
  <c r="D877" i="1"/>
  <c r="A877" i="1" s="1"/>
  <c r="F877" i="1"/>
  <c r="B878" i="1"/>
  <c r="C878" i="1"/>
  <c r="D878" i="1"/>
  <c r="A878" i="1" s="1"/>
  <c r="F878" i="1"/>
  <c r="B879" i="1"/>
  <c r="C879" i="1"/>
  <c r="D879" i="1"/>
  <c r="A879" i="1" s="1"/>
  <c r="F879" i="1"/>
  <c r="B880" i="1"/>
  <c r="C880" i="1"/>
  <c r="D880" i="1"/>
  <c r="A880" i="1" s="1"/>
  <c r="F880" i="1"/>
  <c r="B881" i="1"/>
  <c r="C881" i="1"/>
  <c r="D881" i="1"/>
  <c r="A881" i="1" s="1"/>
  <c r="F881" i="1"/>
  <c r="B882" i="1"/>
  <c r="C882" i="1"/>
  <c r="D882" i="1"/>
  <c r="A882" i="1" s="1"/>
  <c r="F882" i="1"/>
  <c r="B883" i="1"/>
  <c r="C883" i="1"/>
  <c r="D883" i="1"/>
  <c r="A883" i="1" s="1"/>
  <c r="F883" i="1"/>
  <c r="B884" i="1"/>
  <c r="C884" i="1"/>
  <c r="D884" i="1"/>
  <c r="A884" i="1" s="1"/>
  <c r="F884" i="1"/>
  <c r="B885" i="1"/>
  <c r="C885" i="1"/>
  <c r="D885" i="1"/>
  <c r="A885" i="1" s="1"/>
  <c r="F885" i="1"/>
  <c r="B886" i="1"/>
  <c r="C886" i="1"/>
  <c r="D886" i="1"/>
  <c r="A886" i="1" s="1"/>
  <c r="F886" i="1"/>
  <c r="B887" i="1"/>
  <c r="C887" i="1"/>
  <c r="D887" i="1"/>
  <c r="A887" i="1" s="1"/>
  <c r="F887" i="1"/>
  <c r="B888" i="1"/>
  <c r="C888" i="1"/>
  <c r="D888" i="1"/>
  <c r="A888" i="1" s="1"/>
  <c r="F888" i="1"/>
  <c r="B889" i="1"/>
  <c r="C889" i="1"/>
  <c r="D889" i="1"/>
  <c r="A889" i="1" s="1"/>
  <c r="F889" i="1"/>
  <c r="B890" i="1"/>
  <c r="C890" i="1"/>
  <c r="D890" i="1"/>
  <c r="A890" i="1" s="1"/>
  <c r="F890" i="1"/>
  <c r="B891" i="1"/>
  <c r="C891" i="1"/>
  <c r="D891" i="1"/>
  <c r="A891" i="1" s="1"/>
  <c r="F891" i="1"/>
  <c r="B892" i="1"/>
  <c r="C892" i="1"/>
  <c r="D892" i="1"/>
  <c r="A892" i="1" s="1"/>
  <c r="F892" i="1"/>
  <c r="B893" i="1"/>
  <c r="C893" i="1"/>
  <c r="D893" i="1"/>
  <c r="A893" i="1" s="1"/>
  <c r="F893" i="1"/>
  <c r="B894" i="1"/>
  <c r="C894" i="1"/>
  <c r="D894" i="1"/>
  <c r="A894" i="1" s="1"/>
  <c r="F894" i="1"/>
  <c r="B895" i="1"/>
  <c r="C895" i="1"/>
  <c r="D895" i="1"/>
  <c r="A895" i="1" s="1"/>
  <c r="F895" i="1"/>
  <c r="B896" i="1"/>
  <c r="C896" i="1"/>
  <c r="D896" i="1"/>
  <c r="A896" i="1" s="1"/>
  <c r="F896" i="1"/>
  <c r="B897" i="1"/>
  <c r="C897" i="1"/>
  <c r="D897" i="1"/>
  <c r="A897" i="1" s="1"/>
  <c r="F897" i="1"/>
  <c r="B898" i="1"/>
  <c r="C898" i="1"/>
  <c r="D898" i="1"/>
  <c r="A898" i="1" s="1"/>
  <c r="F898" i="1"/>
  <c r="B899" i="1"/>
  <c r="C899" i="1"/>
  <c r="D899" i="1"/>
  <c r="A899" i="1" s="1"/>
  <c r="F899" i="1"/>
  <c r="B900" i="1"/>
  <c r="C900" i="1"/>
  <c r="D900" i="1"/>
  <c r="A900" i="1" s="1"/>
  <c r="F900" i="1"/>
  <c r="B901" i="1"/>
  <c r="A901" i="1" s="1"/>
  <c r="C901" i="1"/>
  <c r="D901" i="1"/>
  <c r="F901" i="1"/>
  <c r="B902" i="1"/>
  <c r="C902" i="1"/>
  <c r="D902" i="1"/>
  <c r="A902" i="1" s="1"/>
  <c r="F902" i="1"/>
  <c r="B903" i="1"/>
  <c r="C903" i="1"/>
  <c r="D903" i="1"/>
  <c r="A903" i="1" s="1"/>
  <c r="F903" i="1"/>
  <c r="B904" i="1"/>
  <c r="C904" i="1"/>
  <c r="D904" i="1"/>
  <c r="A904" i="1" s="1"/>
  <c r="F904" i="1"/>
  <c r="B905" i="1"/>
  <c r="C905" i="1"/>
  <c r="D905" i="1"/>
  <c r="A905" i="1" s="1"/>
  <c r="F905" i="1"/>
  <c r="B906" i="1"/>
  <c r="C906" i="1"/>
  <c r="D906" i="1"/>
  <c r="A906" i="1" s="1"/>
  <c r="F906" i="1"/>
  <c r="B907" i="1"/>
  <c r="C907" i="1"/>
  <c r="D907" i="1"/>
  <c r="A907" i="1" s="1"/>
  <c r="F907" i="1"/>
  <c r="B908" i="1"/>
  <c r="C908" i="1"/>
  <c r="D908" i="1"/>
  <c r="A908" i="1" s="1"/>
  <c r="F908" i="1"/>
  <c r="B909" i="1"/>
  <c r="C909" i="1"/>
  <c r="D909" i="1"/>
  <c r="A909" i="1" s="1"/>
  <c r="F909" i="1"/>
  <c r="B910" i="1"/>
  <c r="C910" i="1"/>
  <c r="D910" i="1"/>
  <c r="A910" i="1" s="1"/>
  <c r="F910" i="1"/>
  <c r="B911" i="1"/>
  <c r="C911" i="1"/>
  <c r="D911" i="1"/>
  <c r="A911" i="1" s="1"/>
  <c r="F911" i="1"/>
  <c r="B912" i="1"/>
  <c r="C912" i="1"/>
  <c r="D912" i="1"/>
  <c r="A912" i="1" s="1"/>
  <c r="F912" i="1"/>
  <c r="B913" i="1"/>
  <c r="C913" i="1"/>
  <c r="D913" i="1"/>
  <c r="A913" i="1" s="1"/>
  <c r="F913" i="1"/>
  <c r="B914" i="1"/>
  <c r="C914" i="1"/>
  <c r="D914" i="1"/>
  <c r="A914" i="1" s="1"/>
  <c r="F914" i="1"/>
  <c r="B915" i="1"/>
  <c r="C915" i="1"/>
  <c r="D915" i="1"/>
  <c r="A915" i="1" s="1"/>
  <c r="F915" i="1"/>
  <c r="B916" i="1"/>
  <c r="C916" i="1"/>
  <c r="D916" i="1"/>
  <c r="A916" i="1" s="1"/>
  <c r="F916" i="1"/>
  <c r="B917" i="1"/>
  <c r="C917" i="1"/>
  <c r="D917" i="1"/>
  <c r="A917" i="1" s="1"/>
  <c r="F917" i="1"/>
  <c r="B918" i="1"/>
  <c r="C918" i="1"/>
  <c r="D918" i="1"/>
  <c r="A918" i="1" s="1"/>
  <c r="F918" i="1"/>
  <c r="B919" i="1"/>
  <c r="C919" i="1"/>
  <c r="D919" i="1"/>
  <c r="A919" i="1" s="1"/>
  <c r="F919" i="1"/>
  <c r="B920" i="1"/>
  <c r="C920" i="1"/>
  <c r="D920" i="1"/>
  <c r="A920" i="1" s="1"/>
  <c r="F920" i="1"/>
  <c r="B921" i="1"/>
  <c r="C921" i="1"/>
  <c r="D921" i="1"/>
  <c r="A921" i="1" s="1"/>
  <c r="F921" i="1"/>
  <c r="B922" i="1"/>
  <c r="C922" i="1"/>
  <c r="D922" i="1"/>
  <c r="A922" i="1" s="1"/>
  <c r="F922" i="1"/>
  <c r="B923" i="1"/>
  <c r="C923" i="1"/>
  <c r="D923" i="1"/>
  <c r="A923" i="1" s="1"/>
  <c r="F923" i="1"/>
  <c r="B924" i="1"/>
  <c r="C924" i="1"/>
  <c r="D924" i="1"/>
  <c r="A924" i="1" s="1"/>
  <c r="F924" i="1"/>
  <c r="B925" i="1"/>
  <c r="C925" i="1"/>
  <c r="D925" i="1"/>
  <c r="A925" i="1" s="1"/>
  <c r="F925" i="1"/>
  <c r="B926" i="1"/>
  <c r="C926" i="1"/>
  <c r="D926" i="1"/>
  <c r="A926" i="1" s="1"/>
  <c r="F926" i="1"/>
  <c r="B927" i="1"/>
  <c r="C927" i="1"/>
  <c r="D927" i="1"/>
  <c r="A927" i="1" s="1"/>
  <c r="F927" i="1"/>
  <c r="B928" i="1"/>
  <c r="C928" i="1"/>
  <c r="D928" i="1"/>
  <c r="A928" i="1" s="1"/>
  <c r="F928" i="1"/>
  <c r="B929" i="1"/>
  <c r="C929" i="1"/>
  <c r="D929" i="1"/>
  <c r="A929" i="1" s="1"/>
  <c r="F929" i="1"/>
  <c r="B930" i="1"/>
  <c r="C930" i="1"/>
  <c r="D930" i="1"/>
  <c r="A930" i="1" s="1"/>
  <c r="F930" i="1"/>
  <c r="B931" i="1"/>
  <c r="C931" i="1"/>
  <c r="D931" i="1"/>
  <c r="A931" i="1" s="1"/>
  <c r="F931" i="1"/>
  <c r="B932" i="1"/>
  <c r="C932" i="1"/>
  <c r="D932" i="1"/>
  <c r="A932" i="1" s="1"/>
  <c r="F932" i="1"/>
  <c r="B933" i="1"/>
  <c r="C933" i="1"/>
  <c r="D933" i="1"/>
  <c r="A933" i="1" s="1"/>
  <c r="F933" i="1"/>
  <c r="A934" i="1"/>
  <c r="B934" i="1"/>
  <c r="C934" i="1"/>
  <c r="D934" i="1"/>
  <c r="F934" i="1"/>
  <c r="B935" i="1"/>
  <c r="C935" i="1"/>
  <c r="D935" i="1"/>
  <c r="A935" i="1" s="1"/>
  <c r="F935" i="1"/>
  <c r="B936" i="1"/>
  <c r="C936" i="1"/>
  <c r="D936" i="1"/>
  <c r="A936" i="1" s="1"/>
  <c r="F936" i="1"/>
  <c r="B937" i="1"/>
  <c r="C937" i="1"/>
  <c r="D937" i="1"/>
  <c r="A937" i="1" s="1"/>
  <c r="F937" i="1"/>
  <c r="B938" i="1"/>
  <c r="C938" i="1"/>
  <c r="D938" i="1"/>
  <c r="A938" i="1" s="1"/>
  <c r="F938" i="1"/>
  <c r="B939" i="1"/>
  <c r="C939" i="1"/>
  <c r="D939" i="1"/>
  <c r="A939" i="1" s="1"/>
  <c r="F939" i="1"/>
  <c r="B940" i="1"/>
  <c r="C940" i="1"/>
  <c r="D940" i="1"/>
  <c r="A940" i="1" s="1"/>
  <c r="F940" i="1"/>
  <c r="B941" i="1"/>
  <c r="C941" i="1"/>
  <c r="D941" i="1"/>
  <c r="A941" i="1" s="1"/>
  <c r="F941" i="1"/>
  <c r="B942" i="1"/>
  <c r="C942" i="1"/>
  <c r="D942" i="1"/>
  <c r="A942" i="1" s="1"/>
  <c r="F942" i="1"/>
  <c r="B943" i="1"/>
  <c r="C943" i="1"/>
  <c r="D943" i="1"/>
  <c r="A943" i="1" s="1"/>
  <c r="F943" i="1"/>
  <c r="B944" i="1"/>
  <c r="C944" i="1"/>
  <c r="D944" i="1"/>
  <c r="A944" i="1" s="1"/>
  <c r="F944" i="1"/>
  <c r="B945" i="1"/>
  <c r="C945" i="1"/>
  <c r="D945" i="1"/>
  <c r="A945" i="1" s="1"/>
  <c r="F945" i="1"/>
  <c r="B946" i="1"/>
  <c r="C946" i="1"/>
  <c r="D946" i="1"/>
  <c r="A946" i="1" s="1"/>
  <c r="F946" i="1"/>
  <c r="A947" i="1"/>
  <c r="B947" i="1"/>
  <c r="C947" i="1"/>
  <c r="D947" i="1"/>
  <c r="F947" i="1"/>
  <c r="B948" i="1"/>
  <c r="C948" i="1"/>
  <c r="D948" i="1"/>
  <c r="A948" i="1" s="1"/>
  <c r="F948" i="1"/>
  <c r="B949" i="1"/>
  <c r="C949" i="1"/>
  <c r="D949" i="1"/>
  <c r="A949" i="1" s="1"/>
  <c r="F949" i="1"/>
  <c r="B950" i="1"/>
  <c r="C950" i="1"/>
  <c r="D950" i="1"/>
  <c r="A950" i="1" s="1"/>
  <c r="F950" i="1"/>
  <c r="B951" i="1"/>
  <c r="C951" i="1"/>
  <c r="D951" i="1"/>
  <c r="A951" i="1" s="1"/>
  <c r="F951" i="1"/>
  <c r="B952" i="1"/>
  <c r="C952" i="1"/>
  <c r="D952" i="1"/>
  <c r="A952" i="1" s="1"/>
  <c r="F952" i="1"/>
  <c r="B953" i="1"/>
  <c r="C953" i="1"/>
  <c r="D953" i="1"/>
  <c r="A953" i="1" s="1"/>
  <c r="F953" i="1"/>
  <c r="B954" i="1"/>
  <c r="A954" i="1" s="1"/>
  <c r="C954" i="1"/>
  <c r="D954" i="1"/>
  <c r="F954" i="1"/>
  <c r="B955" i="1"/>
  <c r="C955" i="1"/>
  <c r="D955" i="1"/>
  <c r="A955" i="1" s="1"/>
  <c r="F955" i="1"/>
  <c r="B956" i="1"/>
  <c r="C956" i="1"/>
  <c r="D956" i="1"/>
  <c r="A956" i="1" s="1"/>
  <c r="F956" i="1"/>
  <c r="B957" i="1"/>
  <c r="C957" i="1"/>
  <c r="D957" i="1"/>
  <c r="A957" i="1" s="1"/>
  <c r="F957" i="1"/>
  <c r="B958" i="1"/>
  <c r="C958" i="1"/>
  <c r="D958" i="1"/>
  <c r="A958" i="1" s="1"/>
  <c r="F958" i="1"/>
  <c r="B959" i="1"/>
  <c r="C959" i="1"/>
  <c r="D959" i="1"/>
  <c r="A959" i="1" s="1"/>
  <c r="F959" i="1"/>
  <c r="B960" i="1"/>
  <c r="A960" i="1" s="1"/>
  <c r="C960" i="1"/>
  <c r="D960" i="1"/>
  <c r="F960" i="1"/>
  <c r="B961" i="1"/>
  <c r="C961" i="1"/>
  <c r="D961" i="1"/>
  <c r="A961" i="1" s="1"/>
  <c r="F961" i="1"/>
  <c r="B962" i="1"/>
  <c r="C962" i="1"/>
  <c r="D962" i="1"/>
  <c r="A962" i="1" s="1"/>
  <c r="F962" i="1"/>
  <c r="B963" i="1"/>
  <c r="C963" i="1"/>
  <c r="D963" i="1"/>
  <c r="A963" i="1" s="1"/>
  <c r="F963" i="1"/>
  <c r="B964" i="1"/>
  <c r="C964" i="1"/>
  <c r="D964" i="1"/>
  <c r="A964" i="1" s="1"/>
  <c r="F964" i="1"/>
  <c r="B965" i="1"/>
  <c r="C965" i="1"/>
  <c r="D965" i="1"/>
  <c r="A965" i="1" s="1"/>
  <c r="F965" i="1"/>
  <c r="B966" i="1"/>
  <c r="C966" i="1"/>
  <c r="D966" i="1"/>
  <c r="A966" i="1" s="1"/>
  <c r="F966" i="1"/>
  <c r="B967" i="1"/>
  <c r="C967" i="1"/>
  <c r="D967" i="1"/>
  <c r="A967" i="1" s="1"/>
  <c r="F967" i="1"/>
  <c r="B968" i="1"/>
  <c r="C968" i="1"/>
  <c r="D968" i="1"/>
  <c r="A968" i="1" s="1"/>
  <c r="F968" i="1"/>
  <c r="B969" i="1"/>
  <c r="C969" i="1"/>
  <c r="D969" i="1"/>
  <c r="A969" i="1" s="1"/>
  <c r="F969" i="1"/>
  <c r="B970" i="1"/>
  <c r="C970" i="1"/>
  <c r="D970" i="1"/>
  <c r="A970" i="1" s="1"/>
  <c r="F970" i="1"/>
  <c r="B971" i="1"/>
  <c r="C971" i="1"/>
  <c r="D971" i="1"/>
  <c r="A971" i="1" s="1"/>
  <c r="F971" i="1"/>
  <c r="B972" i="1"/>
  <c r="C972" i="1"/>
  <c r="D972" i="1"/>
  <c r="A972" i="1" s="1"/>
  <c r="F972" i="1"/>
  <c r="B973" i="1"/>
  <c r="C973" i="1"/>
  <c r="D973" i="1"/>
  <c r="A973" i="1" s="1"/>
  <c r="F973" i="1"/>
  <c r="B974" i="1"/>
  <c r="C974" i="1"/>
  <c r="D974" i="1"/>
  <c r="A974" i="1" s="1"/>
  <c r="F974" i="1"/>
  <c r="B975" i="1"/>
  <c r="C975" i="1"/>
  <c r="D975" i="1"/>
  <c r="A975" i="1" s="1"/>
  <c r="F975" i="1"/>
  <c r="B976" i="1"/>
  <c r="C976" i="1"/>
  <c r="D976" i="1"/>
  <c r="A976" i="1" s="1"/>
  <c r="F976" i="1"/>
  <c r="B977" i="1"/>
  <c r="C977" i="1"/>
  <c r="D977" i="1"/>
  <c r="A977" i="1" s="1"/>
  <c r="F977" i="1"/>
  <c r="B978" i="1"/>
  <c r="C978" i="1"/>
  <c r="D978" i="1"/>
  <c r="A978" i="1" s="1"/>
  <c r="F978" i="1"/>
  <c r="B979" i="1"/>
  <c r="C979" i="1"/>
  <c r="D979" i="1"/>
  <c r="A979" i="1" s="1"/>
  <c r="F979" i="1"/>
  <c r="B980" i="1"/>
  <c r="C980" i="1"/>
  <c r="D980" i="1"/>
  <c r="A980" i="1" s="1"/>
  <c r="F980" i="1"/>
  <c r="B981" i="1"/>
  <c r="C981" i="1"/>
  <c r="D981" i="1"/>
  <c r="A981" i="1" s="1"/>
  <c r="F981" i="1"/>
  <c r="B982" i="1"/>
  <c r="C982" i="1"/>
  <c r="D982" i="1"/>
  <c r="A982" i="1" s="1"/>
  <c r="F982" i="1"/>
  <c r="B983" i="1"/>
  <c r="C983" i="1"/>
  <c r="D983" i="1"/>
  <c r="A983" i="1" s="1"/>
  <c r="F983" i="1"/>
  <c r="A984" i="1"/>
  <c r="B984" i="1"/>
  <c r="C984" i="1"/>
  <c r="D984" i="1"/>
  <c r="F984" i="1"/>
  <c r="B985" i="1"/>
  <c r="C985" i="1"/>
  <c r="D985" i="1"/>
  <c r="A985" i="1" s="1"/>
  <c r="F985" i="1"/>
  <c r="B986" i="1"/>
  <c r="C986" i="1"/>
  <c r="D986" i="1"/>
  <c r="A986" i="1" s="1"/>
  <c r="F986" i="1"/>
  <c r="B987" i="1"/>
  <c r="C987" i="1"/>
  <c r="D987" i="1"/>
  <c r="A987" i="1" s="1"/>
  <c r="F987" i="1"/>
  <c r="B988" i="1"/>
  <c r="C988" i="1"/>
  <c r="D988" i="1"/>
  <c r="A988" i="1" s="1"/>
  <c r="F988" i="1"/>
  <c r="B989" i="1"/>
  <c r="C989" i="1"/>
  <c r="D989" i="1"/>
  <c r="A989" i="1" s="1"/>
  <c r="F989" i="1"/>
  <c r="B990" i="1"/>
  <c r="C990" i="1"/>
  <c r="D990" i="1"/>
  <c r="A990" i="1" s="1"/>
  <c r="F990" i="1"/>
  <c r="B991" i="1"/>
  <c r="C991" i="1"/>
  <c r="D991" i="1"/>
  <c r="A991" i="1" s="1"/>
  <c r="F991" i="1"/>
  <c r="B992" i="1"/>
  <c r="C992" i="1"/>
  <c r="D992" i="1"/>
  <c r="A992" i="1" s="1"/>
  <c r="F992" i="1"/>
  <c r="B993" i="1"/>
  <c r="C993" i="1"/>
  <c r="D993" i="1"/>
  <c r="A993" i="1" s="1"/>
  <c r="F993" i="1"/>
  <c r="B994" i="1"/>
  <c r="C994" i="1"/>
  <c r="D994" i="1"/>
  <c r="A994" i="1" s="1"/>
  <c r="F994" i="1"/>
  <c r="B995" i="1"/>
  <c r="C995" i="1"/>
  <c r="D995" i="1"/>
  <c r="A995" i="1" s="1"/>
  <c r="F995" i="1"/>
  <c r="B996" i="1"/>
  <c r="C996" i="1"/>
  <c r="D996" i="1"/>
  <c r="A996" i="1" s="1"/>
  <c r="F996" i="1"/>
  <c r="B997" i="1"/>
  <c r="C997" i="1"/>
  <c r="D997" i="1"/>
  <c r="A997" i="1" s="1"/>
  <c r="F997" i="1"/>
  <c r="B998" i="1"/>
  <c r="C998" i="1"/>
  <c r="D998" i="1"/>
  <c r="A998" i="1" s="1"/>
  <c r="F998" i="1"/>
  <c r="B999" i="1"/>
  <c r="C999" i="1"/>
  <c r="D999" i="1"/>
  <c r="A999" i="1" s="1"/>
  <c r="F999" i="1"/>
  <c r="B1000" i="1"/>
  <c r="C1000" i="1"/>
  <c r="D1000" i="1"/>
  <c r="A1000" i="1" s="1"/>
  <c r="F1000" i="1"/>
  <c r="B1001" i="1"/>
  <c r="C1001" i="1"/>
  <c r="D1001" i="1"/>
  <c r="A1001" i="1" s="1"/>
  <c r="F1001" i="1"/>
  <c r="B1002" i="1"/>
  <c r="C1002" i="1"/>
  <c r="D1002" i="1"/>
  <c r="A1002" i="1" s="1"/>
  <c r="F1002" i="1"/>
  <c r="B1003" i="1"/>
  <c r="C1003" i="1"/>
  <c r="D1003" i="1"/>
  <c r="A1003" i="1" s="1"/>
  <c r="F1003" i="1"/>
  <c r="B1004" i="1"/>
  <c r="C1004" i="1"/>
  <c r="D1004" i="1"/>
  <c r="A1004" i="1" s="1"/>
  <c r="F1004" i="1"/>
  <c r="B1005" i="1"/>
  <c r="C1005" i="1"/>
  <c r="D1005" i="1"/>
  <c r="A1005" i="1" s="1"/>
  <c r="F1005" i="1"/>
  <c r="B1006" i="1"/>
  <c r="C1006" i="1"/>
  <c r="D1006" i="1"/>
  <c r="A1006" i="1" s="1"/>
  <c r="F1006" i="1"/>
  <c r="B1007" i="1"/>
  <c r="C1007" i="1"/>
  <c r="D1007" i="1"/>
  <c r="A1007" i="1" s="1"/>
  <c r="F1007" i="1"/>
  <c r="B1008" i="1"/>
  <c r="C1008" i="1"/>
  <c r="D1008" i="1"/>
  <c r="A1008" i="1" s="1"/>
  <c r="F1008" i="1"/>
  <c r="B1009" i="1"/>
  <c r="C1009" i="1"/>
  <c r="D1009" i="1"/>
  <c r="A1009" i="1" s="1"/>
  <c r="F1009" i="1"/>
  <c r="B1010" i="1"/>
  <c r="C1010" i="1"/>
  <c r="D1010" i="1"/>
  <c r="A1010" i="1" s="1"/>
  <c r="F1010" i="1"/>
  <c r="B1011" i="1"/>
  <c r="C1011" i="1"/>
  <c r="D1011" i="1"/>
  <c r="A1011" i="1" s="1"/>
  <c r="F1011" i="1"/>
  <c r="B1012" i="1"/>
  <c r="C1012" i="1"/>
  <c r="D1012" i="1"/>
  <c r="A1012" i="1" s="1"/>
  <c r="F1012" i="1"/>
  <c r="B1013" i="1"/>
  <c r="C1013" i="1"/>
  <c r="D1013" i="1"/>
  <c r="A1013" i="1" s="1"/>
  <c r="F1013" i="1"/>
  <c r="B1014" i="1"/>
  <c r="C1014" i="1"/>
  <c r="D1014" i="1"/>
  <c r="A1014" i="1" s="1"/>
  <c r="F1014" i="1"/>
  <c r="B1015" i="1"/>
  <c r="C1015" i="1"/>
  <c r="D1015" i="1"/>
  <c r="A1015" i="1" s="1"/>
  <c r="F1015" i="1"/>
  <c r="B1016" i="1"/>
  <c r="C1016" i="1"/>
  <c r="D1016" i="1"/>
  <c r="A1016" i="1" s="1"/>
  <c r="F1016" i="1"/>
  <c r="B1017" i="1"/>
  <c r="C1017" i="1"/>
  <c r="D1017" i="1"/>
  <c r="A1017" i="1" s="1"/>
  <c r="F1017" i="1"/>
  <c r="B1018" i="1"/>
  <c r="C1018" i="1"/>
  <c r="D1018" i="1"/>
  <c r="A1018" i="1" s="1"/>
  <c r="F1018" i="1"/>
  <c r="B1019" i="1"/>
  <c r="C1019" i="1"/>
  <c r="D1019" i="1"/>
  <c r="A1019" i="1" s="1"/>
  <c r="F1019" i="1"/>
  <c r="B1020" i="1"/>
  <c r="C1020" i="1"/>
  <c r="D1020" i="1"/>
  <c r="A1020" i="1" s="1"/>
  <c r="F1020" i="1"/>
  <c r="B1021" i="1"/>
  <c r="C1021" i="1"/>
  <c r="D1021" i="1"/>
  <c r="A1021" i="1" s="1"/>
  <c r="F1021" i="1"/>
  <c r="B1022" i="1"/>
  <c r="C1022" i="1"/>
  <c r="D1022" i="1"/>
  <c r="A1022" i="1" s="1"/>
  <c r="F1022" i="1"/>
  <c r="B1023" i="1"/>
  <c r="C1023" i="1"/>
  <c r="D1023" i="1"/>
  <c r="A1023" i="1" s="1"/>
  <c r="F1023" i="1"/>
  <c r="B1024" i="1"/>
  <c r="C1024" i="1"/>
  <c r="D1024" i="1"/>
  <c r="A1024" i="1" s="1"/>
  <c r="F1024" i="1"/>
  <c r="B1025" i="1"/>
  <c r="C1025" i="1"/>
  <c r="D1025" i="1"/>
  <c r="A1025" i="1" s="1"/>
  <c r="F1025" i="1"/>
  <c r="B1026" i="1"/>
  <c r="C1026" i="1"/>
  <c r="D1026" i="1"/>
  <c r="A1026" i="1" s="1"/>
  <c r="F1026" i="1"/>
  <c r="B1027" i="1"/>
  <c r="C1027" i="1"/>
  <c r="D1027" i="1"/>
  <c r="A1027" i="1" s="1"/>
  <c r="F1027" i="1"/>
  <c r="B1028" i="1"/>
  <c r="C1028" i="1"/>
  <c r="D1028" i="1"/>
  <c r="A1028" i="1" s="1"/>
  <c r="F1028" i="1"/>
  <c r="B1029" i="1"/>
  <c r="C1029" i="1"/>
  <c r="D1029" i="1"/>
  <c r="A1029" i="1" s="1"/>
  <c r="F1029" i="1"/>
  <c r="B1030" i="1"/>
  <c r="C1030" i="1"/>
  <c r="D1030" i="1"/>
  <c r="A1030" i="1" s="1"/>
  <c r="F1030" i="1"/>
  <c r="B1031" i="1"/>
  <c r="A1031" i="1" s="1"/>
  <c r="C1031" i="1"/>
  <c r="D1031" i="1"/>
  <c r="F1031" i="1"/>
  <c r="A1032" i="1"/>
  <c r="B1032" i="1"/>
  <c r="C1032" i="1"/>
  <c r="D1032" i="1"/>
  <c r="F1032" i="1"/>
  <c r="B1033" i="1"/>
  <c r="C1033" i="1"/>
  <c r="D1033" i="1"/>
  <c r="A1033" i="1" s="1"/>
  <c r="F1033" i="1"/>
  <c r="B1034" i="1"/>
  <c r="C1034" i="1"/>
  <c r="D1034" i="1"/>
  <c r="A1034" i="1" s="1"/>
  <c r="F1034" i="1"/>
  <c r="B1035" i="1"/>
  <c r="C1035" i="1"/>
  <c r="D1035" i="1"/>
  <c r="A1035" i="1" s="1"/>
  <c r="F1035" i="1"/>
  <c r="B1036" i="1"/>
  <c r="C1036" i="1"/>
  <c r="D1036" i="1"/>
  <c r="A1036" i="1" s="1"/>
  <c r="F1036" i="1"/>
  <c r="B1037" i="1"/>
  <c r="C1037" i="1"/>
  <c r="D1037" i="1"/>
  <c r="A1037" i="1" s="1"/>
  <c r="F1037" i="1"/>
  <c r="B1038" i="1"/>
  <c r="C1038" i="1"/>
  <c r="D1038" i="1"/>
  <c r="A1038" i="1" s="1"/>
  <c r="F1038" i="1"/>
  <c r="B1039" i="1"/>
  <c r="C1039" i="1"/>
  <c r="D1039" i="1"/>
  <c r="A1039" i="1" s="1"/>
  <c r="F1039" i="1"/>
  <c r="B1040" i="1"/>
  <c r="C1040" i="1"/>
  <c r="D1040" i="1"/>
  <c r="A1040" i="1" s="1"/>
  <c r="F1040" i="1"/>
  <c r="B1041" i="1"/>
  <c r="C1041" i="1"/>
  <c r="D1041" i="1"/>
  <c r="A1041" i="1" s="1"/>
  <c r="F1041" i="1"/>
  <c r="B1042" i="1"/>
  <c r="C1042" i="1"/>
  <c r="D1042" i="1"/>
  <c r="A1042" i="1" s="1"/>
  <c r="F1042" i="1"/>
  <c r="B1043" i="1"/>
  <c r="C1043" i="1"/>
  <c r="D1043" i="1"/>
  <c r="A1043" i="1" s="1"/>
  <c r="F1043" i="1"/>
  <c r="B1044" i="1"/>
  <c r="C1044" i="1"/>
  <c r="D1044" i="1"/>
  <c r="A1044" i="1" s="1"/>
  <c r="F1044" i="1"/>
  <c r="B1045" i="1"/>
  <c r="C1045" i="1"/>
  <c r="D1045" i="1"/>
  <c r="A1045" i="1" s="1"/>
  <c r="F1045" i="1"/>
  <c r="B1046" i="1"/>
  <c r="C1046" i="1"/>
  <c r="D1046" i="1"/>
  <c r="A1046" i="1" s="1"/>
  <c r="F1046" i="1"/>
  <c r="B1047" i="1"/>
  <c r="C1047" i="1"/>
  <c r="D1047" i="1"/>
  <c r="A1047" i="1" s="1"/>
  <c r="F1047" i="1"/>
  <c r="B1048" i="1"/>
  <c r="C1048" i="1"/>
  <c r="D1048" i="1"/>
  <c r="A1048" i="1" s="1"/>
  <c r="F1048" i="1"/>
  <c r="B1049" i="1"/>
  <c r="C1049" i="1"/>
  <c r="D1049" i="1"/>
  <c r="A1049" i="1" s="1"/>
  <c r="F1049" i="1"/>
  <c r="B1050" i="1"/>
  <c r="C1050" i="1"/>
  <c r="D1050" i="1"/>
  <c r="A1050" i="1" s="1"/>
  <c r="F1050" i="1"/>
  <c r="B1051" i="1"/>
  <c r="C1051" i="1"/>
  <c r="D1051" i="1"/>
  <c r="A1051" i="1" s="1"/>
  <c r="F1051" i="1"/>
  <c r="B1052" i="1"/>
  <c r="C1052" i="1"/>
  <c r="D1052" i="1"/>
  <c r="A1052" i="1" s="1"/>
  <c r="F1052" i="1"/>
  <c r="B1053" i="1"/>
  <c r="C1053" i="1"/>
  <c r="D1053" i="1"/>
  <c r="A1053" i="1" s="1"/>
  <c r="F1053" i="1"/>
  <c r="B1054" i="1"/>
  <c r="C1054" i="1"/>
  <c r="D1054" i="1"/>
  <c r="A1054" i="1" s="1"/>
  <c r="F1054" i="1"/>
  <c r="B1055" i="1"/>
  <c r="C1055" i="1"/>
  <c r="D1055" i="1"/>
  <c r="A1055" i="1" s="1"/>
  <c r="F1055" i="1"/>
  <c r="A1056" i="1"/>
  <c r="B1056" i="1"/>
  <c r="C1056" i="1"/>
  <c r="D1056" i="1"/>
  <c r="F1056" i="1"/>
  <c r="B1057" i="1"/>
  <c r="C1057" i="1"/>
  <c r="D1057" i="1"/>
  <c r="A1057" i="1" s="1"/>
  <c r="F1057" i="1"/>
  <c r="B1058" i="1"/>
  <c r="C1058" i="1"/>
  <c r="D1058" i="1"/>
  <c r="A1058" i="1" s="1"/>
  <c r="F1058" i="1"/>
  <c r="B1059" i="1"/>
  <c r="C1059" i="1"/>
  <c r="D1059" i="1"/>
  <c r="A1059" i="1" s="1"/>
  <c r="F1059" i="1"/>
  <c r="B1060" i="1"/>
  <c r="C1060" i="1"/>
  <c r="D1060" i="1"/>
  <c r="A1060" i="1" s="1"/>
  <c r="F1060" i="1"/>
  <c r="B1061" i="1"/>
  <c r="C1061" i="1"/>
  <c r="D1061" i="1"/>
  <c r="A1061" i="1" s="1"/>
  <c r="F1061" i="1"/>
  <c r="B1062" i="1"/>
  <c r="C1062" i="1"/>
  <c r="D1062" i="1"/>
  <c r="A1062" i="1" s="1"/>
  <c r="F1062" i="1"/>
  <c r="B1063" i="1"/>
  <c r="C1063" i="1"/>
  <c r="D1063" i="1"/>
  <c r="A1063" i="1" s="1"/>
  <c r="F1063" i="1"/>
  <c r="B1064" i="1"/>
  <c r="C1064" i="1"/>
  <c r="D1064" i="1"/>
  <c r="A1064" i="1" s="1"/>
  <c r="F1064" i="1"/>
  <c r="B1065" i="1"/>
  <c r="C1065" i="1"/>
  <c r="D1065" i="1"/>
  <c r="A1065" i="1" s="1"/>
  <c r="F1065" i="1"/>
  <c r="B1066" i="1"/>
  <c r="C1066" i="1"/>
  <c r="D1066" i="1"/>
  <c r="A1066" i="1" s="1"/>
  <c r="F1066" i="1"/>
  <c r="B1067" i="1"/>
  <c r="C1067" i="1"/>
  <c r="D1067" i="1"/>
  <c r="A1067" i="1" s="1"/>
  <c r="F1067" i="1"/>
  <c r="B1068" i="1"/>
  <c r="C1068" i="1"/>
  <c r="D1068" i="1"/>
  <c r="A1068" i="1" s="1"/>
  <c r="F1068" i="1"/>
  <c r="B1069" i="1"/>
  <c r="C1069" i="1"/>
  <c r="D1069" i="1"/>
  <c r="A1069" i="1" s="1"/>
  <c r="F1069" i="1"/>
  <c r="B1070" i="1"/>
  <c r="C1070" i="1"/>
  <c r="D1070" i="1"/>
  <c r="A1070" i="1" s="1"/>
  <c r="F1070" i="1"/>
  <c r="B1071" i="1"/>
  <c r="C1071" i="1"/>
  <c r="D1071" i="1"/>
  <c r="A1071" i="1" s="1"/>
  <c r="F1071" i="1"/>
  <c r="B1072" i="1"/>
  <c r="C1072" i="1"/>
  <c r="D1072" i="1"/>
  <c r="A1072" i="1" s="1"/>
  <c r="F1072" i="1"/>
  <c r="B1073" i="1"/>
  <c r="C1073" i="1"/>
  <c r="D1073" i="1"/>
  <c r="A1073" i="1" s="1"/>
  <c r="F1073" i="1"/>
  <c r="B1074" i="1"/>
  <c r="C1074" i="1"/>
  <c r="D1074" i="1"/>
  <c r="A1074" i="1" s="1"/>
  <c r="F1074" i="1"/>
  <c r="B1075" i="1"/>
  <c r="C1075" i="1"/>
  <c r="D1075" i="1"/>
  <c r="A1075" i="1" s="1"/>
  <c r="F1075" i="1"/>
  <c r="B1076" i="1"/>
  <c r="C1076" i="1"/>
  <c r="D1076" i="1"/>
  <c r="A1076" i="1" s="1"/>
  <c r="F1076" i="1"/>
  <c r="B1077" i="1"/>
  <c r="C1077" i="1"/>
  <c r="D1077" i="1"/>
  <c r="A1077" i="1" s="1"/>
  <c r="F1077" i="1"/>
  <c r="B1078" i="1"/>
  <c r="C1078" i="1"/>
  <c r="D1078" i="1"/>
  <c r="A1078" i="1" s="1"/>
  <c r="F1078" i="1"/>
  <c r="B1079" i="1"/>
  <c r="C1079" i="1"/>
  <c r="D1079" i="1"/>
  <c r="A1079" i="1" s="1"/>
  <c r="F1079" i="1"/>
  <c r="B1080" i="1"/>
  <c r="C1080" i="1"/>
  <c r="D1080" i="1"/>
  <c r="A1080" i="1" s="1"/>
  <c r="F1080" i="1"/>
  <c r="B1081" i="1"/>
  <c r="C1081" i="1"/>
  <c r="D1081" i="1"/>
  <c r="A1081" i="1" s="1"/>
  <c r="F1081" i="1"/>
  <c r="B1082" i="1"/>
  <c r="C1082" i="1"/>
  <c r="D1082" i="1"/>
  <c r="A1082" i="1" s="1"/>
  <c r="F1082" i="1"/>
  <c r="B1083" i="1"/>
  <c r="C1083" i="1"/>
  <c r="D1083" i="1"/>
  <c r="A1083" i="1" s="1"/>
  <c r="F1083" i="1"/>
  <c r="B1084" i="1"/>
  <c r="C1084" i="1"/>
  <c r="D1084" i="1"/>
  <c r="A1084" i="1" s="1"/>
  <c r="F1084" i="1"/>
  <c r="B1085" i="1"/>
  <c r="C1085" i="1"/>
  <c r="D1085" i="1"/>
  <c r="A1085" i="1" s="1"/>
  <c r="F1085" i="1"/>
  <c r="B1086" i="1"/>
  <c r="C1086" i="1"/>
  <c r="D1086" i="1"/>
  <c r="A1086" i="1" s="1"/>
  <c r="F1086" i="1"/>
  <c r="B1087" i="1"/>
  <c r="C1087" i="1"/>
  <c r="D1087" i="1"/>
  <c r="A1087" i="1" s="1"/>
  <c r="F1087" i="1"/>
  <c r="B1088" i="1"/>
  <c r="C1088" i="1"/>
  <c r="D1088" i="1"/>
  <c r="A1088" i="1" s="1"/>
  <c r="F1088" i="1"/>
  <c r="B1089" i="1"/>
  <c r="C1089" i="1"/>
  <c r="D1089" i="1"/>
  <c r="A1089" i="1" s="1"/>
  <c r="F1089" i="1"/>
  <c r="B1090" i="1"/>
  <c r="C1090" i="1"/>
  <c r="D1090" i="1"/>
  <c r="A1090" i="1" s="1"/>
  <c r="F1090" i="1"/>
  <c r="B1091" i="1"/>
  <c r="C1091" i="1"/>
  <c r="D1091" i="1"/>
  <c r="A1091" i="1" s="1"/>
  <c r="F1091" i="1"/>
  <c r="B1092" i="1"/>
  <c r="C1092" i="1"/>
  <c r="D1092" i="1"/>
  <c r="A1092" i="1" s="1"/>
  <c r="F1092" i="1"/>
  <c r="B1093" i="1"/>
  <c r="C1093" i="1"/>
  <c r="D1093" i="1"/>
  <c r="A1093" i="1" s="1"/>
  <c r="F1093" i="1"/>
  <c r="B1094" i="1"/>
  <c r="C1094" i="1"/>
  <c r="D1094" i="1"/>
  <c r="A1094" i="1" s="1"/>
  <c r="F1094" i="1"/>
  <c r="B1095" i="1"/>
  <c r="C1095" i="1"/>
  <c r="D1095" i="1"/>
  <c r="A1095" i="1" s="1"/>
  <c r="F1095" i="1"/>
  <c r="B1096" i="1"/>
  <c r="C1096" i="1"/>
  <c r="D1096" i="1"/>
  <c r="A1096" i="1" s="1"/>
  <c r="F1096" i="1"/>
  <c r="B1097" i="1"/>
  <c r="C1097" i="1"/>
  <c r="D1097" i="1"/>
  <c r="A1097" i="1" s="1"/>
  <c r="F1097" i="1"/>
  <c r="B1098" i="1"/>
  <c r="C1098" i="1"/>
  <c r="D1098" i="1"/>
  <c r="A1098" i="1" s="1"/>
  <c r="F1098" i="1"/>
  <c r="B1099" i="1"/>
  <c r="C1099" i="1"/>
  <c r="D1099" i="1"/>
  <c r="A1099" i="1" s="1"/>
  <c r="F1099" i="1"/>
  <c r="B1100" i="1"/>
  <c r="C1100" i="1"/>
  <c r="D1100" i="1"/>
  <c r="A1100" i="1" s="1"/>
  <c r="F1100" i="1"/>
  <c r="B1101" i="1"/>
  <c r="C1101" i="1"/>
  <c r="D1101" i="1"/>
  <c r="A1101" i="1" s="1"/>
  <c r="F1101" i="1"/>
  <c r="B1102" i="1"/>
  <c r="C1102" i="1"/>
  <c r="D1102" i="1"/>
  <c r="A1102" i="1" s="1"/>
  <c r="F1102" i="1"/>
  <c r="B1103" i="1"/>
  <c r="C1103" i="1"/>
  <c r="D1103" i="1"/>
  <c r="A1103" i="1" s="1"/>
  <c r="F1103" i="1"/>
  <c r="B1104" i="1"/>
  <c r="C1104" i="1"/>
  <c r="D1104" i="1"/>
  <c r="A1104" i="1" s="1"/>
  <c r="F1104" i="1"/>
  <c r="B1105" i="1"/>
  <c r="C1105" i="1"/>
  <c r="D1105" i="1"/>
  <c r="A1105" i="1" s="1"/>
  <c r="F1105" i="1"/>
  <c r="B1106" i="1"/>
  <c r="C1106" i="1"/>
  <c r="D1106" i="1"/>
  <c r="A1106" i="1" s="1"/>
  <c r="F1106" i="1"/>
  <c r="B1107" i="1"/>
  <c r="C1107" i="1"/>
  <c r="D1107" i="1"/>
  <c r="A1107" i="1" s="1"/>
  <c r="F1107" i="1"/>
  <c r="B1108" i="1"/>
  <c r="C1108" i="1"/>
  <c r="D1108" i="1"/>
  <c r="A1108" i="1" s="1"/>
  <c r="F1108" i="1"/>
  <c r="B1109" i="1"/>
  <c r="C1109" i="1"/>
  <c r="D1109" i="1"/>
  <c r="A1109" i="1" s="1"/>
  <c r="F1109" i="1"/>
  <c r="B1110" i="1"/>
  <c r="C1110" i="1"/>
  <c r="D1110" i="1"/>
  <c r="A1110" i="1" s="1"/>
  <c r="F1110" i="1"/>
  <c r="B1111" i="1"/>
  <c r="C1111" i="1"/>
  <c r="D1111" i="1"/>
  <c r="A1111" i="1" s="1"/>
  <c r="F1111" i="1"/>
  <c r="B1112" i="1"/>
  <c r="C1112" i="1"/>
  <c r="D1112" i="1"/>
  <c r="A1112" i="1" s="1"/>
  <c r="F1112" i="1"/>
  <c r="B1113" i="1"/>
  <c r="C1113" i="1"/>
  <c r="D1113" i="1"/>
  <c r="A1113" i="1" s="1"/>
  <c r="F1113" i="1"/>
  <c r="B1114" i="1"/>
  <c r="C1114" i="1"/>
  <c r="D1114" i="1"/>
  <c r="A1114" i="1" s="1"/>
  <c r="F1114" i="1"/>
  <c r="B1115" i="1"/>
  <c r="C1115" i="1"/>
  <c r="D1115" i="1"/>
  <c r="A1115" i="1" s="1"/>
  <c r="F1115" i="1"/>
  <c r="B1116" i="1"/>
  <c r="C1116" i="1"/>
  <c r="D1116" i="1"/>
  <c r="A1116" i="1" s="1"/>
  <c r="F1116" i="1"/>
  <c r="B1117" i="1"/>
  <c r="C1117" i="1"/>
  <c r="D1117" i="1"/>
  <c r="A1117" i="1" s="1"/>
  <c r="F1117" i="1"/>
  <c r="B1118" i="1"/>
  <c r="C1118" i="1"/>
  <c r="D1118" i="1"/>
  <c r="A1118" i="1" s="1"/>
  <c r="F1118" i="1"/>
  <c r="B1119" i="1"/>
  <c r="C1119" i="1"/>
  <c r="D1119" i="1"/>
  <c r="A1119" i="1" s="1"/>
  <c r="F1119" i="1"/>
  <c r="B1120" i="1"/>
  <c r="C1120" i="1"/>
  <c r="D1120" i="1"/>
  <c r="A1120" i="1" s="1"/>
  <c r="F1120" i="1"/>
  <c r="B1121" i="1"/>
  <c r="C1121" i="1"/>
  <c r="D1121" i="1"/>
  <c r="A1121" i="1" s="1"/>
  <c r="F1121" i="1"/>
  <c r="B1122" i="1"/>
  <c r="C1122" i="1"/>
  <c r="D1122" i="1"/>
  <c r="A1122" i="1" s="1"/>
  <c r="F1122" i="1"/>
  <c r="B1123" i="1"/>
  <c r="C1123" i="1"/>
  <c r="D1123" i="1"/>
  <c r="A1123" i="1" s="1"/>
  <c r="F1123" i="1"/>
  <c r="B1124" i="1"/>
  <c r="C1124" i="1"/>
  <c r="D1124" i="1"/>
  <c r="A1124" i="1" s="1"/>
  <c r="F1124" i="1"/>
  <c r="B1125" i="1"/>
  <c r="C1125" i="1"/>
  <c r="D1125" i="1"/>
  <c r="A1125" i="1" s="1"/>
  <c r="F1125" i="1"/>
  <c r="B1126" i="1"/>
  <c r="C1126" i="1"/>
  <c r="D1126" i="1"/>
  <c r="A1126" i="1" s="1"/>
  <c r="F1126" i="1"/>
  <c r="B1127" i="1"/>
  <c r="C1127" i="1"/>
  <c r="D1127" i="1"/>
  <c r="A1127" i="1" s="1"/>
  <c r="F1127" i="1"/>
  <c r="B1128" i="1"/>
  <c r="C1128" i="1"/>
  <c r="D1128" i="1"/>
  <c r="A1128" i="1" s="1"/>
  <c r="F1128" i="1"/>
  <c r="B1129" i="1"/>
  <c r="C1129" i="1"/>
  <c r="D1129" i="1"/>
  <c r="A1129" i="1" s="1"/>
  <c r="F1129" i="1"/>
  <c r="B1130" i="1"/>
  <c r="C1130" i="1"/>
  <c r="D1130" i="1"/>
  <c r="A1130" i="1" s="1"/>
  <c r="F1130" i="1"/>
  <c r="B1131" i="1"/>
  <c r="C1131" i="1"/>
  <c r="D1131" i="1"/>
  <c r="A1131" i="1" s="1"/>
  <c r="F1131" i="1"/>
  <c r="B1132" i="1"/>
  <c r="C1132" i="1"/>
  <c r="D1132" i="1"/>
  <c r="A1132" i="1" s="1"/>
  <c r="F1132" i="1"/>
  <c r="B1133" i="1"/>
  <c r="C1133" i="1"/>
  <c r="D1133" i="1"/>
  <c r="A1133" i="1" s="1"/>
  <c r="F1133" i="1"/>
  <c r="B1134" i="1"/>
  <c r="C1134" i="1"/>
  <c r="D1134" i="1"/>
  <c r="A1134" i="1" s="1"/>
  <c r="F1134" i="1"/>
  <c r="B1135" i="1"/>
  <c r="C1135" i="1"/>
  <c r="D1135" i="1"/>
  <c r="A1135" i="1" s="1"/>
  <c r="F1135" i="1"/>
  <c r="B1136" i="1"/>
  <c r="C1136" i="1"/>
  <c r="D1136" i="1"/>
  <c r="A1136" i="1" s="1"/>
  <c r="F1136" i="1"/>
  <c r="B1137" i="1"/>
  <c r="C1137" i="1"/>
  <c r="D1137" i="1"/>
  <c r="A1137" i="1" s="1"/>
  <c r="F1137" i="1"/>
  <c r="B1138" i="1"/>
  <c r="C1138" i="1"/>
  <c r="D1138" i="1"/>
  <c r="A1138" i="1" s="1"/>
  <c r="F1138" i="1"/>
  <c r="B1139" i="1"/>
  <c r="C1139" i="1"/>
  <c r="D1139" i="1"/>
  <c r="A1139" i="1" s="1"/>
  <c r="F1139" i="1"/>
  <c r="B1140" i="1"/>
  <c r="C1140" i="1"/>
  <c r="D1140" i="1"/>
  <c r="A1140" i="1" s="1"/>
  <c r="F1140" i="1"/>
  <c r="B1141" i="1"/>
  <c r="C1141" i="1"/>
  <c r="D1141" i="1"/>
  <c r="A1141" i="1" s="1"/>
  <c r="F1141" i="1"/>
  <c r="B1142" i="1"/>
  <c r="C1142" i="1"/>
  <c r="D1142" i="1"/>
  <c r="A1142" i="1" s="1"/>
  <c r="F1142" i="1"/>
  <c r="B1143" i="1"/>
  <c r="C1143" i="1"/>
  <c r="D1143" i="1"/>
  <c r="A1143" i="1" s="1"/>
  <c r="F1143" i="1"/>
  <c r="B1144" i="1"/>
  <c r="C1144" i="1"/>
  <c r="D1144" i="1"/>
  <c r="A1144" i="1" s="1"/>
  <c r="F1144" i="1"/>
  <c r="B1145" i="1"/>
  <c r="C1145" i="1"/>
  <c r="D1145" i="1"/>
  <c r="A1145" i="1" s="1"/>
  <c r="F1145" i="1"/>
  <c r="B1146" i="1"/>
  <c r="C1146" i="1"/>
  <c r="D1146" i="1"/>
  <c r="A1146" i="1" s="1"/>
  <c r="F1146" i="1"/>
  <c r="B1147" i="1"/>
  <c r="C1147" i="1"/>
  <c r="D1147" i="1"/>
  <c r="A1147" i="1" s="1"/>
  <c r="F1147" i="1"/>
  <c r="B1148" i="1"/>
  <c r="C1148" i="1"/>
  <c r="D1148" i="1"/>
  <c r="A1148" i="1" s="1"/>
  <c r="F1148" i="1"/>
  <c r="B1149" i="1"/>
  <c r="C1149" i="1"/>
  <c r="D1149" i="1"/>
  <c r="A1149" i="1" s="1"/>
  <c r="F1149" i="1"/>
  <c r="B1150" i="1"/>
  <c r="C1150" i="1"/>
  <c r="D1150" i="1"/>
  <c r="A1150" i="1" s="1"/>
  <c r="F1150" i="1"/>
  <c r="B1151" i="1"/>
  <c r="C1151" i="1"/>
  <c r="D1151" i="1"/>
  <c r="A1151" i="1" s="1"/>
  <c r="F1151" i="1"/>
  <c r="B1152" i="1"/>
  <c r="C1152" i="1"/>
  <c r="D1152" i="1"/>
  <c r="A1152" i="1" s="1"/>
  <c r="F1152" i="1"/>
  <c r="B1153" i="1"/>
  <c r="C1153" i="1"/>
  <c r="D1153" i="1"/>
  <c r="A1153" i="1" s="1"/>
  <c r="F1153" i="1"/>
  <c r="B1154" i="1"/>
  <c r="C1154" i="1"/>
  <c r="D1154" i="1"/>
  <c r="A1154" i="1" s="1"/>
  <c r="F1154" i="1"/>
  <c r="B1155" i="1"/>
  <c r="C1155" i="1"/>
  <c r="D1155" i="1"/>
  <c r="A1155" i="1" s="1"/>
  <c r="F1155" i="1"/>
  <c r="A1156" i="1"/>
  <c r="B1156" i="1"/>
  <c r="C1156" i="1"/>
  <c r="D1156" i="1"/>
  <c r="F1156" i="1"/>
  <c r="B1157" i="1"/>
  <c r="C1157" i="1"/>
  <c r="D1157" i="1"/>
  <c r="A1157" i="1" s="1"/>
  <c r="F1157" i="1"/>
  <c r="B1158" i="1"/>
  <c r="C1158" i="1"/>
  <c r="D1158" i="1"/>
  <c r="A1158" i="1" s="1"/>
  <c r="F1158" i="1"/>
  <c r="B1159" i="1"/>
  <c r="C1159" i="1"/>
  <c r="D1159" i="1"/>
  <c r="A1159" i="1" s="1"/>
  <c r="F1159" i="1"/>
  <c r="A1160" i="1"/>
  <c r="B1160" i="1"/>
  <c r="C1160" i="1"/>
  <c r="D1160" i="1"/>
  <c r="F1160" i="1"/>
  <c r="B1161" i="1"/>
  <c r="C1161" i="1"/>
  <c r="D1161" i="1"/>
  <c r="A1161" i="1" s="1"/>
  <c r="F1161" i="1"/>
  <c r="B1162" i="1"/>
  <c r="C1162" i="1"/>
  <c r="D1162" i="1"/>
  <c r="A1162" i="1" s="1"/>
  <c r="F1162" i="1"/>
  <c r="B1163" i="1"/>
  <c r="C1163" i="1"/>
  <c r="D1163" i="1"/>
  <c r="A1163" i="1" s="1"/>
  <c r="F1163" i="1"/>
  <c r="B1164" i="1"/>
  <c r="C1164" i="1"/>
  <c r="D1164" i="1"/>
  <c r="A1164" i="1" s="1"/>
  <c r="F1164" i="1"/>
  <c r="B1165" i="1"/>
  <c r="C1165" i="1"/>
  <c r="D1165" i="1"/>
  <c r="A1165" i="1" s="1"/>
  <c r="F1165" i="1"/>
  <c r="B1166" i="1"/>
  <c r="C1166" i="1"/>
  <c r="D1166" i="1"/>
  <c r="A1166" i="1" s="1"/>
  <c r="F1166" i="1"/>
  <c r="B1167" i="1"/>
  <c r="C1167" i="1"/>
  <c r="D1167" i="1"/>
  <c r="A1167" i="1" s="1"/>
  <c r="F1167" i="1"/>
  <c r="B1168" i="1"/>
  <c r="C1168" i="1"/>
  <c r="D1168" i="1"/>
  <c r="A1168" i="1" s="1"/>
  <c r="F1168" i="1"/>
  <c r="B1169" i="1"/>
  <c r="C1169" i="1"/>
  <c r="D1169" i="1"/>
  <c r="A1169" i="1" s="1"/>
  <c r="F1169" i="1"/>
  <c r="B1170" i="1"/>
  <c r="C1170" i="1"/>
  <c r="D1170" i="1"/>
  <c r="A1170" i="1" s="1"/>
  <c r="F1170" i="1"/>
  <c r="B1171" i="1"/>
  <c r="C1171" i="1"/>
  <c r="D1171" i="1"/>
  <c r="A1171" i="1" s="1"/>
  <c r="F1171" i="1"/>
  <c r="B1172" i="1"/>
  <c r="C1172" i="1"/>
  <c r="D1172" i="1"/>
  <c r="A1172" i="1" s="1"/>
  <c r="F1172" i="1"/>
  <c r="B1173" i="1"/>
  <c r="C1173" i="1"/>
  <c r="D1173" i="1"/>
  <c r="A1173" i="1" s="1"/>
  <c r="F1173" i="1"/>
  <c r="B1174" i="1"/>
  <c r="C1174" i="1"/>
  <c r="D1174" i="1"/>
  <c r="A1174" i="1" s="1"/>
  <c r="F1174" i="1"/>
  <c r="B1175" i="1"/>
  <c r="A1175" i="1" s="1"/>
  <c r="C1175" i="1"/>
  <c r="D1175" i="1"/>
  <c r="F1175" i="1"/>
  <c r="B1176" i="1"/>
  <c r="A1176" i="1" s="1"/>
  <c r="C1176" i="1"/>
  <c r="D1176" i="1"/>
  <c r="F1176" i="1"/>
  <c r="B1177" i="1"/>
  <c r="C1177" i="1"/>
  <c r="D1177" i="1"/>
  <c r="A1177" i="1" s="1"/>
  <c r="F1177" i="1"/>
  <c r="B1178" i="1"/>
  <c r="C1178" i="1"/>
  <c r="D1178" i="1"/>
  <c r="A1178" i="1" s="1"/>
  <c r="F1178" i="1"/>
  <c r="B1179" i="1"/>
  <c r="C1179" i="1"/>
  <c r="D1179" i="1"/>
  <c r="A1179" i="1" s="1"/>
  <c r="F1179" i="1"/>
  <c r="B1180" i="1"/>
  <c r="C1180" i="1"/>
  <c r="D1180" i="1"/>
  <c r="A1180" i="1" s="1"/>
  <c r="F1180" i="1"/>
  <c r="B1181" i="1"/>
  <c r="C1181" i="1"/>
  <c r="D1181" i="1"/>
  <c r="A1181" i="1" s="1"/>
  <c r="F1181" i="1"/>
  <c r="B1182" i="1"/>
  <c r="C1182" i="1"/>
  <c r="D1182" i="1"/>
  <c r="A1182" i="1" s="1"/>
  <c r="F1182" i="1"/>
  <c r="B1183" i="1"/>
  <c r="C1183" i="1"/>
  <c r="D1183" i="1"/>
  <c r="A1183" i="1" s="1"/>
  <c r="F1183" i="1"/>
  <c r="B1184" i="1"/>
  <c r="C1184" i="1"/>
  <c r="D1184" i="1"/>
  <c r="A1184" i="1" s="1"/>
  <c r="F1184" i="1"/>
  <c r="B1185" i="1"/>
  <c r="C1185" i="1"/>
  <c r="D1185" i="1"/>
  <c r="A1185" i="1" s="1"/>
  <c r="F1185" i="1"/>
  <c r="B1186" i="1"/>
  <c r="C1186" i="1"/>
  <c r="D1186" i="1"/>
  <c r="A1186" i="1" s="1"/>
  <c r="F1186" i="1"/>
  <c r="B1187" i="1"/>
  <c r="C1187" i="1"/>
  <c r="D1187" i="1"/>
  <c r="A1187" i="1" s="1"/>
  <c r="F1187" i="1"/>
  <c r="B1188" i="1"/>
  <c r="C1188" i="1"/>
  <c r="D1188" i="1"/>
  <c r="A1188" i="1" s="1"/>
  <c r="F1188" i="1"/>
  <c r="B1189" i="1"/>
  <c r="C1189" i="1"/>
  <c r="D1189" i="1"/>
  <c r="A1189" i="1" s="1"/>
  <c r="F1189" i="1"/>
  <c r="B1190" i="1"/>
  <c r="C1190" i="1"/>
  <c r="D1190" i="1"/>
  <c r="A1190" i="1" s="1"/>
  <c r="F1190" i="1"/>
  <c r="B1191" i="1"/>
  <c r="C1191" i="1"/>
  <c r="D1191" i="1"/>
  <c r="A1191" i="1" s="1"/>
  <c r="F1191" i="1"/>
  <c r="B1192" i="1"/>
  <c r="C1192" i="1"/>
  <c r="D1192" i="1"/>
  <c r="A1192" i="1" s="1"/>
  <c r="F1192" i="1"/>
  <c r="B1193" i="1"/>
  <c r="C1193" i="1"/>
  <c r="D1193" i="1"/>
  <c r="A1193" i="1" s="1"/>
  <c r="F1193" i="1"/>
  <c r="B1194" i="1"/>
  <c r="C1194" i="1"/>
  <c r="D1194" i="1"/>
  <c r="A1194" i="1" s="1"/>
  <c r="F1194" i="1"/>
  <c r="B1195" i="1"/>
  <c r="C1195" i="1"/>
  <c r="D1195" i="1"/>
  <c r="A1195" i="1" s="1"/>
  <c r="F1195" i="1"/>
  <c r="B1196" i="1"/>
  <c r="C1196" i="1"/>
  <c r="D1196" i="1"/>
  <c r="A1196" i="1" s="1"/>
  <c r="F1196" i="1"/>
  <c r="B1197" i="1"/>
  <c r="C1197" i="1"/>
  <c r="D1197" i="1"/>
  <c r="A1197" i="1" s="1"/>
  <c r="F1197" i="1"/>
  <c r="B1198" i="1"/>
  <c r="C1198" i="1"/>
  <c r="D1198" i="1"/>
  <c r="A1198" i="1" s="1"/>
  <c r="F1198" i="1"/>
  <c r="B1199" i="1"/>
  <c r="C1199" i="1"/>
  <c r="D1199" i="1"/>
  <c r="A1199" i="1" s="1"/>
  <c r="F1199" i="1"/>
  <c r="B1200" i="1"/>
  <c r="C1200" i="1"/>
  <c r="D1200" i="1"/>
  <c r="A1200" i="1" s="1"/>
  <c r="F1200" i="1"/>
  <c r="B1201" i="1"/>
  <c r="C1201" i="1"/>
  <c r="D1201" i="1"/>
  <c r="A1201" i="1" s="1"/>
  <c r="F1201" i="1"/>
  <c r="B1202" i="1"/>
  <c r="C1202" i="1"/>
  <c r="D1202" i="1"/>
  <c r="A1202" i="1" s="1"/>
  <c r="B1203" i="1"/>
  <c r="C1203" i="1"/>
  <c r="D1203" i="1"/>
  <c r="A1203" i="1" s="1"/>
  <c r="B1204" i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C1204" i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D1204" i="1"/>
  <c r="D1205" i="1" l="1"/>
  <c r="A1204" i="1"/>
  <c r="A1205" i="1" l="1"/>
  <c r="D1206" i="1"/>
  <c r="A1206" i="1" l="1"/>
  <c r="D1207" i="1"/>
  <c r="D1208" i="1" l="1"/>
  <c r="A1207" i="1"/>
  <c r="A1208" i="1" l="1"/>
  <c r="D1209" i="1"/>
  <c r="A1209" i="1" l="1"/>
  <c r="D1210" i="1"/>
  <c r="D1211" i="1" l="1"/>
  <c r="A1210" i="1"/>
  <c r="A1211" i="1" l="1"/>
  <c r="D1212" i="1"/>
  <c r="A1212" i="1" l="1"/>
  <c r="D1213" i="1"/>
  <c r="D1214" i="1" l="1"/>
  <c r="A1213" i="1"/>
  <c r="A1214" i="1" l="1"/>
  <c r="D1215" i="1"/>
  <c r="A1215" i="1" l="1"/>
  <c r="D1216" i="1"/>
  <c r="D1217" i="1" l="1"/>
  <c r="A1216" i="1"/>
  <c r="A1217" i="1" l="1"/>
  <c r="D1218" i="1"/>
  <c r="A1218" i="1" l="1"/>
  <c r="D1219" i="1"/>
  <c r="D1220" i="1" l="1"/>
  <c r="A1219" i="1"/>
  <c r="A1220" i="1" l="1"/>
  <c r="D1221" i="1"/>
  <c r="A1221" i="1" l="1"/>
  <c r="D1222" i="1"/>
  <c r="D1223" i="1" l="1"/>
  <c r="A1222" i="1"/>
  <c r="A1223" i="1" l="1"/>
  <c r="D1224" i="1"/>
  <c r="A1224" i="1" l="1"/>
  <c r="D1225" i="1"/>
  <c r="D1226" i="1" l="1"/>
  <c r="A1225" i="1"/>
  <c r="A1226" i="1" l="1"/>
  <c r="D1227" i="1"/>
  <c r="A1227" i="1" l="1"/>
  <c r="D1228" i="1"/>
  <c r="D1229" i="1" l="1"/>
  <c r="A1228" i="1"/>
  <c r="A1229" i="1" l="1"/>
  <c r="D1230" i="1"/>
  <c r="A1230" i="1" l="1"/>
  <c r="D1231" i="1"/>
  <c r="D1232" i="1" l="1"/>
  <c r="A1231" i="1"/>
  <c r="A1232" i="1" l="1"/>
  <c r="D1233" i="1"/>
  <c r="A1233" i="1" l="1"/>
  <c r="D1234" i="1"/>
  <c r="D1235" i="1" l="1"/>
  <c r="A1234" i="1"/>
  <c r="A1235" i="1" l="1"/>
  <c r="D1236" i="1"/>
  <c r="A1236" i="1" l="1"/>
  <c r="D1237" i="1"/>
  <c r="D1238" i="1" l="1"/>
  <c r="A1237" i="1"/>
  <c r="A1238" i="1" l="1"/>
  <c r="D1239" i="1"/>
  <c r="A1239" i="1" l="1"/>
  <c r="D1240" i="1"/>
  <c r="D1241" i="1" l="1"/>
  <c r="A1240" i="1"/>
  <c r="A1241" i="1" l="1"/>
  <c r="D1242" i="1"/>
  <c r="A1242" i="1" l="1"/>
  <c r="D1243" i="1"/>
  <c r="D1244" i="1" l="1"/>
  <c r="A1243" i="1"/>
  <c r="A1244" i="1" l="1"/>
  <c r="D1245" i="1"/>
  <c r="A1245" i="1" l="1"/>
  <c r="D1246" i="1"/>
  <c r="D1247" i="1" l="1"/>
  <c r="A1246" i="1"/>
  <c r="A1247" i="1" l="1"/>
  <c r="D1248" i="1"/>
  <c r="A1248" i="1" l="1"/>
  <c r="D1249" i="1"/>
  <c r="D1250" i="1" l="1"/>
  <c r="A1249" i="1"/>
  <c r="A1250" i="1" l="1"/>
  <c r="D1251" i="1"/>
  <c r="A1251" i="1" l="1"/>
  <c r="D1252" i="1"/>
  <c r="D1253" i="1" l="1"/>
  <c r="A1252" i="1"/>
  <c r="A1253" i="1" l="1"/>
  <c r="D1254" i="1"/>
  <c r="A1254" i="1" l="1"/>
  <c r="D1255" i="1"/>
  <c r="D1256" i="1" l="1"/>
  <c r="A1255" i="1"/>
  <c r="A1256" i="1" l="1"/>
  <c r="D1257" i="1"/>
  <c r="A1257" i="1" l="1"/>
  <c r="D1258" i="1"/>
  <c r="D1259" i="1" l="1"/>
  <c r="A1258" i="1"/>
  <c r="A1259" i="1" l="1"/>
  <c r="D1260" i="1"/>
  <c r="A1260" i="1" l="1"/>
  <c r="D1261" i="1"/>
  <c r="D1262" i="1" l="1"/>
  <c r="A1261" i="1"/>
  <c r="A1262" i="1" l="1"/>
  <c r="D1263" i="1"/>
  <c r="A1263" i="1" l="1"/>
  <c r="D1264" i="1"/>
  <c r="D1265" i="1" l="1"/>
  <c r="A1264" i="1"/>
  <c r="A1265" i="1" l="1"/>
  <c r="D1266" i="1"/>
  <c r="A1266" i="1" l="1"/>
  <c r="D1267" i="1"/>
  <c r="D1268" i="1" l="1"/>
  <c r="A1267" i="1"/>
  <c r="A1268" i="1" l="1"/>
  <c r="D1269" i="1"/>
  <c r="A1269" i="1" l="1"/>
  <c r="D1270" i="1"/>
  <c r="D1271" i="1" l="1"/>
  <c r="A1270" i="1"/>
  <c r="A1271" i="1" l="1"/>
  <c r="D1272" i="1"/>
  <c r="A1272" i="1" l="1"/>
  <c r="D1273" i="1"/>
  <c r="D1274" i="1" l="1"/>
  <c r="A1273" i="1"/>
  <c r="A1274" i="1" l="1"/>
  <c r="D1275" i="1"/>
  <c r="A1275" i="1" l="1"/>
  <c r="D1276" i="1"/>
  <c r="D1277" i="1" l="1"/>
  <c r="A1276" i="1"/>
  <c r="A1277" i="1" l="1"/>
  <c r="D1278" i="1"/>
  <c r="A1278" i="1" l="1"/>
  <c r="D1279" i="1"/>
  <c r="D1280" i="1" l="1"/>
  <c r="A1279" i="1"/>
  <c r="A1280" i="1" l="1"/>
  <c r="D1281" i="1"/>
  <c r="A1281" i="1" l="1"/>
  <c r="D1282" i="1"/>
  <c r="D1283" i="1" l="1"/>
  <c r="A1282" i="1"/>
  <c r="A1283" i="1" l="1"/>
  <c r="D1284" i="1"/>
  <c r="A1284" i="1" l="1"/>
  <c r="D1285" i="1"/>
  <c r="D1286" i="1" l="1"/>
  <c r="A1285" i="1"/>
  <c r="A1286" i="1" l="1"/>
  <c r="D1287" i="1"/>
  <c r="A1287" i="1" l="1"/>
  <c r="D1288" i="1"/>
  <c r="D1289" i="1" l="1"/>
  <c r="A1288" i="1"/>
  <c r="A1289" i="1" l="1"/>
  <c r="D1290" i="1"/>
  <c r="A1290" i="1" l="1"/>
  <c r="D1291" i="1"/>
  <c r="D1292" i="1" l="1"/>
  <c r="A1291" i="1"/>
  <c r="A1292" i="1" l="1"/>
  <c r="D1293" i="1"/>
  <c r="A1293" i="1" l="1"/>
  <c r="D1294" i="1"/>
  <c r="D1295" i="1" l="1"/>
  <c r="A1294" i="1"/>
  <c r="A1295" i="1" l="1"/>
  <c r="D1296" i="1"/>
  <c r="A1296" i="1" l="1"/>
  <c r="D1297" i="1"/>
  <c r="D1298" i="1" l="1"/>
  <c r="A1297" i="1"/>
  <c r="A1298" i="1" l="1"/>
  <c r="D1299" i="1"/>
  <c r="A1299" i="1" l="1"/>
  <c r="D1300" i="1"/>
  <c r="D1301" i="1" l="1"/>
  <c r="A1300" i="1"/>
  <c r="A1301" i="1" l="1"/>
  <c r="D1302" i="1"/>
  <c r="A1302" i="1" l="1"/>
  <c r="D1303" i="1"/>
  <c r="D1304" i="1" l="1"/>
  <c r="A1303" i="1"/>
  <c r="A1304" i="1" l="1"/>
  <c r="D1305" i="1"/>
  <c r="A1305" i="1" l="1"/>
  <c r="D1306" i="1"/>
  <c r="D1307" i="1" l="1"/>
  <c r="A1306" i="1"/>
  <c r="A1307" i="1" l="1"/>
  <c r="D1308" i="1"/>
  <c r="A1308" i="1" l="1"/>
  <c r="D1309" i="1"/>
  <c r="D1310" i="1" l="1"/>
  <c r="A1309" i="1"/>
  <c r="A1310" i="1" l="1"/>
  <c r="D1311" i="1"/>
  <c r="A1311" i="1" l="1"/>
  <c r="D1312" i="1"/>
  <c r="D1313" i="1" l="1"/>
  <c r="A1312" i="1"/>
  <c r="A1313" i="1" l="1"/>
  <c r="D1314" i="1"/>
  <c r="A1314" i="1" l="1"/>
  <c r="D1315" i="1"/>
  <c r="D1316" i="1" l="1"/>
  <c r="A1315" i="1"/>
  <c r="A1316" i="1" l="1"/>
  <c r="D1317" i="1"/>
  <c r="A1317" i="1" l="1"/>
  <c r="D1318" i="1"/>
  <c r="D1319" i="1" l="1"/>
  <c r="A1318" i="1"/>
  <c r="A1319" i="1" l="1"/>
  <c r="D1320" i="1"/>
  <c r="A1320" i="1" l="1"/>
  <c r="D1321" i="1"/>
  <c r="D1322" i="1" l="1"/>
  <c r="A1321" i="1"/>
  <c r="A1322" i="1" l="1"/>
  <c r="D1323" i="1"/>
  <c r="A1323" i="1" l="1"/>
  <c r="D1324" i="1"/>
  <c r="D1325" i="1" l="1"/>
  <c r="A1324" i="1"/>
  <c r="A1325" i="1" l="1"/>
  <c r="D1326" i="1"/>
  <c r="A1326" i="1" l="1"/>
  <c r="D1327" i="1"/>
  <c r="D1328" i="1" l="1"/>
  <c r="A1327" i="1"/>
  <c r="A1328" i="1" l="1"/>
  <c r="D1329" i="1"/>
  <c r="A1329" i="1" l="1"/>
  <c r="D1330" i="1"/>
  <c r="D1331" i="1" l="1"/>
  <c r="A1330" i="1"/>
  <c r="A1331" i="1" l="1"/>
  <c r="D1332" i="1"/>
  <c r="A1332" i="1" l="1"/>
  <c r="D1333" i="1"/>
  <c r="D1334" i="1" l="1"/>
  <c r="A1333" i="1"/>
  <c r="A1334" i="1" l="1"/>
  <c r="D1335" i="1"/>
  <c r="A1335" i="1" l="1"/>
  <c r="D1336" i="1"/>
  <c r="D1337" i="1" l="1"/>
  <c r="A1336" i="1"/>
  <c r="A1337" i="1" l="1"/>
  <c r="D1338" i="1"/>
  <c r="A1338" i="1" l="1"/>
  <c r="D1339" i="1"/>
  <c r="D1340" i="1" l="1"/>
  <c r="A1339" i="1"/>
  <c r="A1340" i="1" l="1"/>
  <c r="D1341" i="1"/>
  <c r="A1341" i="1" l="1"/>
  <c r="D1342" i="1"/>
  <c r="D1343" i="1" l="1"/>
  <c r="A1342" i="1"/>
  <c r="A1343" i="1" l="1"/>
  <c r="D1344" i="1"/>
  <c r="A1344" i="1" l="1"/>
  <c r="D1345" i="1"/>
  <c r="D1346" i="1" l="1"/>
  <c r="A1345" i="1"/>
  <c r="A1346" i="1" l="1"/>
  <c r="D1347" i="1"/>
  <c r="A1347" i="1" l="1"/>
  <c r="D1348" i="1"/>
  <c r="D1349" i="1" l="1"/>
  <c r="A1348" i="1"/>
  <c r="A1349" i="1" l="1"/>
  <c r="D1350" i="1"/>
  <c r="A1350" i="1" l="1"/>
  <c r="D1351" i="1"/>
  <c r="D1352" i="1" l="1"/>
  <c r="A1351" i="1"/>
  <c r="A1352" i="1" l="1"/>
  <c r="D1353" i="1"/>
  <c r="A1353" i="1" l="1"/>
  <c r="D1354" i="1"/>
  <c r="D1355" i="1" l="1"/>
  <c r="A1354" i="1"/>
  <c r="A1355" i="1" l="1"/>
  <c r="D1356" i="1"/>
  <c r="A1356" i="1" l="1"/>
  <c r="D1357" i="1"/>
  <c r="D1358" i="1" l="1"/>
  <c r="A1357" i="1"/>
  <c r="A1358" i="1" l="1"/>
  <c r="D1359" i="1"/>
  <c r="A1359" i="1" l="1"/>
  <c r="D1360" i="1"/>
  <c r="D1361" i="1" l="1"/>
  <c r="A1360" i="1"/>
  <c r="A1361" i="1" l="1"/>
  <c r="D1362" i="1"/>
  <c r="A1362" i="1" l="1"/>
  <c r="D1363" i="1"/>
  <c r="D1364" i="1" l="1"/>
  <c r="A1363" i="1"/>
  <c r="A1364" i="1" l="1"/>
  <c r="D1365" i="1"/>
  <c r="A1365" i="1" l="1"/>
  <c r="D1366" i="1"/>
  <c r="D1367" i="1" l="1"/>
  <c r="A1366" i="1"/>
  <c r="A1367" i="1" l="1"/>
  <c r="D1368" i="1"/>
  <c r="A1368" i="1" l="1"/>
  <c r="D1369" i="1"/>
  <c r="D1370" i="1" l="1"/>
  <c r="A1369" i="1"/>
  <c r="A1370" i="1" l="1"/>
  <c r="D1371" i="1"/>
  <c r="A1371" i="1" l="1"/>
  <c r="D1372" i="1"/>
  <c r="D1373" i="1" l="1"/>
  <c r="A1372" i="1"/>
  <c r="A1373" i="1" l="1"/>
  <c r="D1374" i="1"/>
  <c r="A1374" i="1" l="1"/>
  <c r="D1375" i="1"/>
  <c r="D1376" i="1" l="1"/>
  <c r="A1375" i="1"/>
  <c r="A1376" i="1" l="1"/>
  <c r="D1377" i="1"/>
  <c r="A1377" i="1" l="1"/>
  <c r="D1378" i="1"/>
  <c r="D1379" i="1" l="1"/>
  <c r="A1378" i="1"/>
  <c r="A1379" i="1" l="1"/>
  <c r="D1380" i="1"/>
  <c r="A1380" i="1" l="1"/>
  <c r="D1381" i="1"/>
  <c r="D1382" i="1" l="1"/>
  <c r="A1381" i="1"/>
  <c r="A1382" i="1" l="1"/>
  <c r="D1383" i="1"/>
  <c r="A1383" i="1" l="1"/>
  <c r="D1384" i="1"/>
  <c r="D1385" i="1" l="1"/>
  <c r="A1384" i="1"/>
  <c r="A1385" i="1" l="1"/>
  <c r="D1386" i="1"/>
  <c r="A1386" i="1" l="1"/>
  <c r="D1387" i="1"/>
  <c r="D1388" i="1" l="1"/>
  <c r="A1387" i="1"/>
  <c r="A1388" i="1" l="1"/>
  <c r="D1389" i="1"/>
  <c r="A1389" i="1" l="1"/>
  <c r="D1390" i="1"/>
  <c r="D1391" i="1" l="1"/>
  <c r="A1390" i="1"/>
  <c r="A1391" i="1" l="1"/>
  <c r="D1392" i="1"/>
  <c r="A1392" i="1" l="1"/>
  <c r="D1393" i="1"/>
  <c r="D1394" i="1" l="1"/>
  <c r="A1393" i="1"/>
  <c r="A1394" i="1" l="1"/>
  <c r="D1395" i="1"/>
  <c r="A1395" i="1" l="1"/>
  <c r="D1396" i="1"/>
  <c r="D1397" i="1" l="1"/>
  <c r="A1396" i="1"/>
  <c r="A1397" i="1" l="1"/>
  <c r="D1398" i="1"/>
  <c r="A1398" i="1" l="1"/>
  <c r="D1399" i="1"/>
  <c r="D1400" i="1" l="1"/>
  <c r="A1399" i="1"/>
  <c r="A1400" i="1" l="1"/>
  <c r="D1401" i="1"/>
  <c r="A1401" i="1" l="1"/>
  <c r="D1402" i="1"/>
  <c r="D1403" i="1" l="1"/>
  <c r="A1402" i="1"/>
  <c r="A1403" i="1" l="1"/>
  <c r="D1404" i="1"/>
  <c r="A1404" i="1" l="1"/>
  <c r="D1405" i="1"/>
  <c r="D1406" i="1" l="1"/>
  <c r="A1405" i="1"/>
  <c r="A1406" i="1" l="1"/>
  <c r="D1407" i="1"/>
  <c r="A1407" i="1" l="1"/>
  <c r="D1408" i="1"/>
  <c r="D1409" i="1" l="1"/>
  <c r="A1408" i="1"/>
  <c r="A1409" i="1" l="1"/>
  <c r="D1410" i="1"/>
  <c r="A1410" i="1" l="1"/>
  <c r="D1411" i="1"/>
  <c r="D1412" i="1" l="1"/>
  <c r="A1411" i="1"/>
  <c r="A1412" i="1" l="1"/>
  <c r="D1413" i="1"/>
  <c r="A1413" i="1" l="1"/>
  <c r="D1414" i="1"/>
  <c r="D1415" i="1" l="1"/>
  <c r="A1414" i="1"/>
  <c r="A1415" i="1" l="1"/>
  <c r="D1416" i="1"/>
  <c r="A1416" i="1" l="1"/>
  <c r="D1417" i="1"/>
  <c r="D1418" i="1" l="1"/>
  <c r="A1417" i="1"/>
  <c r="A1418" i="1" l="1"/>
  <c r="D1419" i="1"/>
  <c r="A1419" i="1" l="1"/>
  <c r="D1420" i="1"/>
  <c r="D1421" i="1" l="1"/>
  <c r="A1420" i="1"/>
  <c r="A1421" i="1" l="1"/>
  <c r="D1422" i="1"/>
  <c r="A1422" i="1" l="1"/>
  <c r="D1423" i="1"/>
  <c r="D1424" i="1" l="1"/>
  <c r="A1423" i="1"/>
  <c r="A1424" i="1" l="1"/>
  <c r="D1425" i="1"/>
  <c r="A1425" i="1" l="1"/>
  <c r="D1426" i="1"/>
  <c r="D1427" i="1" l="1"/>
  <c r="A1426" i="1"/>
  <c r="A1427" i="1" l="1"/>
  <c r="D1428" i="1"/>
  <c r="A1428" i="1" l="1"/>
  <c r="D1429" i="1"/>
  <c r="D1430" i="1" l="1"/>
  <c r="A1429" i="1"/>
  <c r="A1430" i="1" l="1"/>
  <c r="D1431" i="1"/>
  <c r="A1431" i="1" l="1"/>
  <c r="D1432" i="1"/>
  <c r="D1433" i="1" l="1"/>
  <c r="A1432" i="1"/>
  <c r="A1433" i="1" l="1"/>
  <c r="D1434" i="1"/>
  <c r="A1434" i="1" l="1"/>
  <c r="D1435" i="1"/>
  <c r="D1436" i="1" l="1"/>
  <c r="A1435" i="1"/>
  <c r="A1436" i="1" l="1"/>
  <c r="D1437" i="1"/>
  <c r="A1437" i="1" l="1"/>
  <c r="D1438" i="1"/>
  <c r="D1439" i="1" l="1"/>
  <c r="A1438" i="1"/>
  <c r="A1439" i="1" l="1"/>
  <c r="D1440" i="1"/>
  <c r="A1440" i="1" l="1"/>
  <c r="D1441" i="1"/>
  <c r="D1442" i="1" l="1"/>
  <c r="A1441" i="1"/>
  <c r="A1442" i="1" l="1"/>
  <c r="D1443" i="1"/>
  <c r="A1443" i="1" l="1"/>
  <c r="D1444" i="1"/>
  <c r="D1445" i="1" l="1"/>
  <c r="A1444" i="1"/>
  <c r="A1445" i="1" l="1"/>
  <c r="D1446" i="1"/>
  <c r="A1446" i="1" l="1"/>
  <c r="D1447" i="1"/>
  <c r="D1448" i="1" l="1"/>
  <c r="A1447" i="1"/>
  <c r="A1448" i="1" l="1"/>
  <c r="D1449" i="1"/>
  <c r="A1449" i="1" l="1"/>
  <c r="D1450" i="1"/>
  <c r="D1451" i="1" l="1"/>
  <c r="A1450" i="1"/>
  <c r="A1451" i="1" l="1"/>
  <c r="D1452" i="1"/>
  <c r="D1453" i="1" l="1"/>
  <c r="A1452" i="1"/>
  <c r="D1454" i="1" l="1"/>
  <c r="A1453" i="1"/>
  <c r="A1454" i="1" l="1"/>
  <c r="D1455" i="1"/>
  <c r="A1455" i="1" l="1"/>
  <c r="D1456" i="1"/>
  <c r="D1457" i="1" l="1"/>
  <c r="A1456" i="1"/>
  <c r="D1458" i="1" l="1"/>
  <c r="A1457" i="1"/>
  <c r="A1458" i="1" l="1"/>
  <c r="D1459" i="1"/>
  <c r="D1460" i="1" l="1"/>
  <c r="A1459" i="1"/>
  <c r="D1461" i="1" l="1"/>
  <c r="A1460" i="1"/>
  <c r="A1461" i="1" l="1"/>
  <c r="D1462" i="1"/>
  <c r="D1463" i="1" l="1"/>
  <c r="A1462" i="1"/>
  <c r="D1464" i="1" l="1"/>
  <c r="A1463" i="1"/>
  <c r="D1465" i="1" l="1"/>
  <c r="A1464" i="1"/>
  <c r="A1465" i="1" l="1"/>
  <c r="D1466" i="1"/>
  <c r="D1467" i="1" l="1"/>
  <c r="A1466" i="1"/>
  <c r="A1467" i="1" l="1"/>
  <c r="D1468" i="1"/>
  <c r="D1469" i="1" l="1"/>
  <c r="A1468" i="1"/>
  <c r="D1470" i="1" l="1"/>
  <c r="A1469" i="1"/>
  <c r="A1470" i="1" l="1"/>
  <c r="D1471" i="1"/>
  <c r="D1472" i="1" l="1"/>
  <c r="A1471" i="1"/>
  <c r="D1473" i="1" l="1"/>
  <c r="A1472" i="1"/>
  <c r="D1474" i="1" l="1"/>
  <c r="A1473" i="1"/>
  <c r="D1475" i="1" l="1"/>
  <c r="A1474" i="1"/>
  <c r="D1476" i="1" l="1"/>
  <c r="A1475" i="1"/>
  <c r="A1476" i="1" l="1"/>
  <c r="D1477" i="1"/>
  <c r="D1478" i="1" l="1"/>
  <c r="A1477" i="1"/>
  <c r="D1479" i="1" l="1"/>
  <c r="A1478" i="1"/>
  <c r="A1479" i="1" l="1"/>
  <c r="D1480" i="1"/>
  <c r="D1481" i="1" l="1"/>
  <c r="A1480" i="1"/>
  <c r="D1482" i="1" l="1"/>
  <c r="A1481" i="1"/>
  <c r="A1482" i="1" l="1"/>
  <c r="D1483" i="1"/>
  <c r="D1484" i="1" l="1"/>
  <c r="A1483" i="1"/>
  <c r="D1485" i="1" l="1"/>
  <c r="A1484" i="1"/>
  <c r="A1485" i="1" l="1"/>
  <c r="D1486" i="1"/>
  <c r="A1486" i="1" l="1"/>
  <c r="D1487" i="1"/>
  <c r="D1488" i="1" l="1"/>
  <c r="A1487" i="1"/>
  <c r="D1489" i="1" l="1"/>
  <c r="A1488" i="1"/>
  <c r="D1490" i="1" l="1"/>
  <c r="A1489" i="1"/>
  <c r="D1491" i="1" l="1"/>
  <c r="A1490" i="1"/>
  <c r="D1492" i="1" l="1"/>
  <c r="A1491" i="1"/>
  <c r="D1493" i="1" l="1"/>
  <c r="A1492" i="1"/>
  <c r="D1494" i="1" l="1"/>
  <c r="A1493" i="1"/>
  <c r="A1494" i="1" l="1"/>
  <c r="D1495" i="1"/>
  <c r="D1496" i="1" l="1"/>
  <c r="A1495" i="1"/>
  <c r="D1497" i="1" l="1"/>
  <c r="A1496" i="1"/>
  <c r="D1498" i="1" l="1"/>
  <c r="A1497" i="1"/>
  <c r="D1499" i="1" l="1"/>
  <c r="A1498" i="1"/>
  <c r="D1500" i="1" l="1"/>
  <c r="A1500" i="1" s="1"/>
  <c r="A1499" i="1"/>
</calcChain>
</file>

<file path=xl/sharedStrings.xml><?xml version="1.0" encoding="utf-8"?>
<sst xmlns="http://schemas.openxmlformats.org/spreadsheetml/2006/main" count="11" uniqueCount="11">
  <si>
    <t>CT</t>
  </si>
  <si>
    <t>ASHC</t>
  </si>
  <si>
    <t>Length_gaper</t>
  </si>
  <si>
    <t>Length_box</t>
  </si>
  <si>
    <t>Length_live</t>
  </si>
  <si>
    <t>Count</t>
  </si>
  <si>
    <t>Quadrat</t>
  </si>
  <si>
    <t>State</t>
  </si>
  <si>
    <t>Site</t>
  </si>
  <si>
    <t>Date_collected</t>
  </si>
  <si>
    <t>Field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</si>
</sst>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"/>
  </numFmts>
  <fonts count="7"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9"/>
      <color theme="1"/>
      <name val="Google Sans Mono"/>
    </font>
    <font>
      <sz val="11"/>
      <color rgb="FF000000"/>
      <name val="&quot;Söhne Mono&quot;"/>
    </font>
    <font>
      <sz val="12"/>
      <color theme="1"/>
      <name val="Calibri"/>
      <scheme val="minor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/>
    <xf numFmtId="0" fontId="1" fillId="0" borderId="0" xfId="0" applyFont="1" applyAlignment="1"/>
    <xf numFmtId="0" fontId="4" fillId="2" borderId="0" xfId="0" applyFont="1" applyFill="1" applyAlignment="1">
      <alignment horizontal="right"/>
    </xf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right"/>
    </xf>
    <xf numFmtId="0" fontId="1" fillId="5" borderId="0" xfId="0" applyFont="1" applyFill="1"/>
    <xf numFmtId="0" fontId="1" fillId="5" borderId="0" xfId="0" applyFont="1" applyFill="1" applyAlignment="1"/>
    <xf numFmtId="0" fontId="5" fillId="5" borderId="0" xfId="0" applyFont="1" applyFill="1" applyAlignment="1"/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00"/>
  <sheetViews>
    <sheetView tabSelected="1" workbookViewId="0"/>
  </sheetViews>
  <sheetFormatPr defaultColWidth="12.5703125" defaultRowHeight="15.75" customHeight="1"/>
  <cols>
    <col min="1" max="16384" width="12.5703125" style="1"/>
  </cols>
  <sheetData>
    <row r="1" spans="1:15" ht="15.75" customHeight="1">
      <c r="A1" s="13" t="s">
        <v>10</v>
      </c>
      <c r="B1" s="13" t="s">
        <v>9</v>
      </c>
      <c r="C1" s="13" t="s">
        <v>8</v>
      </c>
      <c r="D1" s="13" t="s">
        <v>7</v>
      </c>
      <c r="E1" s="12" t="s">
        <v>6</v>
      </c>
      <c r="F1" s="11" t="s">
        <v>5</v>
      </c>
      <c r="G1" s="11" t="s">
        <v>4</v>
      </c>
      <c r="H1" s="11" t="s">
        <v>3</v>
      </c>
      <c r="I1" s="11" t="s">
        <v>2</v>
      </c>
      <c r="J1" s="10"/>
      <c r="K1" s="10"/>
      <c r="L1" s="10"/>
      <c r="M1" s="10"/>
      <c r="N1" s="10"/>
      <c r="O1" s="10"/>
    </row>
    <row r="2" spans="1:15" ht="14.25">
      <c r="A2" s="5" t="str">
        <f>IF(LEN(D2)=1,CONCATENATE(TEXT(MONTH(B2),"00"),RIGHT(YEAR(B2),2),C2,"_0",D2),CONCATENATE(TEXT(MONTH(B2),"00"),RIGHT(YEAR(B2),2),C2,"_",D2))</f>
        <v>1023ASHC_CT</v>
      </c>
      <c r="B2" s="9">
        <v>45202</v>
      </c>
      <c r="C2" s="8" t="s">
        <v>1</v>
      </c>
      <c r="D2" s="8" t="s">
        <v>0</v>
      </c>
      <c r="E2" s="6">
        <v>1</v>
      </c>
      <c r="F2" s="7">
        <f ca="1">IFERROR(__xludf.DUMMYFUNCTION("QUERY({'Quadrat 1'!A5:D104;'Quadrat 2'!A5:D104;'Quadrat 3'!A5:D104;'Quadrat 4'!A5:D104;'Quadrat 5'!A5:D104;'Quadrat 6'!A5:D104;'Quadrat 7'!A5:D104;'Quadrat 8'!A5:D104;'Quadrat 9'!A5:D104;'Quadrat 10'!A5:D104;'Quadrat 11'!A5:D104;'Quadrat 12'!A5:D104})"),1)</f>
        <v>1</v>
      </c>
      <c r="G2" s="2">
        <f ca="1">IFERROR(__xludf.DUMMYFUNCTION("""COMPUTED_VALUE"""),126.88)</f>
        <v>126.88</v>
      </c>
      <c r="H2" s="7">
        <f ca="1">IFERROR(__xludf.DUMMYFUNCTION("""COMPUTED_VALUE"""),106.67)</f>
        <v>106.67</v>
      </c>
      <c r="I2" s="2"/>
    </row>
    <row r="3" spans="1:15" ht="12.75">
      <c r="A3" s="5" t="str">
        <f>IF(LEN(D3)=1,CONCATENATE(TEXT(MONTH(B3),"00"),RIGHT(YEAR(B3),2),C3,"_0",D3),CONCATENATE(TEXT(MONTH(B3),"00"),RIGHT(YEAR(B3),2),C3,"_",D3))</f>
        <v>1023ASHC_CT</v>
      </c>
      <c r="B3" s="4">
        <f>B2</f>
        <v>45202</v>
      </c>
      <c r="C3" s="3" t="str">
        <f>C2</f>
        <v>ASHC</v>
      </c>
      <c r="D3" s="3" t="str">
        <f>D2</f>
        <v>CT</v>
      </c>
      <c r="E3" s="6">
        <v>1</v>
      </c>
      <c r="F3" s="2">
        <f ca="1">IFERROR(__xludf.DUMMYFUNCTION("""COMPUTED_VALUE"""),2)</f>
        <v>2</v>
      </c>
      <c r="G3" s="2">
        <f ca="1">IFERROR(__xludf.DUMMYFUNCTION("""COMPUTED_VALUE"""),37.81)</f>
        <v>37.81</v>
      </c>
      <c r="H3" s="2">
        <f ca="1">IFERROR(__xludf.DUMMYFUNCTION("""COMPUTED_VALUE"""),167.53)</f>
        <v>167.53</v>
      </c>
      <c r="I3" s="2"/>
    </row>
    <row r="4" spans="1:15" ht="12.75">
      <c r="A4" s="5" t="str">
        <f>IF(LEN(D4)=1,CONCATENATE(TEXT(MONTH(B4),"00"),RIGHT(YEAR(B4),2),C4,"_0",D4),CONCATENATE(TEXT(MONTH(B4),"00"),RIGHT(YEAR(B4),2),C4,"_",D4))</f>
        <v>1023ASHC_CT</v>
      </c>
      <c r="B4" s="4">
        <f>B3</f>
        <v>45202</v>
      </c>
      <c r="C4" s="3" t="str">
        <f>C3</f>
        <v>ASHC</v>
      </c>
      <c r="D4" s="3" t="str">
        <f>D3</f>
        <v>CT</v>
      </c>
      <c r="E4" s="6">
        <v>1</v>
      </c>
      <c r="F4" s="2">
        <f ca="1">IFERROR(__xludf.DUMMYFUNCTION("""COMPUTED_VALUE"""),3)</f>
        <v>3</v>
      </c>
      <c r="G4" s="2">
        <f ca="1">IFERROR(__xludf.DUMMYFUNCTION("""COMPUTED_VALUE"""),27.95)</f>
        <v>27.95</v>
      </c>
      <c r="H4" s="2">
        <f ca="1">IFERROR(__xludf.DUMMYFUNCTION("""COMPUTED_VALUE"""),105.19)</f>
        <v>105.19</v>
      </c>
      <c r="I4" s="2"/>
    </row>
    <row r="5" spans="1:15" ht="12.75">
      <c r="A5" s="5" t="str">
        <f>IF(LEN(D5)=1,CONCATENATE(TEXT(MONTH(B5),"00"),RIGHT(YEAR(B5),2),C5,"_0",D5),CONCATENATE(TEXT(MONTH(B5),"00"),RIGHT(YEAR(B5),2),C5,"_",D5))</f>
        <v>1023ASHC_CT</v>
      </c>
      <c r="B5" s="4">
        <f>B4</f>
        <v>45202</v>
      </c>
      <c r="C5" s="3" t="str">
        <f>C4</f>
        <v>ASHC</v>
      </c>
      <c r="D5" s="3" t="str">
        <f>D4</f>
        <v>CT</v>
      </c>
      <c r="E5" s="6">
        <v>1</v>
      </c>
      <c r="F5" s="2">
        <f ca="1">IFERROR(__xludf.DUMMYFUNCTION("""COMPUTED_VALUE"""),4)</f>
        <v>4</v>
      </c>
      <c r="G5" s="2">
        <f ca="1">IFERROR(__xludf.DUMMYFUNCTION("""COMPUTED_VALUE"""),16.64)</f>
        <v>16.64</v>
      </c>
      <c r="H5" s="2">
        <f ca="1">IFERROR(__xludf.DUMMYFUNCTION("""COMPUTED_VALUE"""),27.11)</f>
        <v>27.11</v>
      </c>
      <c r="I5" s="2"/>
    </row>
    <row r="6" spans="1:15" ht="12.75">
      <c r="A6" s="5" t="str">
        <f>IF(LEN(D6)=1,CONCATENATE(TEXT(MONTH(B6),"00"),RIGHT(YEAR(B6),2),C6,"_0",D6),CONCATENATE(TEXT(MONTH(B6),"00"),RIGHT(YEAR(B6),2),C6,"_",D6))</f>
        <v>1023ASHC_CT</v>
      </c>
      <c r="B6" s="4">
        <f>B5</f>
        <v>45202</v>
      </c>
      <c r="C6" s="3" t="str">
        <f>C5</f>
        <v>ASHC</v>
      </c>
      <c r="D6" s="3" t="str">
        <f>D5</f>
        <v>CT</v>
      </c>
      <c r="E6" s="6">
        <v>1</v>
      </c>
      <c r="F6" s="2">
        <f ca="1">IFERROR(__xludf.DUMMYFUNCTION("""COMPUTED_VALUE"""),5)</f>
        <v>5</v>
      </c>
      <c r="G6" s="2">
        <f ca="1">IFERROR(__xludf.DUMMYFUNCTION("""COMPUTED_VALUE"""),23.29)</f>
        <v>23.29</v>
      </c>
      <c r="H6" s="2">
        <f ca="1">IFERROR(__xludf.DUMMYFUNCTION("""COMPUTED_VALUE"""),1515.2)</f>
        <v>1515.2</v>
      </c>
      <c r="I6" s="2"/>
    </row>
    <row r="7" spans="1:15" ht="12.75">
      <c r="A7" s="5" t="str">
        <f>IF(LEN(D7)=1,CONCATENATE(TEXT(MONTH(B7),"00"),RIGHT(YEAR(B7),2),C7,"_0",D7),CONCATENATE(TEXT(MONTH(B7),"00"),RIGHT(YEAR(B7),2),C7,"_",D7))</f>
        <v>1023ASHC_CT</v>
      </c>
      <c r="B7" s="4">
        <f>B6</f>
        <v>45202</v>
      </c>
      <c r="C7" s="3" t="str">
        <f>C6</f>
        <v>ASHC</v>
      </c>
      <c r="D7" s="3" t="str">
        <f>D6</f>
        <v>CT</v>
      </c>
      <c r="E7" s="6">
        <v>1</v>
      </c>
      <c r="F7" s="2">
        <f ca="1">IFERROR(__xludf.DUMMYFUNCTION("""COMPUTED_VALUE"""),6)</f>
        <v>6</v>
      </c>
      <c r="G7" s="2">
        <f ca="1">IFERROR(__xludf.DUMMYFUNCTION("""COMPUTED_VALUE"""),31.3)</f>
        <v>31.3</v>
      </c>
      <c r="H7" s="2">
        <f ca="1">IFERROR(__xludf.DUMMYFUNCTION("""COMPUTED_VALUE"""),142.13)</f>
        <v>142.13</v>
      </c>
      <c r="I7" s="2"/>
    </row>
    <row r="8" spans="1:15" ht="12.75">
      <c r="A8" s="5" t="str">
        <f>IF(LEN(D8)=1,CONCATENATE(TEXT(MONTH(B8),"00"),RIGHT(YEAR(B8),2),C8,"_0",D8),CONCATENATE(TEXT(MONTH(B8),"00"),RIGHT(YEAR(B8),2),C8,"_",D8))</f>
        <v>1023ASHC_CT</v>
      </c>
      <c r="B8" s="4">
        <f>B7</f>
        <v>45202</v>
      </c>
      <c r="C8" s="3" t="str">
        <f>C7</f>
        <v>ASHC</v>
      </c>
      <c r="D8" s="3" t="str">
        <f>D7</f>
        <v>CT</v>
      </c>
      <c r="E8" s="6">
        <v>1</v>
      </c>
      <c r="F8" s="2">
        <f ca="1">IFERROR(__xludf.DUMMYFUNCTION("""COMPUTED_VALUE"""),7)</f>
        <v>7</v>
      </c>
      <c r="G8" s="2">
        <f ca="1">IFERROR(__xludf.DUMMYFUNCTION("""COMPUTED_VALUE"""),63.89)</f>
        <v>63.89</v>
      </c>
      <c r="H8" s="2">
        <f ca="1">IFERROR(__xludf.DUMMYFUNCTION("""COMPUTED_VALUE"""),87.75)</f>
        <v>87.75</v>
      </c>
      <c r="I8" s="2"/>
    </row>
    <row r="9" spans="1:15" ht="12.75">
      <c r="A9" s="5" t="str">
        <f>IF(LEN(D9)=1,CONCATENATE(TEXT(MONTH(B9),"00"),RIGHT(YEAR(B9),2),C9,"_0",D9),CONCATENATE(TEXT(MONTH(B9),"00"),RIGHT(YEAR(B9),2),C9,"_",D9))</f>
        <v>1023ASHC_CT</v>
      </c>
      <c r="B9" s="4">
        <f>B8</f>
        <v>45202</v>
      </c>
      <c r="C9" s="3" t="str">
        <f>C8</f>
        <v>ASHC</v>
      </c>
      <c r="D9" s="3" t="str">
        <f>D8</f>
        <v>CT</v>
      </c>
      <c r="E9" s="6">
        <v>1</v>
      </c>
      <c r="F9" s="2">
        <f ca="1">IFERROR(__xludf.DUMMYFUNCTION("""COMPUTED_VALUE"""),8)</f>
        <v>8</v>
      </c>
      <c r="G9" s="2">
        <f ca="1">IFERROR(__xludf.DUMMYFUNCTION("""COMPUTED_VALUE"""),27.5)</f>
        <v>27.5</v>
      </c>
      <c r="H9" s="2">
        <f ca="1">IFERROR(__xludf.DUMMYFUNCTION("""COMPUTED_VALUE"""),25.84)</f>
        <v>25.84</v>
      </c>
      <c r="I9" s="2"/>
    </row>
    <row r="10" spans="1:15" ht="12.75">
      <c r="A10" s="5" t="str">
        <f>IF(LEN(D10)=1,CONCATENATE(TEXT(MONTH(B10),"00"),RIGHT(YEAR(B10),2),C10,"_0",D10),CONCATENATE(TEXT(MONTH(B10),"00"),RIGHT(YEAR(B10),2),C10,"_",D10))</f>
        <v>1023ASHC_CT</v>
      </c>
      <c r="B10" s="4">
        <f>B9</f>
        <v>45202</v>
      </c>
      <c r="C10" s="3" t="str">
        <f>C9</f>
        <v>ASHC</v>
      </c>
      <c r="D10" s="3" t="str">
        <f>D9</f>
        <v>CT</v>
      </c>
      <c r="E10" s="6">
        <v>1</v>
      </c>
      <c r="F10" s="2">
        <f ca="1">IFERROR(__xludf.DUMMYFUNCTION("""COMPUTED_VALUE"""),9)</f>
        <v>9</v>
      </c>
      <c r="G10" s="2">
        <f ca="1">IFERROR(__xludf.DUMMYFUNCTION("""COMPUTED_VALUE"""),59.36)</f>
        <v>59.36</v>
      </c>
      <c r="H10" s="2">
        <f ca="1">IFERROR(__xludf.DUMMYFUNCTION("""COMPUTED_VALUE"""),124.9)</f>
        <v>124.9</v>
      </c>
      <c r="I10" s="2"/>
    </row>
    <row r="11" spans="1:15" ht="12.75">
      <c r="A11" s="5" t="str">
        <f>IF(LEN(D11)=1,CONCATENATE(TEXT(MONTH(B11),"00"),RIGHT(YEAR(B11),2),C11,"_0",D11),CONCATENATE(TEXT(MONTH(B11),"00"),RIGHT(YEAR(B11),2),C11,"_",D11))</f>
        <v>1023ASHC_CT</v>
      </c>
      <c r="B11" s="4">
        <f>B10</f>
        <v>45202</v>
      </c>
      <c r="C11" s="3" t="str">
        <f>C10</f>
        <v>ASHC</v>
      </c>
      <c r="D11" s="3" t="str">
        <f>D10</f>
        <v>CT</v>
      </c>
      <c r="E11" s="6">
        <v>1</v>
      </c>
      <c r="F11" s="2">
        <f ca="1">IFERROR(__xludf.DUMMYFUNCTION("""COMPUTED_VALUE"""),10)</f>
        <v>10</v>
      </c>
      <c r="G11" s="2">
        <f ca="1">IFERROR(__xludf.DUMMYFUNCTION("""COMPUTED_VALUE"""),16.18)</f>
        <v>16.18</v>
      </c>
      <c r="H11" s="2">
        <f ca="1">IFERROR(__xludf.DUMMYFUNCTION("""COMPUTED_VALUE"""),105.16)</f>
        <v>105.16</v>
      </c>
      <c r="I11" s="2"/>
      <c r="M11" s="6"/>
    </row>
    <row r="12" spans="1:15" ht="12.75">
      <c r="A12" s="5" t="str">
        <f>IF(LEN(D12)=1,CONCATENATE(TEXT(MONTH(B12),"00"),RIGHT(YEAR(B12),2),C12,"_0",D12),CONCATENATE(TEXT(MONTH(B12),"00"),RIGHT(YEAR(B12),2),C12,"_",D12))</f>
        <v>1023ASHC_CT</v>
      </c>
      <c r="B12" s="4">
        <f>B11</f>
        <v>45202</v>
      </c>
      <c r="C12" s="3" t="str">
        <f>C11</f>
        <v>ASHC</v>
      </c>
      <c r="D12" s="3" t="str">
        <f>D11</f>
        <v>CT</v>
      </c>
      <c r="E12" s="6">
        <v>1</v>
      </c>
      <c r="F12" s="2">
        <f ca="1">IFERROR(__xludf.DUMMYFUNCTION("""COMPUTED_VALUE"""),11)</f>
        <v>11</v>
      </c>
      <c r="G12" s="2">
        <f ca="1">IFERROR(__xludf.DUMMYFUNCTION("""COMPUTED_VALUE"""),108.67)</f>
        <v>108.67</v>
      </c>
      <c r="H12" s="2">
        <f ca="1">IFERROR(__xludf.DUMMYFUNCTION("""COMPUTED_VALUE"""),122.37)</f>
        <v>122.37</v>
      </c>
      <c r="I12" s="2"/>
    </row>
    <row r="13" spans="1:15" ht="12.75">
      <c r="A13" s="5" t="str">
        <f>IF(LEN(D13)=1,CONCATENATE(TEXT(MONTH(B13),"00"),RIGHT(YEAR(B13),2),C13,"_0",D13),CONCATENATE(TEXT(MONTH(B13),"00"),RIGHT(YEAR(B13),2),C13,"_",D13))</f>
        <v>1023ASHC_CT</v>
      </c>
      <c r="B13" s="4">
        <f>B12</f>
        <v>45202</v>
      </c>
      <c r="C13" s="3" t="str">
        <f>C12</f>
        <v>ASHC</v>
      </c>
      <c r="D13" s="3" t="str">
        <f>D12</f>
        <v>CT</v>
      </c>
      <c r="E13" s="6">
        <v>1</v>
      </c>
      <c r="F13" s="2">
        <f ca="1">IFERROR(__xludf.DUMMYFUNCTION("""COMPUTED_VALUE"""),12)</f>
        <v>12</v>
      </c>
      <c r="G13" s="2">
        <f ca="1">IFERROR(__xludf.DUMMYFUNCTION("""COMPUTED_VALUE"""),176.72)</f>
        <v>176.72</v>
      </c>
      <c r="H13" s="2">
        <f ca="1">IFERROR(__xludf.DUMMYFUNCTION("""COMPUTED_VALUE"""),87.19)</f>
        <v>87.19</v>
      </c>
      <c r="I13" s="2"/>
    </row>
    <row r="14" spans="1:15" ht="12.75">
      <c r="A14" s="5" t="str">
        <f>IF(LEN(D14)=1,CONCATENATE(TEXT(MONTH(B14),"00"),RIGHT(YEAR(B14),2),C14,"_0",D14),CONCATENATE(TEXT(MONTH(B14),"00"),RIGHT(YEAR(B14),2),C14,"_",D14))</f>
        <v>1023ASHC_CT</v>
      </c>
      <c r="B14" s="4">
        <f>B13</f>
        <v>45202</v>
      </c>
      <c r="C14" s="3" t="str">
        <f>C13</f>
        <v>ASHC</v>
      </c>
      <c r="D14" s="3" t="str">
        <f>D13</f>
        <v>CT</v>
      </c>
      <c r="E14" s="6">
        <v>1</v>
      </c>
      <c r="F14" s="2">
        <f ca="1">IFERROR(__xludf.DUMMYFUNCTION("""COMPUTED_VALUE"""),13)</f>
        <v>13</v>
      </c>
      <c r="G14" s="2">
        <f ca="1">IFERROR(__xludf.DUMMYFUNCTION("""COMPUTED_VALUE"""),14.76)</f>
        <v>14.76</v>
      </c>
      <c r="H14" s="2">
        <f ca="1">IFERROR(__xludf.DUMMYFUNCTION("""COMPUTED_VALUE"""),30.09)</f>
        <v>30.09</v>
      </c>
      <c r="I14" s="2"/>
    </row>
    <row r="15" spans="1:15" ht="12.75">
      <c r="A15" s="5" t="str">
        <f>IF(LEN(D15)=1,CONCATENATE(TEXT(MONTH(B15),"00"),RIGHT(YEAR(B15),2),C15,"_0",D15),CONCATENATE(TEXT(MONTH(B15),"00"),RIGHT(YEAR(B15),2),C15,"_",D15))</f>
        <v>1023ASHC_CT</v>
      </c>
      <c r="B15" s="4">
        <f>B14</f>
        <v>45202</v>
      </c>
      <c r="C15" s="3" t="str">
        <f>C14</f>
        <v>ASHC</v>
      </c>
      <c r="D15" s="3" t="str">
        <f>D14</f>
        <v>CT</v>
      </c>
      <c r="E15" s="6">
        <v>1</v>
      </c>
      <c r="F15" s="2">
        <f ca="1">IFERROR(__xludf.DUMMYFUNCTION("""COMPUTED_VALUE"""),14)</f>
        <v>14</v>
      </c>
      <c r="G15" s="2">
        <f ca="1">IFERROR(__xludf.DUMMYFUNCTION("""COMPUTED_VALUE"""),11.79)</f>
        <v>11.79</v>
      </c>
      <c r="H15" s="2">
        <f ca="1">IFERROR(__xludf.DUMMYFUNCTION("""COMPUTED_VALUE"""),28.05)</f>
        <v>28.05</v>
      </c>
      <c r="I15" s="2"/>
    </row>
    <row r="16" spans="1:15" ht="12.75">
      <c r="A16" s="5" t="str">
        <f>IF(LEN(D16)=1,CONCATENATE(TEXT(MONTH(B16),"00"),RIGHT(YEAR(B16),2),C16,"_0",D16),CONCATENATE(TEXT(MONTH(B16),"00"),RIGHT(YEAR(B16),2),C16,"_",D16))</f>
        <v>1023ASHC_CT</v>
      </c>
      <c r="B16" s="4">
        <f>B15</f>
        <v>45202</v>
      </c>
      <c r="C16" s="3" t="str">
        <f>C15</f>
        <v>ASHC</v>
      </c>
      <c r="D16" s="3" t="str">
        <f>D15</f>
        <v>CT</v>
      </c>
      <c r="E16" s="6">
        <v>1</v>
      </c>
      <c r="F16" s="2">
        <f ca="1">IFERROR(__xludf.DUMMYFUNCTION("""COMPUTED_VALUE"""),15)</f>
        <v>15</v>
      </c>
      <c r="G16" s="2">
        <f ca="1">IFERROR(__xludf.DUMMYFUNCTION("""COMPUTED_VALUE"""),37.24)</f>
        <v>37.24</v>
      </c>
      <c r="H16" s="2">
        <f ca="1">IFERROR(__xludf.DUMMYFUNCTION("""COMPUTED_VALUE"""),110.97)</f>
        <v>110.97</v>
      </c>
      <c r="I16" s="2"/>
    </row>
    <row r="17" spans="1:9" ht="12.75">
      <c r="A17" s="5" t="str">
        <f>IF(LEN(D17)=1,CONCATENATE(TEXT(MONTH(B17),"00"),RIGHT(YEAR(B17),2),C17,"_0",D17),CONCATENATE(TEXT(MONTH(B17),"00"),RIGHT(YEAR(B17),2),C17,"_",D17))</f>
        <v>1023ASHC_CT</v>
      </c>
      <c r="B17" s="4">
        <f>B16</f>
        <v>45202</v>
      </c>
      <c r="C17" s="3" t="str">
        <f>C16</f>
        <v>ASHC</v>
      </c>
      <c r="D17" s="3" t="str">
        <f>D16</f>
        <v>CT</v>
      </c>
      <c r="E17" s="6">
        <v>1</v>
      </c>
      <c r="F17" s="2">
        <f ca="1">IFERROR(__xludf.DUMMYFUNCTION("""COMPUTED_VALUE"""),16)</f>
        <v>16</v>
      </c>
      <c r="G17" s="2">
        <f ca="1">IFERROR(__xludf.DUMMYFUNCTION("""COMPUTED_VALUE"""),97.13)</f>
        <v>97.13</v>
      </c>
      <c r="H17" s="2">
        <f ca="1">IFERROR(__xludf.DUMMYFUNCTION("""COMPUTED_VALUE"""),150.08)</f>
        <v>150.08000000000001</v>
      </c>
      <c r="I17" s="2"/>
    </row>
    <row r="18" spans="1:9" ht="12.75">
      <c r="A18" s="5" t="str">
        <f>IF(LEN(D18)=1,CONCATENATE(TEXT(MONTH(B18),"00"),RIGHT(YEAR(B18),2),C18,"_0",D18),CONCATENATE(TEXT(MONTH(B18),"00"),RIGHT(YEAR(B18),2),C18,"_",D18))</f>
        <v>1023ASHC_CT</v>
      </c>
      <c r="B18" s="4">
        <f>B17</f>
        <v>45202</v>
      </c>
      <c r="C18" s="3" t="str">
        <f>C17</f>
        <v>ASHC</v>
      </c>
      <c r="D18" s="3" t="str">
        <f>D17</f>
        <v>CT</v>
      </c>
      <c r="E18" s="6">
        <v>1</v>
      </c>
      <c r="F18" s="2">
        <f ca="1">IFERROR(__xludf.DUMMYFUNCTION("""COMPUTED_VALUE"""),17)</f>
        <v>17</v>
      </c>
      <c r="G18" s="2">
        <f ca="1">IFERROR(__xludf.DUMMYFUNCTION("""COMPUTED_VALUE"""),63.07)</f>
        <v>63.07</v>
      </c>
      <c r="H18" s="2">
        <f ca="1">IFERROR(__xludf.DUMMYFUNCTION("""COMPUTED_VALUE"""),124.35)</f>
        <v>124.35</v>
      </c>
      <c r="I18" s="2"/>
    </row>
    <row r="19" spans="1:9" ht="12.75">
      <c r="A19" s="5" t="str">
        <f>IF(LEN(D19)=1,CONCATENATE(TEXT(MONTH(B19),"00"),RIGHT(YEAR(B19),2),C19,"_0",D19),CONCATENATE(TEXT(MONTH(B19),"00"),RIGHT(YEAR(B19),2),C19,"_",D19))</f>
        <v>1023ASHC_CT</v>
      </c>
      <c r="B19" s="4">
        <f>B18</f>
        <v>45202</v>
      </c>
      <c r="C19" s="3" t="str">
        <f>C18</f>
        <v>ASHC</v>
      </c>
      <c r="D19" s="3" t="str">
        <f>D18</f>
        <v>CT</v>
      </c>
      <c r="E19" s="6">
        <v>1</v>
      </c>
      <c r="F19" s="2">
        <f ca="1">IFERROR(__xludf.DUMMYFUNCTION("""COMPUTED_VALUE"""),18)</f>
        <v>18</v>
      </c>
      <c r="G19" s="2">
        <f ca="1">IFERROR(__xludf.DUMMYFUNCTION("""COMPUTED_VALUE"""),34)</f>
        <v>34</v>
      </c>
      <c r="H19" s="2">
        <f ca="1">IFERROR(__xludf.DUMMYFUNCTION("""COMPUTED_VALUE"""),91.34)</f>
        <v>91.34</v>
      </c>
      <c r="I19" s="2"/>
    </row>
    <row r="20" spans="1:9" ht="12.75">
      <c r="A20" s="5" t="str">
        <f>IF(LEN(D20)=1,CONCATENATE(TEXT(MONTH(B20),"00"),RIGHT(YEAR(B20),2),C20,"_0",D20),CONCATENATE(TEXT(MONTH(B20),"00"),RIGHT(YEAR(B20),2),C20,"_",D20))</f>
        <v>1023ASHC_CT</v>
      </c>
      <c r="B20" s="4">
        <f>B19</f>
        <v>45202</v>
      </c>
      <c r="C20" s="3" t="str">
        <f>C19</f>
        <v>ASHC</v>
      </c>
      <c r="D20" s="3" t="str">
        <f>D19</f>
        <v>CT</v>
      </c>
      <c r="E20" s="6">
        <v>1</v>
      </c>
      <c r="F20" s="2">
        <f ca="1">IFERROR(__xludf.DUMMYFUNCTION("""COMPUTED_VALUE"""),19)</f>
        <v>19</v>
      </c>
      <c r="G20" s="2">
        <f ca="1">IFERROR(__xludf.DUMMYFUNCTION("""COMPUTED_VALUE"""),32.99)</f>
        <v>32.99</v>
      </c>
      <c r="H20" s="2">
        <f ca="1">IFERROR(__xludf.DUMMYFUNCTION("""COMPUTED_VALUE"""),116.93)</f>
        <v>116.93</v>
      </c>
      <c r="I20" s="2"/>
    </row>
    <row r="21" spans="1:9" ht="12.75">
      <c r="A21" s="5" t="str">
        <f>IF(LEN(D21)=1,CONCATENATE(TEXT(MONTH(B21),"00"),RIGHT(YEAR(B21),2),C21,"_0",D21),CONCATENATE(TEXT(MONTH(B21),"00"),RIGHT(YEAR(B21),2),C21,"_",D21))</f>
        <v>1023ASHC_CT</v>
      </c>
      <c r="B21" s="4">
        <f>B20</f>
        <v>45202</v>
      </c>
      <c r="C21" s="3" t="str">
        <f>C20</f>
        <v>ASHC</v>
      </c>
      <c r="D21" s="3" t="str">
        <f>D20</f>
        <v>CT</v>
      </c>
      <c r="E21" s="6">
        <v>1</v>
      </c>
      <c r="F21" s="2">
        <f ca="1">IFERROR(__xludf.DUMMYFUNCTION("""COMPUTED_VALUE"""),20)</f>
        <v>20</v>
      </c>
      <c r="G21" s="2">
        <f ca="1">IFERROR(__xludf.DUMMYFUNCTION("""COMPUTED_VALUE"""),34.14)</f>
        <v>34.14</v>
      </c>
      <c r="H21" s="2">
        <f ca="1">IFERROR(__xludf.DUMMYFUNCTION("""COMPUTED_VALUE"""),124.25)</f>
        <v>124.25</v>
      </c>
      <c r="I21" s="2"/>
    </row>
    <row r="22" spans="1:9" ht="12.75">
      <c r="A22" s="5" t="str">
        <f>IF(LEN(D22)=1,CONCATENATE(TEXT(MONTH(B22),"00"),RIGHT(YEAR(B22),2),C22,"_0",D22),CONCATENATE(TEXT(MONTH(B22),"00"),RIGHT(YEAR(B22),2),C22,"_",D22))</f>
        <v>1023ASHC_CT</v>
      </c>
      <c r="B22" s="4">
        <f>B21</f>
        <v>45202</v>
      </c>
      <c r="C22" s="3" t="str">
        <f>C21</f>
        <v>ASHC</v>
      </c>
      <c r="D22" s="3" t="str">
        <f>D21</f>
        <v>CT</v>
      </c>
      <c r="E22" s="6">
        <v>1</v>
      </c>
      <c r="F22" s="2">
        <f ca="1">IFERROR(__xludf.DUMMYFUNCTION("""COMPUTED_VALUE"""),21)</f>
        <v>21</v>
      </c>
      <c r="G22" s="2">
        <f ca="1">IFERROR(__xludf.DUMMYFUNCTION("""COMPUTED_VALUE"""),78)</f>
        <v>78</v>
      </c>
      <c r="H22" s="2">
        <f ca="1">IFERROR(__xludf.DUMMYFUNCTION("""COMPUTED_VALUE"""),113.21)</f>
        <v>113.21</v>
      </c>
      <c r="I22" s="2"/>
    </row>
    <row r="23" spans="1:9" ht="12.75">
      <c r="A23" s="5" t="str">
        <f>IF(LEN(D23)=1,CONCATENATE(TEXT(MONTH(B23),"00"),RIGHT(YEAR(B23),2),C23,"_0",D23),CONCATENATE(TEXT(MONTH(B23),"00"),RIGHT(YEAR(B23),2),C23,"_",D23))</f>
        <v>1023ASHC_CT</v>
      </c>
      <c r="B23" s="4">
        <f>B22</f>
        <v>45202</v>
      </c>
      <c r="C23" s="3" t="str">
        <f>C22</f>
        <v>ASHC</v>
      </c>
      <c r="D23" s="3" t="str">
        <f>D22</f>
        <v>CT</v>
      </c>
      <c r="E23" s="6">
        <v>1</v>
      </c>
      <c r="F23" s="2">
        <f ca="1">IFERROR(__xludf.DUMMYFUNCTION("""COMPUTED_VALUE"""),22)</f>
        <v>22</v>
      </c>
      <c r="G23" s="2">
        <f ca="1">IFERROR(__xludf.DUMMYFUNCTION("""COMPUTED_VALUE"""),72.04)</f>
        <v>72.040000000000006</v>
      </c>
      <c r="H23" s="2">
        <f ca="1">IFERROR(__xludf.DUMMYFUNCTION("""COMPUTED_VALUE"""),129.37)</f>
        <v>129.37</v>
      </c>
      <c r="I23" s="2"/>
    </row>
    <row r="24" spans="1:9" ht="12.75">
      <c r="A24" s="5" t="str">
        <f>IF(LEN(D24)=1,CONCATENATE(TEXT(MONTH(B24),"00"),RIGHT(YEAR(B24),2),C24,"_0",D24),CONCATENATE(TEXT(MONTH(B24),"00"),RIGHT(YEAR(B24),2),C24,"_",D24))</f>
        <v>1023ASHC_CT</v>
      </c>
      <c r="B24" s="4">
        <f>B23</f>
        <v>45202</v>
      </c>
      <c r="C24" s="3" t="str">
        <f>C23</f>
        <v>ASHC</v>
      </c>
      <c r="D24" s="3" t="str">
        <f>D23</f>
        <v>CT</v>
      </c>
      <c r="E24" s="6">
        <v>1</v>
      </c>
      <c r="F24" s="2">
        <f ca="1">IFERROR(__xludf.DUMMYFUNCTION("""COMPUTED_VALUE"""),23)</f>
        <v>23</v>
      </c>
      <c r="G24" s="2">
        <f ca="1">IFERROR(__xludf.DUMMYFUNCTION("""COMPUTED_VALUE"""),40.4)</f>
        <v>40.4</v>
      </c>
      <c r="H24" s="2">
        <f ca="1">IFERROR(__xludf.DUMMYFUNCTION("""COMPUTED_VALUE"""),95.3)</f>
        <v>95.3</v>
      </c>
      <c r="I24" s="2"/>
    </row>
    <row r="25" spans="1:9" ht="12.75">
      <c r="A25" s="5" t="str">
        <f>IF(LEN(D25)=1,CONCATENATE(TEXT(MONTH(B25),"00"),RIGHT(YEAR(B25),2),C25,"_0",D25),CONCATENATE(TEXT(MONTH(B25),"00"),RIGHT(YEAR(B25),2),C25,"_",D25))</f>
        <v>1023ASHC_CT</v>
      </c>
      <c r="B25" s="4">
        <f>B24</f>
        <v>45202</v>
      </c>
      <c r="C25" s="3" t="str">
        <f>C24</f>
        <v>ASHC</v>
      </c>
      <c r="D25" s="3" t="str">
        <f>D24</f>
        <v>CT</v>
      </c>
      <c r="E25" s="6">
        <v>1</v>
      </c>
      <c r="F25" s="2">
        <f ca="1">IFERROR(__xludf.DUMMYFUNCTION("""COMPUTED_VALUE"""),24)</f>
        <v>24</v>
      </c>
      <c r="G25" s="2">
        <f ca="1">IFERROR(__xludf.DUMMYFUNCTION("""COMPUTED_VALUE"""),62.48)</f>
        <v>62.48</v>
      </c>
      <c r="H25" s="2"/>
      <c r="I25" s="2"/>
    </row>
    <row r="26" spans="1:9" ht="12.75">
      <c r="A26" s="5" t="str">
        <f>IF(LEN(D26)=1,CONCATENATE(TEXT(MONTH(B26),"00"),RIGHT(YEAR(B26),2),C26,"_0",D26),CONCATENATE(TEXT(MONTH(B26),"00"),RIGHT(YEAR(B26),2),C26,"_",D26))</f>
        <v>1023ASHC_CT</v>
      </c>
      <c r="B26" s="4">
        <f>B25</f>
        <v>45202</v>
      </c>
      <c r="C26" s="3" t="str">
        <f>C25</f>
        <v>ASHC</v>
      </c>
      <c r="D26" s="3" t="str">
        <f>D25</f>
        <v>CT</v>
      </c>
      <c r="E26" s="6">
        <v>1</v>
      </c>
      <c r="F26" s="2">
        <f ca="1">IFERROR(__xludf.DUMMYFUNCTION("""COMPUTED_VALUE"""),25)</f>
        <v>25</v>
      </c>
      <c r="G26" s="2">
        <f ca="1">IFERROR(__xludf.DUMMYFUNCTION("""COMPUTED_VALUE"""),41.36)</f>
        <v>41.36</v>
      </c>
      <c r="H26" s="2"/>
      <c r="I26" s="2"/>
    </row>
    <row r="27" spans="1:9" ht="12.75">
      <c r="A27" s="5" t="str">
        <f>IF(LEN(D27)=1,CONCATENATE(TEXT(MONTH(B27),"00"),RIGHT(YEAR(B27),2),C27,"_0",D27),CONCATENATE(TEXT(MONTH(B27),"00"),RIGHT(YEAR(B27),2),C27,"_",D27))</f>
        <v>1023ASHC_CT</v>
      </c>
      <c r="B27" s="4">
        <f>B26</f>
        <v>45202</v>
      </c>
      <c r="C27" s="3" t="str">
        <f>C26</f>
        <v>ASHC</v>
      </c>
      <c r="D27" s="3" t="str">
        <f>D26</f>
        <v>CT</v>
      </c>
      <c r="E27" s="6">
        <v>1</v>
      </c>
      <c r="F27" s="2">
        <f ca="1">IFERROR(__xludf.DUMMYFUNCTION("""COMPUTED_VALUE"""),26)</f>
        <v>26</v>
      </c>
      <c r="G27" s="2">
        <f ca="1">IFERROR(__xludf.DUMMYFUNCTION("""COMPUTED_VALUE"""),78.73)</f>
        <v>78.73</v>
      </c>
      <c r="H27" s="2"/>
      <c r="I27" s="2"/>
    </row>
    <row r="28" spans="1:9" ht="12.75">
      <c r="A28" s="5" t="str">
        <f>IF(LEN(D28)=1,CONCATENATE(TEXT(MONTH(B28),"00"),RIGHT(YEAR(B28),2),C28,"_0",D28),CONCATENATE(TEXT(MONTH(B28),"00"),RIGHT(YEAR(B28),2),C28,"_",D28))</f>
        <v>1023ASHC_CT</v>
      </c>
      <c r="B28" s="4">
        <f>B27</f>
        <v>45202</v>
      </c>
      <c r="C28" s="3" t="str">
        <f>C27</f>
        <v>ASHC</v>
      </c>
      <c r="D28" s="3" t="str">
        <f>D27</f>
        <v>CT</v>
      </c>
      <c r="E28" s="6">
        <v>1</v>
      </c>
      <c r="F28" s="2">
        <f ca="1">IFERROR(__xludf.DUMMYFUNCTION("""COMPUTED_VALUE"""),27)</f>
        <v>27</v>
      </c>
      <c r="G28" s="2">
        <f ca="1">IFERROR(__xludf.DUMMYFUNCTION("""COMPUTED_VALUE"""),90.53)</f>
        <v>90.53</v>
      </c>
      <c r="H28" s="2"/>
      <c r="I28" s="2"/>
    </row>
    <row r="29" spans="1:9" ht="12.75">
      <c r="A29" s="5" t="str">
        <f>IF(LEN(D29)=1,CONCATENATE(TEXT(MONTH(B29),"00"),RIGHT(YEAR(B29),2),C29,"_0",D29),CONCATENATE(TEXT(MONTH(B29),"00"),RIGHT(YEAR(B29),2),C29,"_",D29))</f>
        <v>1023ASHC_CT</v>
      </c>
      <c r="B29" s="4">
        <f>B28</f>
        <v>45202</v>
      </c>
      <c r="C29" s="3" t="str">
        <f>C28</f>
        <v>ASHC</v>
      </c>
      <c r="D29" s="3" t="str">
        <f>D28</f>
        <v>CT</v>
      </c>
      <c r="E29" s="6">
        <v>1</v>
      </c>
      <c r="F29" s="2">
        <f ca="1">IFERROR(__xludf.DUMMYFUNCTION("""COMPUTED_VALUE"""),28)</f>
        <v>28</v>
      </c>
      <c r="G29" s="2">
        <f ca="1">IFERROR(__xludf.DUMMYFUNCTION("""COMPUTED_VALUE"""),120.93)</f>
        <v>120.93</v>
      </c>
      <c r="H29" s="2"/>
      <c r="I29" s="2"/>
    </row>
    <row r="30" spans="1:9" ht="12.75">
      <c r="A30" s="5" t="str">
        <f>IF(LEN(D30)=1,CONCATENATE(TEXT(MONTH(B30),"00"),RIGHT(YEAR(B30),2),C30,"_0",D30),CONCATENATE(TEXT(MONTH(B30),"00"),RIGHT(YEAR(B30),2),C30,"_",D30))</f>
        <v>1023ASHC_CT</v>
      </c>
      <c r="B30" s="4">
        <f>B29</f>
        <v>45202</v>
      </c>
      <c r="C30" s="3" t="str">
        <f>C29</f>
        <v>ASHC</v>
      </c>
      <c r="D30" s="3" t="str">
        <f>D29</f>
        <v>CT</v>
      </c>
      <c r="E30" s="6">
        <v>1</v>
      </c>
      <c r="F30" s="2">
        <f ca="1">IFERROR(__xludf.DUMMYFUNCTION("""COMPUTED_VALUE"""),29)</f>
        <v>29</v>
      </c>
      <c r="G30" s="2">
        <f ca="1">IFERROR(__xludf.DUMMYFUNCTION("""COMPUTED_VALUE"""),100.64)</f>
        <v>100.64</v>
      </c>
      <c r="H30" s="2"/>
      <c r="I30" s="2"/>
    </row>
    <row r="31" spans="1:9" ht="12.75">
      <c r="A31" s="5" t="str">
        <f>IF(LEN(D31)=1,CONCATENATE(TEXT(MONTH(B31),"00"),RIGHT(YEAR(B31),2),C31,"_0",D31),CONCATENATE(TEXT(MONTH(B31),"00"),RIGHT(YEAR(B31),2),C31,"_",D31))</f>
        <v>1023ASHC_CT</v>
      </c>
      <c r="B31" s="4">
        <f>B30</f>
        <v>45202</v>
      </c>
      <c r="C31" s="3" t="str">
        <f>C30</f>
        <v>ASHC</v>
      </c>
      <c r="D31" s="3" t="str">
        <f>D30</f>
        <v>CT</v>
      </c>
      <c r="E31" s="6">
        <v>1</v>
      </c>
      <c r="F31" s="2">
        <f ca="1">IFERROR(__xludf.DUMMYFUNCTION("""COMPUTED_VALUE"""),30)</f>
        <v>30</v>
      </c>
      <c r="G31" s="2">
        <f ca="1">IFERROR(__xludf.DUMMYFUNCTION("""COMPUTED_VALUE"""),85.8)</f>
        <v>85.8</v>
      </c>
      <c r="H31" s="2"/>
      <c r="I31" s="2"/>
    </row>
    <row r="32" spans="1:9" ht="12.75">
      <c r="A32" s="5" t="str">
        <f>IF(LEN(D32)=1,CONCATENATE(TEXT(MONTH(B32),"00"),RIGHT(YEAR(B32),2),C32,"_0",D32),CONCATENATE(TEXT(MONTH(B32),"00"),RIGHT(YEAR(B32),2),C32,"_",D32))</f>
        <v>1023ASHC_CT</v>
      </c>
      <c r="B32" s="4">
        <f>B31</f>
        <v>45202</v>
      </c>
      <c r="C32" s="3" t="str">
        <f>C31</f>
        <v>ASHC</v>
      </c>
      <c r="D32" s="3" t="str">
        <f>D31</f>
        <v>CT</v>
      </c>
      <c r="E32" s="6">
        <v>1</v>
      </c>
      <c r="F32" s="2">
        <f ca="1">IFERROR(__xludf.DUMMYFUNCTION("""COMPUTED_VALUE"""),31)</f>
        <v>31</v>
      </c>
      <c r="G32" s="2">
        <f ca="1">IFERROR(__xludf.DUMMYFUNCTION("""COMPUTED_VALUE"""),110.02)</f>
        <v>110.02</v>
      </c>
      <c r="H32" s="2"/>
      <c r="I32" s="2"/>
    </row>
    <row r="33" spans="1:9" ht="12.75">
      <c r="A33" s="5" t="str">
        <f>IF(LEN(D33)=1,CONCATENATE(TEXT(MONTH(B33),"00"),RIGHT(YEAR(B33),2),C33,"_0",D33),CONCATENATE(TEXT(MONTH(B33),"00"),RIGHT(YEAR(B33),2),C33,"_",D33))</f>
        <v>1023ASHC_CT</v>
      </c>
      <c r="B33" s="4">
        <f>B32</f>
        <v>45202</v>
      </c>
      <c r="C33" s="3" t="str">
        <f>C32</f>
        <v>ASHC</v>
      </c>
      <c r="D33" s="3" t="str">
        <f>D32</f>
        <v>CT</v>
      </c>
      <c r="E33" s="6">
        <v>1</v>
      </c>
      <c r="F33" s="2">
        <f ca="1">IFERROR(__xludf.DUMMYFUNCTION("""COMPUTED_VALUE"""),32)</f>
        <v>32</v>
      </c>
      <c r="G33" s="2">
        <f ca="1">IFERROR(__xludf.DUMMYFUNCTION("""COMPUTED_VALUE"""),72.93)</f>
        <v>72.930000000000007</v>
      </c>
      <c r="H33" s="2"/>
      <c r="I33" s="2"/>
    </row>
    <row r="34" spans="1:9" ht="12.75">
      <c r="A34" s="5" t="str">
        <f>IF(LEN(D34)=1,CONCATENATE(TEXT(MONTH(B34),"00"),RIGHT(YEAR(B34),2),C34,"_0",D34),CONCATENATE(TEXT(MONTH(B34),"00"),RIGHT(YEAR(B34),2),C34,"_",D34))</f>
        <v>1023ASHC_CT</v>
      </c>
      <c r="B34" s="4">
        <f>B33</f>
        <v>45202</v>
      </c>
      <c r="C34" s="3" t="str">
        <f>C33</f>
        <v>ASHC</v>
      </c>
      <c r="D34" s="3" t="str">
        <f>D33</f>
        <v>CT</v>
      </c>
      <c r="E34" s="6">
        <v>1</v>
      </c>
      <c r="F34" s="2">
        <f ca="1">IFERROR(__xludf.DUMMYFUNCTION("""COMPUTED_VALUE"""),33)</f>
        <v>33</v>
      </c>
      <c r="G34" s="2">
        <f ca="1">IFERROR(__xludf.DUMMYFUNCTION("""COMPUTED_VALUE"""),94.32)</f>
        <v>94.32</v>
      </c>
      <c r="H34" s="2"/>
      <c r="I34" s="2"/>
    </row>
    <row r="35" spans="1:9" ht="12.75">
      <c r="A35" s="5" t="str">
        <f>IF(LEN(D35)=1,CONCATENATE(TEXT(MONTH(B35),"00"),RIGHT(YEAR(B35),2),C35,"_0",D35),CONCATENATE(TEXT(MONTH(B35),"00"),RIGHT(YEAR(B35),2),C35,"_",D35))</f>
        <v>1023ASHC_CT</v>
      </c>
      <c r="B35" s="4">
        <f>B34</f>
        <v>45202</v>
      </c>
      <c r="C35" s="3" t="str">
        <f>C34</f>
        <v>ASHC</v>
      </c>
      <c r="D35" s="3" t="str">
        <f>D34</f>
        <v>CT</v>
      </c>
      <c r="E35" s="6">
        <v>1</v>
      </c>
      <c r="F35" s="2">
        <f ca="1">IFERROR(__xludf.DUMMYFUNCTION("""COMPUTED_VALUE"""),34)</f>
        <v>34</v>
      </c>
      <c r="G35" s="2">
        <f ca="1">IFERROR(__xludf.DUMMYFUNCTION("""COMPUTED_VALUE"""),55.71)</f>
        <v>55.71</v>
      </c>
      <c r="H35" s="2"/>
      <c r="I35" s="2"/>
    </row>
    <row r="36" spans="1:9" ht="12.75">
      <c r="A36" s="5" t="str">
        <f>IF(LEN(D36)=1,CONCATENATE(TEXT(MONTH(B36),"00"),RIGHT(YEAR(B36),2),C36,"_0",D36),CONCATENATE(TEXT(MONTH(B36),"00"),RIGHT(YEAR(B36),2),C36,"_",D36))</f>
        <v>1023ASHC_CT</v>
      </c>
      <c r="B36" s="4">
        <f>B35</f>
        <v>45202</v>
      </c>
      <c r="C36" s="3" t="str">
        <f>C35</f>
        <v>ASHC</v>
      </c>
      <c r="D36" s="3" t="str">
        <f>D35</f>
        <v>CT</v>
      </c>
      <c r="E36" s="6">
        <v>1</v>
      </c>
      <c r="F36" s="2">
        <f ca="1">IFERROR(__xludf.DUMMYFUNCTION("""COMPUTED_VALUE"""),35)</f>
        <v>35</v>
      </c>
      <c r="G36" s="2">
        <f ca="1">IFERROR(__xludf.DUMMYFUNCTION("""COMPUTED_VALUE"""),55.23)</f>
        <v>55.23</v>
      </c>
      <c r="H36" s="2"/>
      <c r="I36" s="2"/>
    </row>
    <row r="37" spans="1:9" ht="12.75">
      <c r="A37" s="5" t="str">
        <f>IF(LEN(D37)=1,CONCATENATE(TEXT(MONTH(B37),"00"),RIGHT(YEAR(B37),2),C37,"_0",D37),CONCATENATE(TEXT(MONTH(B37),"00"),RIGHT(YEAR(B37),2),C37,"_",D37))</f>
        <v>1023ASHC_CT</v>
      </c>
      <c r="B37" s="4">
        <f>B36</f>
        <v>45202</v>
      </c>
      <c r="C37" s="3" t="str">
        <f>C36</f>
        <v>ASHC</v>
      </c>
      <c r="D37" s="3" t="str">
        <f>D36</f>
        <v>CT</v>
      </c>
      <c r="E37" s="6">
        <v>1</v>
      </c>
      <c r="F37" s="2">
        <f ca="1">IFERROR(__xludf.DUMMYFUNCTION("""COMPUTED_VALUE"""),36)</f>
        <v>36</v>
      </c>
      <c r="G37" s="2">
        <f ca="1">IFERROR(__xludf.DUMMYFUNCTION("""COMPUTED_VALUE"""),53.13)</f>
        <v>53.13</v>
      </c>
      <c r="H37" s="2"/>
      <c r="I37" s="2"/>
    </row>
    <row r="38" spans="1:9" ht="12.75">
      <c r="A38" s="5" t="str">
        <f>IF(LEN(D38)=1,CONCATENATE(TEXT(MONTH(B38),"00"),RIGHT(YEAR(B38),2),C38,"_0",D38),CONCATENATE(TEXT(MONTH(B38),"00"),RIGHT(YEAR(B38),2),C38,"_",D38))</f>
        <v>1023ASHC_CT</v>
      </c>
      <c r="B38" s="4">
        <f>B37</f>
        <v>45202</v>
      </c>
      <c r="C38" s="3" t="str">
        <f>C37</f>
        <v>ASHC</v>
      </c>
      <c r="D38" s="3" t="str">
        <f>D37</f>
        <v>CT</v>
      </c>
      <c r="E38" s="6">
        <v>1</v>
      </c>
      <c r="F38" s="2">
        <f ca="1">IFERROR(__xludf.DUMMYFUNCTION("""COMPUTED_VALUE"""),37)</f>
        <v>37</v>
      </c>
      <c r="G38" s="2">
        <f ca="1">IFERROR(__xludf.DUMMYFUNCTION("""COMPUTED_VALUE"""),110.63)</f>
        <v>110.63</v>
      </c>
      <c r="H38" s="2"/>
      <c r="I38" s="2"/>
    </row>
    <row r="39" spans="1:9" ht="12.75">
      <c r="A39" s="5" t="str">
        <f>IF(LEN(D39)=1,CONCATENATE(TEXT(MONTH(B39),"00"),RIGHT(YEAR(B39),2),C39,"_0",D39),CONCATENATE(TEXT(MONTH(B39),"00"),RIGHT(YEAR(B39),2),C39,"_",D39))</f>
        <v>1023ASHC_CT</v>
      </c>
      <c r="B39" s="4">
        <f>B38</f>
        <v>45202</v>
      </c>
      <c r="C39" s="3" t="str">
        <f>C38</f>
        <v>ASHC</v>
      </c>
      <c r="D39" s="3" t="str">
        <f>D38</f>
        <v>CT</v>
      </c>
      <c r="E39" s="6">
        <v>1</v>
      </c>
      <c r="F39" s="2">
        <f ca="1">IFERROR(__xludf.DUMMYFUNCTION("""COMPUTED_VALUE"""),38)</f>
        <v>38</v>
      </c>
      <c r="G39" s="2">
        <f ca="1">IFERROR(__xludf.DUMMYFUNCTION("""COMPUTED_VALUE"""),67.86)</f>
        <v>67.86</v>
      </c>
      <c r="H39" s="2"/>
      <c r="I39" s="2"/>
    </row>
    <row r="40" spans="1:9" ht="12.75">
      <c r="A40" s="5" t="str">
        <f>IF(LEN(D40)=1,CONCATENATE(TEXT(MONTH(B40),"00"),RIGHT(YEAR(B40),2),C40,"_0",D40),CONCATENATE(TEXT(MONTH(B40),"00"),RIGHT(YEAR(B40),2),C40,"_",D40))</f>
        <v>1023ASHC_CT</v>
      </c>
      <c r="B40" s="4">
        <f>B39</f>
        <v>45202</v>
      </c>
      <c r="C40" s="3" t="str">
        <f>C39</f>
        <v>ASHC</v>
      </c>
      <c r="D40" s="3" t="str">
        <f>D39</f>
        <v>CT</v>
      </c>
      <c r="E40" s="6">
        <v>1</v>
      </c>
      <c r="F40" s="2">
        <f ca="1">IFERROR(__xludf.DUMMYFUNCTION("""COMPUTED_VALUE"""),39)</f>
        <v>39</v>
      </c>
      <c r="G40" s="2">
        <f ca="1">IFERROR(__xludf.DUMMYFUNCTION("""COMPUTED_VALUE"""),161.31)</f>
        <v>161.31</v>
      </c>
      <c r="H40" s="2"/>
      <c r="I40" s="2"/>
    </row>
    <row r="41" spans="1:9" ht="12.75">
      <c r="A41" s="5" t="str">
        <f>IF(LEN(D41)=1,CONCATENATE(TEXT(MONTH(B41),"00"),RIGHT(YEAR(B41),2),C41,"_0",D41),CONCATENATE(TEXT(MONTH(B41),"00"),RIGHT(YEAR(B41),2),C41,"_",D41))</f>
        <v>1023ASHC_CT</v>
      </c>
      <c r="B41" s="4">
        <f>B40</f>
        <v>45202</v>
      </c>
      <c r="C41" s="3" t="str">
        <f>C40</f>
        <v>ASHC</v>
      </c>
      <c r="D41" s="3" t="str">
        <f>D40</f>
        <v>CT</v>
      </c>
      <c r="E41" s="6">
        <v>1</v>
      </c>
      <c r="F41" s="2">
        <f ca="1">IFERROR(__xludf.DUMMYFUNCTION("""COMPUTED_VALUE"""),40)</f>
        <v>40</v>
      </c>
      <c r="G41" s="2">
        <f ca="1">IFERROR(__xludf.DUMMYFUNCTION("""COMPUTED_VALUE"""),63.85)</f>
        <v>63.85</v>
      </c>
      <c r="H41" s="2"/>
      <c r="I41" s="2"/>
    </row>
    <row r="42" spans="1:9" ht="12.75">
      <c r="A42" s="5" t="str">
        <f>IF(LEN(D42)=1,CONCATENATE(TEXT(MONTH(B42),"00"),RIGHT(YEAR(B42),2),C42,"_0",D42),CONCATENATE(TEXT(MONTH(B42),"00"),RIGHT(YEAR(B42),2),C42,"_",D42))</f>
        <v>1023ASHC_CT</v>
      </c>
      <c r="B42" s="4">
        <f>B41</f>
        <v>45202</v>
      </c>
      <c r="C42" s="3" t="str">
        <f>C41</f>
        <v>ASHC</v>
      </c>
      <c r="D42" s="3" t="str">
        <f>D41</f>
        <v>CT</v>
      </c>
      <c r="E42" s="6">
        <v>1</v>
      </c>
      <c r="F42" s="2">
        <f ca="1">IFERROR(__xludf.DUMMYFUNCTION("""COMPUTED_VALUE"""),41)</f>
        <v>41</v>
      </c>
      <c r="G42" s="2">
        <f ca="1">IFERROR(__xludf.DUMMYFUNCTION("""COMPUTED_VALUE"""),73.29)</f>
        <v>73.290000000000006</v>
      </c>
      <c r="H42" s="2"/>
      <c r="I42" s="2"/>
    </row>
    <row r="43" spans="1:9" ht="12.75">
      <c r="A43" s="5" t="str">
        <f>IF(LEN(D43)=1,CONCATENATE(TEXT(MONTH(B43),"00"),RIGHT(YEAR(B43),2),C43,"_0",D43),CONCATENATE(TEXT(MONTH(B43),"00"),RIGHT(YEAR(B43),2),C43,"_",D43))</f>
        <v>1023ASHC_CT</v>
      </c>
      <c r="B43" s="4">
        <f>B42</f>
        <v>45202</v>
      </c>
      <c r="C43" s="3" t="str">
        <f>C42</f>
        <v>ASHC</v>
      </c>
      <c r="D43" s="3" t="str">
        <f>D42</f>
        <v>CT</v>
      </c>
      <c r="E43" s="6">
        <v>1</v>
      </c>
      <c r="F43" s="2">
        <f ca="1">IFERROR(__xludf.DUMMYFUNCTION("""COMPUTED_VALUE"""),42)</f>
        <v>42</v>
      </c>
      <c r="G43" s="2">
        <f ca="1">IFERROR(__xludf.DUMMYFUNCTION("""COMPUTED_VALUE"""),153.97)</f>
        <v>153.97</v>
      </c>
      <c r="H43" s="2"/>
      <c r="I43" s="2"/>
    </row>
    <row r="44" spans="1:9" ht="12.75">
      <c r="A44" s="5" t="str">
        <f>IF(LEN(D44)=1,CONCATENATE(TEXT(MONTH(B44),"00"),RIGHT(YEAR(B44),2),C44,"_0",D44),CONCATENATE(TEXT(MONTH(B44),"00"),RIGHT(YEAR(B44),2),C44,"_",D44))</f>
        <v>1023ASHC_CT</v>
      </c>
      <c r="B44" s="4">
        <f>B43</f>
        <v>45202</v>
      </c>
      <c r="C44" s="3" t="str">
        <f>C43</f>
        <v>ASHC</v>
      </c>
      <c r="D44" s="3" t="str">
        <f>D43</f>
        <v>CT</v>
      </c>
      <c r="E44" s="6">
        <v>1</v>
      </c>
      <c r="F44" s="2">
        <f ca="1">IFERROR(__xludf.DUMMYFUNCTION("""COMPUTED_VALUE"""),43)</f>
        <v>43</v>
      </c>
      <c r="G44" s="2">
        <f ca="1">IFERROR(__xludf.DUMMYFUNCTION("""COMPUTED_VALUE"""),24.39)</f>
        <v>24.39</v>
      </c>
      <c r="H44" s="2"/>
      <c r="I44" s="2"/>
    </row>
    <row r="45" spans="1:9" ht="12.75">
      <c r="A45" s="5" t="str">
        <f>IF(LEN(D45)=1,CONCATENATE(TEXT(MONTH(B45),"00"),RIGHT(YEAR(B45),2),C45,"_0",D45),CONCATENATE(TEXT(MONTH(B45),"00"),RIGHT(YEAR(B45),2),C45,"_",D45))</f>
        <v>1023ASHC_CT</v>
      </c>
      <c r="B45" s="4">
        <f>B44</f>
        <v>45202</v>
      </c>
      <c r="C45" s="3" t="str">
        <f>C44</f>
        <v>ASHC</v>
      </c>
      <c r="D45" s="3" t="str">
        <f>D44</f>
        <v>CT</v>
      </c>
      <c r="E45" s="6">
        <v>1</v>
      </c>
      <c r="F45" s="2">
        <f ca="1">IFERROR(__xludf.DUMMYFUNCTION("""COMPUTED_VALUE"""),44)</f>
        <v>44</v>
      </c>
      <c r="G45" s="2">
        <f ca="1">IFERROR(__xludf.DUMMYFUNCTION("""COMPUTED_VALUE"""),161.63)</f>
        <v>161.63</v>
      </c>
      <c r="H45" s="2"/>
      <c r="I45" s="2"/>
    </row>
    <row r="46" spans="1:9" ht="12.75">
      <c r="A46" s="5" t="str">
        <f>IF(LEN(D46)=1,CONCATENATE(TEXT(MONTH(B46),"00"),RIGHT(YEAR(B46),2),C46,"_0",D46),CONCATENATE(TEXT(MONTH(B46),"00"),RIGHT(YEAR(B46),2),C46,"_",D46))</f>
        <v>1023ASHC_CT</v>
      </c>
      <c r="B46" s="4">
        <f>B45</f>
        <v>45202</v>
      </c>
      <c r="C46" s="3" t="str">
        <f>C45</f>
        <v>ASHC</v>
      </c>
      <c r="D46" s="3" t="str">
        <f>D45</f>
        <v>CT</v>
      </c>
      <c r="E46" s="6">
        <v>1</v>
      </c>
      <c r="F46" s="2">
        <f ca="1">IFERROR(__xludf.DUMMYFUNCTION("""COMPUTED_VALUE"""),45)</f>
        <v>45</v>
      </c>
      <c r="G46" s="2">
        <f ca="1">IFERROR(__xludf.DUMMYFUNCTION("""COMPUTED_VALUE"""),114.7)</f>
        <v>114.7</v>
      </c>
      <c r="H46" s="2"/>
      <c r="I46" s="2"/>
    </row>
    <row r="47" spans="1:9" ht="12.75">
      <c r="A47" s="5" t="str">
        <f>IF(LEN(D47)=1,CONCATENATE(TEXT(MONTH(B47),"00"),RIGHT(YEAR(B47),2),C47,"_0",D47),CONCATENATE(TEXT(MONTH(B47),"00"),RIGHT(YEAR(B47),2),C47,"_",D47))</f>
        <v>1023ASHC_CT</v>
      </c>
      <c r="B47" s="4">
        <f>B46</f>
        <v>45202</v>
      </c>
      <c r="C47" s="3" t="str">
        <f>C46</f>
        <v>ASHC</v>
      </c>
      <c r="D47" s="3" t="str">
        <f>D46</f>
        <v>CT</v>
      </c>
      <c r="E47" s="6">
        <v>1</v>
      </c>
      <c r="F47" s="2">
        <f ca="1">IFERROR(__xludf.DUMMYFUNCTION("""COMPUTED_VALUE"""),46)</f>
        <v>46</v>
      </c>
      <c r="G47" s="2">
        <f ca="1">IFERROR(__xludf.DUMMYFUNCTION("""COMPUTED_VALUE"""),39.11)</f>
        <v>39.11</v>
      </c>
      <c r="H47" s="2"/>
      <c r="I47" s="2"/>
    </row>
    <row r="48" spans="1:9" ht="12.75">
      <c r="A48" s="5" t="str">
        <f>IF(LEN(D48)=1,CONCATENATE(TEXT(MONTH(B48),"00"),RIGHT(YEAR(B48),2),C48,"_0",D48),CONCATENATE(TEXT(MONTH(B48),"00"),RIGHT(YEAR(B48),2),C48,"_",D48))</f>
        <v>1023ASHC_CT</v>
      </c>
      <c r="B48" s="4">
        <f>B47</f>
        <v>45202</v>
      </c>
      <c r="C48" s="3" t="str">
        <f>C47</f>
        <v>ASHC</v>
      </c>
      <c r="D48" s="3" t="str">
        <f>D47</f>
        <v>CT</v>
      </c>
      <c r="E48" s="6">
        <v>1</v>
      </c>
      <c r="F48" s="2">
        <f ca="1">IFERROR(__xludf.DUMMYFUNCTION("""COMPUTED_VALUE"""),47)</f>
        <v>47</v>
      </c>
      <c r="G48" s="2">
        <f ca="1">IFERROR(__xludf.DUMMYFUNCTION("""COMPUTED_VALUE"""),117.93)</f>
        <v>117.93</v>
      </c>
      <c r="H48" s="2"/>
      <c r="I48" s="2"/>
    </row>
    <row r="49" spans="1:9" ht="12.75">
      <c r="A49" s="5" t="str">
        <f>IF(LEN(D49)=1,CONCATENATE(TEXT(MONTH(B49),"00"),RIGHT(YEAR(B49),2),C49,"_0",D49),CONCATENATE(TEXT(MONTH(B49),"00"),RIGHT(YEAR(B49),2),C49,"_",D49))</f>
        <v>1023ASHC_CT</v>
      </c>
      <c r="B49" s="4">
        <f>B48</f>
        <v>45202</v>
      </c>
      <c r="C49" s="3" t="str">
        <f>C48</f>
        <v>ASHC</v>
      </c>
      <c r="D49" s="3" t="str">
        <f>D48</f>
        <v>CT</v>
      </c>
      <c r="E49" s="6">
        <v>1</v>
      </c>
      <c r="F49" s="2">
        <f ca="1">IFERROR(__xludf.DUMMYFUNCTION("""COMPUTED_VALUE"""),48)</f>
        <v>48</v>
      </c>
      <c r="G49" s="2">
        <f ca="1">IFERROR(__xludf.DUMMYFUNCTION("""COMPUTED_VALUE"""),59.37)</f>
        <v>59.37</v>
      </c>
      <c r="H49" s="2"/>
      <c r="I49" s="2"/>
    </row>
    <row r="50" spans="1:9" ht="12.75">
      <c r="A50" s="5" t="str">
        <f>IF(LEN(D50)=1,CONCATENATE(TEXT(MONTH(B50),"00"),RIGHT(YEAR(B50),2),C50,"_0",D50),CONCATENATE(TEXT(MONTH(B50),"00"),RIGHT(YEAR(B50),2),C50,"_",D50))</f>
        <v>1023ASHC_CT</v>
      </c>
      <c r="B50" s="4">
        <f>B49</f>
        <v>45202</v>
      </c>
      <c r="C50" s="3" t="str">
        <f>C49</f>
        <v>ASHC</v>
      </c>
      <c r="D50" s="3" t="str">
        <f>D49</f>
        <v>CT</v>
      </c>
      <c r="E50" s="6">
        <v>1</v>
      </c>
      <c r="F50" s="2">
        <f ca="1">IFERROR(__xludf.DUMMYFUNCTION("""COMPUTED_VALUE"""),49)</f>
        <v>49</v>
      </c>
      <c r="G50" s="2">
        <f ca="1">IFERROR(__xludf.DUMMYFUNCTION("""COMPUTED_VALUE"""),61.06)</f>
        <v>61.06</v>
      </c>
      <c r="H50" s="2"/>
      <c r="I50" s="2"/>
    </row>
    <row r="51" spans="1:9" ht="12.75">
      <c r="A51" s="5" t="str">
        <f>IF(LEN(D51)=1,CONCATENATE(TEXT(MONTH(B51),"00"),RIGHT(YEAR(B51),2),C51,"_0",D51),CONCATENATE(TEXT(MONTH(B51),"00"),RIGHT(YEAR(B51),2),C51,"_",D51))</f>
        <v>1023ASHC_CT</v>
      </c>
      <c r="B51" s="4">
        <f>B50</f>
        <v>45202</v>
      </c>
      <c r="C51" s="3" t="str">
        <f>C50</f>
        <v>ASHC</v>
      </c>
      <c r="D51" s="3" t="str">
        <f>D50</f>
        <v>CT</v>
      </c>
      <c r="E51" s="6">
        <v>1</v>
      </c>
      <c r="F51" s="2">
        <f ca="1">IFERROR(__xludf.DUMMYFUNCTION("""COMPUTED_VALUE"""),50)</f>
        <v>50</v>
      </c>
      <c r="G51" s="2">
        <f ca="1">IFERROR(__xludf.DUMMYFUNCTION("""COMPUTED_VALUE"""),181.46)</f>
        <v>181.46</v>
      </c>
      <c r="H51" s="2"/>
      <c r="I51" s="2"/>
    </row>
    <row r="52" spans="1:9" ht="12.75">
      <c r="A52" s="5" t="str">
        <f>IF(LEN(D52)=1,CONCATENATE(TEXT(MONTH(B52),"00"),RIGHT(YEAR(B52),2),C52,"_0",D52),CONCATENATE(TEXT(MONTH(B52),"00"),RIGHT(YEAR(B52),2),C52,"_",D52))</f>
        <v>1023ASHC_CT</v>
      </c>
      <c r="B52" s="4">
        <f>B51</f>
        <v>45202</v>
      </c>
      <c r="C52" s="3" t="str">
        <f>C51</f>
        <v>ASHC</v>
      </c>
      <c r="D52" s="3" t="str">
        <f>D51</f>
        <v>CT</v>
      </c>
      <c r="E52" s="6">
        <v>1</v>
      </c>
      <c r="F52" s="2">
        <f ca="1">IFERROR(__xludf.DUMMYFUNCTION("""COMPUTED_VALUE"""),51)</f>
        <v>51</v>
      </c>
      <c r="G52" s="2">
        <f ca="1">IFERROR(__xludf.DUMMYFUNCTION("""COMPUTED_VALUE"""),112.96)</f>
        <v>112.96</v>
      </c>
      <c r="H52" s="2"/>
      <c r="I52" s="2"/>
    </row>
    <row r="53" spans="1:9" ht="12.75">
      <c r="A53" s="5" t="str">
        <f>IF(LEN(D53)=1,CONCATENATE(TEXT(MONTH(B53),"00"),RIGHT(YEAR(B53),2),C53,"_0",D53),CONCATENATE(TEXT(MONTH(B53),"00"),RIGHT(YEAR(B53),2),C53,"_",D53))</f>
        <v>1023ASHC_CT</v>
      </c>
      <c r="B53" s="4">
        <f>B52</f>
        <v>45202</v>
      </c>
      <c r="C53" s="3" t="str">
        <f>C52</f>
        <v>ASHC</v>
      </c>
      <c r="D53" s="3" t="str">
        <f>D52</f>
        <v>CT</v>
      </c>
      <c r="E53" s="6">
        <v>1</v>
      </c>
      <c r="F53" s="2">
        <f ca="1">IFERROR(__xludf.DUMMYFUNCTION("""COMPUTED_VALUE"""),52)</f>
        <v>52</v>
      </c>
      <c r="G53" s="2">
        <f ca="1">IFERROR(__xludf.DUMMYFUNCTION("""COMPUTED_VALUE"""),39.08)</f>
        <v>39.08</v>
      </c>
      <c r="H53" s="2"/>
      <c r="I53" s="2"/>
    </row>
    <row r="54" spans="1:9" ht="12.75">
      <c r="A54" s="5" t="str">
        <f>IF(LEN(D54)=1,CONCATENATE(TEXT(MONTH(B54),"00"),RIGHT(YEAR(B54),2),C54,"_0",D54),CONCATENATE(TEXT(MONTH(B54),"00"),RIGHT(YEAR(B54),2),C54,"_",D54))</f>
        <v>1023ASHC_CT</v>
      </c>
      <c r="B54" s="4">
        <f>B53</f>
        <v>45202</v>
      </c>
      <c r="C54" s="3" t="str">
        <f>C53</f>
        <v>ASHC</v>
      </c>
      <c r="D54" s="3" t="str">
        <f>D53</f>
        <v>CT</v>
      </c>
      <c r="E54" s="6">
        <v>1</v>
      </c>
      <c r="F54" s="2">
        <f ca="1">IFERROR(__xludf.DUMMYFUNCTION("""COMPUTED_VALUE"""),53)</f>
        <v>53</v>
      </c>
      <c r="G54" s="2">
        <f ca="1">IFERROR(__xludf.DUMMYFUNCTION("""COMPUTED_VALUE"""),112.48)</f>
        <v>112.48</v>
      </c>
      <c r="H54" s="2"/>
      <c r="I54" s="2"/>
    </row>
    <row r="55" spans="1:9" ht="12.75">
      <c r="A55" s="5" t="str">
        <f>IF(LEN(D55)=1,CONCATENATE(TEXT(MONTH(B55),"00"),RIGHT(YEAR(B55),2),C55,"_0",D55),CONCATENATE(TEXT(MONTH(B55),"00"),RIGHT(YEAR(B55),2),C55,"_",D55))</f>
        <v>1023ASHC_CT</v>
      </c>
      <c r="B55" s="4">
        <f>B54</f>
        <v>45202</v>
      </c>
      <c r="C55" s="3" t="str">
        <f>C54</f>
        <v>ASHC</v>
      </c>
      <c r="D55" s="3" t="str">
        <f>D54</f>
        <v>CT</v>
      </c>
      <c r="E55" s="6">
        <v>1</v>
      </c>
      <c r="F55" s="2">
        <f ca="1">IFERROR(__xludf.DUMMYFUNCTION("""COMPUTED_VALUE"""),54)</f>
        <v>54</v>
      </c>
      <c r="G55" s="2">
        <f ca="1">IFERROR(__xludf.DUMMYFUNCTION("""COMPUTED_VALUE"""),57.32)</f>
        <v>57.32</v>
      </c>
      <c r="H55" s="2"/>
      <c r="I55" s="2"/>
    </row>
    <row r="56" spans="1:9" ht="12.75">
      <c r="A56" s="5" t="str">
        <f>IF(LEN(D56)=1,CONCATENATE(TEXT(MONTH(B56),"00"),RIGHT(YEAR(B56),2),C56,"_0",D56),CONCATENATE(TEXT(MONTH(B56),"00"),RIGHT(YEAR(B56),2),C56,"_",D56))</f>
        <v>1023ASHC_CT</v>
      </c>
      <c r="B56" s="4">
        <f>B55</f>
        <v>45202</v>
      </c>
      <c r="C56" s="3" t="str">
        <f>C55</f>
        <v>ASHC</v>
      </c>
      <c r="D56" s="3" t="str">
        <f>D55</f>
        <v>CT</v>
      </c>
      <c r="E56" s="6">
        <v>1</v>
      </c>
      <c r="F56" s="2">
        <f ca="1">IFERROR(__xludf.DUMMYFUNCTION("""COMPUTED_VALUE"""),55)</f>
        <v>55</v>
      </c>
      <c r="G56" s="2">
        <f ca="1">IFERROR(__xludf.DUMMYFUNCTION("""COMPUTED_VALUE"""),59.74)</f>
        <v>59.74</v>
      </c>
      <c r="H56" s="2"/>
      <c r="I56" s="2"/>
    </row>
    <row r="57" spans="1:9" ht="12.75">
      <c r="A57" s="5" t="str">
        <f>IF(LEN(D57)=1,CONCATENATE(TEXT(MONTH(B57),"00"),RIGHT(YEAR(B57),2),C57,"_0",D57),CONCATENATE(TEXT(MONTH(B57),"00"),RIGHT(YEAR(B57),2),C57,"_",D57))</f>
        <v>1023ASHC_CT</v>
      </c>
      <c r="B57" s="4">
        <f>B56</f>
        <v>45202</v>
      </c>
      <c r="C57" s="3" t="str">
        <f>C56</f>
        <v>ASHC</v>
      </c>
      <c r="D57" s="3" t="str">
        <f>D56</f>
        <v>CT</v>
      </c>
      <c r="E57" s="6">
        <v>1</v>
      </c>
      <c r="F57" s="2">
        <f ca="1">IFERROR(__xludf.DUMMYFUNCTION("""COMPUTED_VALUE"""),56)</f>
        <v>56</v>
      </c>
      <c r="G57" s="2">
        <f ca="1">IFERROR(__xludf.DUMMYFUNCTION("""COMPUTED_VALUE"""),58.92)</f>
        <v>58.92</v>
      </c>
      <c r="H57" s="2"/>
      <c r="I57" s="2"/>
    </row>
    <row r="58" spans="1:9" ht="12.75">
      <c r="A58" s="5" t="str">
        <f>IF(LEN(D58)=1,CONCATENATE(TEXT(MONTH(B58),"00"),RIGHT(YEAR(B58),2),C58,"_0",D58),CONCATENATE(TEXT(MONTH(B58),"00"),RIGHT(YEAR(B58),2),C58,"_",D58))</f>
        <v>1023ASHC_CT</v>
      </c>
      <c r="B58" s="4">
        <f>B57</f>
        <v>45202</v>
      </c>
      <c r="C58" s="3" t="str">
        <f>C57</f>
        <v>ASHC</v>
      </c>
      <c r="D58" s="3" t="str">
        <f>D57</f>
        <v>CT</v>
      </c>
      <c r="E58" s="6">
        <v>1</v>
      </c>
      <c r="F58" s="2">
        <f ca="1">IFERROR(__xludf.DUMMYFUNCTION("""COMPUTED_VALUE"""),57)</f>
        <v>57</v>
      </c>
      <c r="G58" s="2">
        <f ca="1">IFERROR(__xludf.DUMMYFUNCTION("""COMPUTED_VALUE"""),115.28)</f>
        <v>115.28</v>
      </c>
      <c r="H58" s="2"/>
      <c r="I58" s="2"/>
    </row>
    <row r="59" spans="1:9" ht="12.75">
      <c r="A59" s="5" t="str">
        <f>IF(LEN(D59)=1,CONCATENATE(TEXT(MONTH(B59),"00"),RIGHT(YEAR(B59),2),C59,"_0",D59),CONCATENATE(TEXT(MONTH(B59),"00"),RIGHT(YEAR(B59),2),C59,"_",D59))</f>
        <v>1023ASHC_CT</v>
      </c>
      <c r="B59" s="4">
        <f>B58</f>
        <v>45202</v>
      </c>
      <c r="C59" s="3" t="str">
        <f>C58</f>
        <v>ASHC</v>
      </c>
      <c r="D59" s="3" t="str">
        <f>D58</f>
        <v>CT</v>
      </c>
      <c r="E59" s="6">
        <v>1</v>
      </c>
      <c r="F59" s="2">
        <f ca="1">IFERROR(__xludf.DUMMYFUNCTION("""COMPUTED_VALUE"""),58)</f>
        <v>58</v>
      </c>
      <c r="G59" s="2">
        <f ca="1">IFERROR(__xludf.DUMMYFUNCTION("""COMPUTED_VALUE"""),126.56)</f>
        <v>126.56</v>
      </c>
      <c r="H59" s="2"/>
      <c r="I59" s="2"/>
    </row>
    <row r="60" spans="1:9" ht="12.75">
      <c r="A60" s="5" t="str">
        <f>IF(LEN(D60)=1,CONCATENATE(TEXT(MONTH(B60),"00"),RIGHT(YEAR(B60),2),C60,"_0",D60),CONCATENATE(TEXT(MONTH(B60),"00"),RIGHT(YEAR(B60),2),C60,"_",D60))</f>
        <v>1023ASHC_CT</v>
      </c>
      <c r="B60" s="4">
        <f>B59</f>
        <v>45202</v>
      </c>
      <c r="C60" s="3" t="str">
        <f>C59</f>
        <v>ASHC</v>
      </c>
      <c r="D60" s="3" t="str">
        <f>D59</f>
        <v>CT</v>
      </c>
      <c r="E60" s="6">
        <v>1</v>
      </c>
      <c r="F60" s="2">
        <f ca="1">IFERROR(__xludf.DUMMYFUNCTION("""COMPUTED_VALUE"""),59)</f>
        <v>59</v>
      </c>
      <c r="G60" s="2">
        <f ca="1">IFERROR(__xludf.DUMMYFUNCTION("""COMPUTED_VALUE"""),59.61)</f>
        <v>59.61</v>
      </c>
      <c r="H60" s="2"/>
      <c r="I60" s="2"/>
    </row>
    <row r="61" spans="1:9" ht="12.75">
      <c r="A61" s="5" t="str">
        <f>IF(LEN(D61)=1,CONCATENATE(TEXT(MONTH(B61),"00"),RIGHT(YEAR(B61),2),C61,"_0",D61),CONCATENATE(TEXT(MONTH(B61),"00"),RIGHT(YEAR(B61),2),C61,"_",D61))</f>
        <v>1023ASHC_CT</v>
      </c>
      <c r="B61" s="4">
        <f>B60</f>
        <v>45202</v>
      </c>
      <c r="C61" s="3" t="str">
        <f>C60</f>
        <v>ASHC</v>
      </c>
      <c r="D61" s="3" t="str">
        <f>D60</f>
        <v>CT</v>
      </c>
      <c r="E61" s="6">
        <v>1</v>
      </c>
      <c r="F61" s="2">
        <f ca="1">IFERROR(__xludf.DUMMYFUNCTION("""COMPUTED_VALUE"""),60)</f>
        <v>60</v>
      </c>
      <c r="G61" s="2">
        <f ca="1">IFERROR(__xludf.DUMMYFUNCTION("""COMPUTED_VALUE"""),44.82)</f>
        <v>44.82</v>
      </c>
      <c r="H61" s="2"/>
      <c r="I61" s="2"/>
    </row>
    <row r="62" spans="1:9" ht="12.75">
      <c r="A62" s="5" t="str">
        <f>IF(LEN(D62)=1,CONCATENATE(TEXT(MONTH(B62),"00"),RIGHT(YEAR(B62),2),C62,"_0",D62),CONCATENATE(TEXT(MONTH(B62),"00"),RIGHT(YEAR(B62),2),C62,"_",D62))</f>
        <v>1023ASHC_CT</v>
      </c>
      <c r="B62" s="4">
        <f>B61</f>
        <v>45202</v>
      </c>
      <c r="C62" s="3" t="str">
        <f>C61</f>
        <v>ASHC</v>
      </c>
      <c r="D62" s="3" t="str">
        <f>D61</f>
        <v>CT</v>
      </c>
      <c r="E62" s="6">
        <v>1</v>
      </c>
      <c r="F62" s="2">
        <f ca="1">IFERROR(__xludf.DUMMYFUNCTION("""COMPUTED_VALUE"""),61)</f>
        <v>61</v>
      </c>
      <c r="G62" s="2">
        <f ca="1">IFERROR(__xludf.DUMMYFUNCTION("""COMPUTED_VALUE"""),40.21)</f>
        <v>40.21</v>
      </c>
      <c r="H62" s="2"/>
      <c r="I62" s="2"/>
    </row>
    <row r="63" spans="1:9" ht="12.75">
      <c r="A63" s="5" t="str">
        <f>IF(LEN(D63)=1,CONCATENATE(TEXT(MONTH(B63),"00"),RIGHT(YEAR(B63),2),C63,"_0",D63),CONCATENATE(TEXT(MONTH(B63),"00"),RIGHT(YEAR(B63),2),C63,"_",D63))</f>
        <v>1023ASHC_CT</v>
      </c>
      <c r="B63" s="4">
        <f>B62</f>
        <v>45202</v>
      </c>
      <c r="C63" s="3" t="str">
        <f>C62</f>
        <v>ASHC</v>
      </c>
      <c r="D63" s="3" t="str">
        <f>D62</f>
        <v>CT</v>
      </c>
      <c r="E63" s="6">
        <v>1</v>
      </c>
      <c r="F63" s="2">
        <f ca="1">IFERROR(__xludf.DUMMYFUNCTION("""COMPUTED_VALUE"""),62)</f>
        <v>62</v>
      </c>
      <c r="G63" s="2">
        <f ca="1">IFERROR(__xludf.DUMMYFUNCTION("""COMPUTED_VALUE"""),92.66)</f>
        <v>92.66</v>
      </c>
      <c r="H63" s="2"/>
      <c r="I63" s="2"/>
    </row>
    <row r="64" spans="1:9" ht="12.75">
      <c r="A64" s="5" t="str">
        <f>IF(LEN(D64)=1,CONCATENATE(TEXT(MONTH(B64),"00"),RIGHT(YEAR(B64),2),C64,"_0",D64),CONCATENATE(TEXT(MONTH(B64),"00"),RIGHT(YEAR(B64),2),C64,"_",D64))</f>
        <v>1023ASHC_CT</v>
      </c>
      <c r="B64" s="4">
        <f>B63</f>
        <v>45202</v>
      </c>
      <c r="C64" s="3" t="str">
        <f>C63</f>
        <v>ASHC</v>
      </c>
      <c r="D64" s="3" t="str">
        <f>D63</f>
        <v>CT</v>
      </c>
      <c r="E64" s="6">
        <v>1</v>
      </c>
      <c r="F64" s="2">
        <f ca="1">IFERROR(__xludf.DUMMYFUNCTION("""COMPUTED_VALUE"""),63)</f>
        <v>63</v>
      </c>
      <c r="G64" s="2">
        <f ca="1">IFERROR(__xludf.DUMMYFUNCTION("""COMPUTED_VALUE"""),98.63)</f>
        <v>98.63</v>
      </c>
      <c r="H64" s="2"/>
      <c r="I64" s="2"/>
    </row>
    <row r="65" spans="1:9" ht="12.75">
      <c r="A65" s="5" t="str">
        <f>IF(LEN(D65)=1,CONCATENATE(TEXT(MONTH(B65),"00"),RIGHT(YEAR(B65),2),C65,"_0",D65),CONCATENATE(TEXT(MONTH(B65),"00"),RIGHT(YEAR(B65),2),C65,"_",D65))</f>
        <v>1023ASHC_CT</v>
      </c>
      <c r="B65" s="4">
        <f>B64</f>
        <v>45202</v>
      </c>
      <c r="C65" s="3" t="str">
        <f>C64</f>
        <v>ASHC</v>
      </c>
      <c r="D65" s="3" t="str">
        <f>D64</f>
        <v>CT</v>
      </c>
      <c r="E65" s="6">
        <v>1</v>
      </c>
      <c r="F65" s="2">
        <f ca="1">IFERROR(__xludf.DUMMYFUNCTION("""COMPUTED_VALUE"""),64)</f>
        <v>64</v>
      </c>
      <c r="G65" s="2">
        <f ca="1">IFERROR(__xludf.DUMMYFUNCTION("""COMPUTED_VALUE"""),111.11)</f>
        <v>111.11</v>
      </c>
      <c r="H65" s="2"/>
      <c r="I65" s="2"/>
    </row>
    <row r="66" spans="1:9" ht="12.75">
      <c r="A66" s="5" t="str">
        <f>IF(LEN(D66)=1,CONCATENATE(TEXT(MONTH(B66),"00"),RIGHT(YEAR(B66),2),C66,"_0",D66),CONCATENATE(TEXT(MONTH(B66),"00"),RIGHT(YEAR(B66),2),C66,"_",D66))</f>
        <v>1023ASHC_CT</v>
      </c>
      <c r="B66" s="4">
        <f>B65</f>
        <v>45202</v>
      </c>
      <c r="C66" s="3" t="str">
        <f>C65</f>
        <v>ASHC</v>
      </c>
      <c r="D66" s="3" t="str">
        <f>D65</f>
        <v>CT</v>
      </c>
      <c r="E66" s="6">
        <v>1</v>
      </c>
      <c r="F66" s="2">
        <f ca="1">IFERROR(__xludf.DUMMYFUNCTION("""COMPUTED_VALUE"""),65)</f>
        <v>65</v>
      </c>
      <c r="G66" s="2">
        <f ca="1">IFERROR(__xludf.DUMMYFUNCTION("""COMPUTED_VALUE"""),87.19)</f>
        <v>87.19</v>
      </c>
      <c r="H66" s="2"/>
      <c r="I66" s="2"/>
    </row>
    <row r="67" spans="1:9" ht="12.75">
      <c r="A67" s="5" t="str">
        <f>IF(LEN(D67)=1,CONCATENATE(TEXT(MONTH(B67),"00"),RIGHT(YEAR(B67),2),C67,"_0",D67),CONCATENATE(TEXT(MONTH(B67),"00"),RIGHT(YEAR(B67),2),C67,"_",D67))</f>
        <v>1023ASHC_CT</v>
      </c>
      <c r="B67" s="4">
        <f>B66</f>
        <v>45202</v>
      </c>
      <c r="C67" s="3" t="str">
        <f>C66</f>
        <v>ASHC</v>
      </c>
      <c r="D67" s="3" t="str">
        <f>D66</f>
        <v>CT</v>
      </c>
      <c r="E67" s="6">
        <v>1</v>
      </c>
      <c r="F67" s="2">
        <f ca="1">IFERROR(__xludf.DUMMYFUNCTION("""COMPUTED_VALUE"""),66)</f>
        <v>66</v>
      </c>
      <c r="G67" s="2">
        <f ca="1">IFERROR(__xludf.DUMMYFUNCTION("""COMPUTED_VALUE"""),59.49)</f>
        <v>59.49</v>
      </c>
      <c r="H67" s="2"/>
      <c r="I67" s="2"/>
    </row>
    <row r="68" spans="1:9" ht="12.75">
      <c r="A68" s="5" t="str">
        <f>IF(LEN(D68)=1,CONCATENATE(TEXT(MONTH(B68),"00"),RIGHT(YEAR(B68),2),C68,"_0",D68),CONCATENATE(TEXT(MONTH(B68),"00"),RIGHT(YEAR(B68),2),C68,"_",D68))</f>
        <v>1023ASHC_CT</v>
      </c>
      <c r="B68" s="4">
        <f>B67</f>
        <v>45202</v>
      </c>
      <c r="C68" s="3" t="str">
        <f>C67</f>
        <v>ASHC</v>
      </c>
      <c r="D68" s="3" t="str">
        <f>D67</f>
        <v>CT</v>
      </c>
      <c r="E68" s="6">
        <v>1</v>
      </c>
      <c r="F68" s="2">
        <f ca="1">IFERROR(__xludf.DUMMYFUNCTION("""COMPUTED_VALUE"""),67)</f>
        <v>67</v>
      </c>
      <c r="G68" s="2">
        <f ca="1">IFERROR(__xludf.DUMMYFUNCTION("""COMPUTED_VALUE"""),133.06)</f>
        <v>133.06</v>
      </c>
      <c r="H68" s="2"/>
      <c r="I68" s="2"/>
    </row>
    <row r="69" spans="1:9" ht="12.75">
      <c r="A69" s="5" t="str">
        <f>IF(LEN(D69)=1,CONCATENATE(TEXT(MONTH(B69),"00"),RIGHT(YEAR(B69),2),C69,"_0",D69),CONCATENATE(TEXT(MONTH(B69),"00"),RIGHT(YEAR(B69),2),C69,"_",D69))</f>
        <v>1023ASHC_CT</v>
      </c>
      <c r="B69" s="4">
        <f>B68</f>
        <v>45202</v>
      </c>
      <c r="C69" s="3" t="str">
        <f>C68</f>
        <v>ASHC</v>
      </c>
      <c r="D69" s="3" t="str">
        <f>D68</f>
        <v>CT</v>
      </c>
      <c r="E69" s="6">
        <v>1</v>
      </c>
      <c r="F69" s="2">
        <f ca="1">IFERROR(__xludf.DUMMYFUNCTION("""COMPUTED_VALUE"""),68)</f>
        <v>68</v>
      </c>
      <c r="G69" s="2">
        <f ca="1">IFERROR(__xludf.DUMMYFUNCTION("""COMPUTED_VALUE"""),88.79)</f>
        <v>88.79</v>
      </c>
      <c r="H69" s="2"/>
      <c r="I69" s="2"/>
    </row>
    <row r="70" spans="1:9" ht="12.75">
      <c r="A70" s="5" t="str">
        <f>IF(LEN(D70)=1,CONCATENATE(TEXT(MONTH(B70),"00"),RIGHT(YEAR(B70),2),C70,"_0",D70),CONCATENATE(TEXT(MONTH(B70),"00"),RIGHT(YEAR(B70),2),C70,"_",D70))</f>
        <v>1023ASHC_CT</v>
      </c>
      <c r="B70" s="4">
        <f>B69</f>
        <v>45202</v>
      </c>
      <c r="C70" s="3" t="str">
        <f>C69</f>
        <v>ASHC</v>
      </c>
      <c r="D70" s="3" t="str">
        <f>D69</f>
        <v>CT</v>
      </c>
      <c r="E70" s="6">
        <v>1</v>
      </c>
      <c r="F70" s="2">
        <f ca="1">IFERROR(__xludf.DUMMYFUNCTION("""COMPUTED_VALUE"""),69)</f>
        <v>69</v>
      </c>
      <c r="G70" s="2">
        <f ca="1">IFERROR(__xludf.DUMMYFUNCTION("""COMPUTED_VALUE"""),96.51)</f>
        <v>96.51</v>
      </c>
      <c r="H70" s="2"/>
      <c r="I70" s="2"/>
    </row>
    <row r="71" spans="1:9" ht="12.75">
      <c r="A71" s="5" t="str">
        <f>IF(LEN(D71)=1,CONCATENATE(TEXT(MONTH(B71),"00"),RIGHT(YEAR(B71),2),C71,"_0",D71),CONCATENATE(TEXT(MONTH(B71),"00"),RIGHT(YEAR(B71),2),C71,"_",D71))</f>
        <v>1023ASHC_CT</v>
      </c>
      <c r="B71" s="4">
        <f>B70</f>
        <v>45202</v>
      </c>
      <c r="C71" s="3" t="str">
        <f>C70</f>
        <v>ASHC</v>
      </c>
      <c r="D71" s="3" t="str">
        <f>D70</f>
        <v>CT</v>
      </c>
      <c r="E71" s="6">
        <v>1</v>
      </c>
      <c r="F71" s="2">
        <f ca="1">IFERROR(__xludf.DUMMYFUNCTION("""COMPUTED_VALUE"""),70)</f>
        <v>70</v>
      </c>
      <c r="G71" s="2">
        <f ca="1">IFERROR(__xludf.DUMMYFUNCTION("""COMPUTED_VALUE"""),74.09)</f>
        <v>74.09</v>
      </c>
      <c r="H71" s="2"/>
      <c r="I71" s="2"/>
    </row>
    <row r="72" spans="1:9" ht="12.75">
      <c r="A72" s="5" t="str">
        <f>IF(LEN(D72)=1,CONCATENATE(TEXT(MONTH(B72),"00"),RIGHT(YEAR(B72),2),C72,"_0",D72),CONCATENATE(TEXT(MONTH(B72),"00"),RIGHT(YEAR(B72),2),C72,"_",D72))</f>
        <v>1023ASHC_CT</v>
      </c>
      <c r="B72" s="4">
        <f>B71</f>
        <v>45202</v>
      </c>
      <c r="C72" s="3" t="str">
        <f>C71</f>
        <v>ASHC</v>
      </c>
      <c r="D72" s="3" t="str">
        <f>D71</f>
        <v>CT</v>
      </c>
      <c r="E72" s="6">
        <v>1</v>
      </c>
      <c r="F72" s="2">
        <f ca="1">IFERROR(__xludf.DUMMYFUNCTION("""COMPUTED_VALUE"""),71)</f>
        <v>71</v>
      </c>
      <c r="G72" s="2">
        <f ca="1">IFERROR(__xludf.DUMMYFUNCTION("""COMPUTED_VALUE"""),52.65)</f>
        <v>52.65</v>
      </c>
      <c r="H72" s="2"/>
      <c r="I72" s="2"/>
    </row>
    <row r="73" spans="1:9" ht="12.75">
      <c r="A73" s="5" t="str">
        <f>IF(LEN(D73)=1,CONCATENATE(TEXT(MONTH(B73),"00"),RIGHT(YEAR(B73),2),C73,"_0",D73),CONCATENATE(TEXT(MONTH(B73),"00"),RIGHT(YEAR(B73),2),C73,"_",D73))</f>
        <v>1023ASHC_CT</v>
      </c>
      <c r="B73" s="4">
        <f>B72</f>
        <v>45202</v>
      </c>
      <c r="C73" s="3" t="str">
        <f>C72</f>
        <v>ASHC</v>
      </c>
      <c r="D73" s="3" t="str">
        <f>D72</f>
        <v>CT</v>
      </c>
      <c r="E73" s="6">
        <v>1</v>
      </c>
      <c r="F73" s="2">
        <f ca="1">IFERROR(__xludf.DUMMYFUNCTION("""COMPUTED_VALUE"""),72)</f>
        <v>72</v>
      </c>
      <c r="G73" s="2">
        <f ca="1">IFERROR(__xludf.DUMMYFUNCTION("""COMPUTED_VALUE"""),120.12)</f>
        <v>120.12</v>
      </c>
      <c r="H73" s="2"/>
      <c r="I73" s="2"/>
    </row>
    <row r="74" spans="1:9" ht="12.75">
      <c r="A74" s="5" t="str">
        <f>IF(LEN(D74)=1,CONCATENATE(TEXT(MONTH(B74),"00"),RIGHT(YEAR(B74),2),C74,"_0",D74),CONCATENATE(TEXT(MONTH(B74),"00"),RIGHT(YEAR(B74),2),C74,"_",D74))</f>
        <v>1023ASHC_CT</v>
      </c>
      <c r="B74" s="4">
        <f>B73</f>
        <v>45202</v>
      </c>
      <c r="C74" s="3" t="str">
        <f>C73</f>
        <v>ASHC</v>
      </c>
      <c r="D74" s="3" t="str">
        <f>D73</f>
        <v>CT</v>
      </c>
      <c r="E74" s="6">
        <v>1</v>
      </c>
      <c r="F74" s="2">
        <f ca="1">IFERROR(__xludf.DUMMYFUNCTION("""COMPUTED_VALUE"""),73)</f>
        <v>73</v>
      </c>
      <c r="G74" s="2">
        <f ca="1">IFERROR(__xludf.DUMMYFUNCTION("""COMPUTED_VALUE"""),87.09)</f>
        <v>87.09</v>
      </c>
      <c r="H74" s="2"/>
      <c r="I74" s="2"/>
    </row>
    <row r="75" spans="1:9" ht="12.75">
      <c r="A75" s="5" t="str">
        <f>IF(LEN(D75)=1,CONCATENATE(TEXT(MONTH(B75),"00"),RIGHT(YEAR(B75),2),C75,"_0",D75),CONCATENATE(TEXT(MONTH(B75),"00"),RIGHT(YEAR(B75),2),C75,"_",D75))</f>
        <v>1023ASHC_CT</v>
      </c>
      <c r="B75" s="4">
        <f>B74</f>
        <v>45202</v>
      </c>
      <c r="C75" s="3" t="str">
        <f>C74</f>
        <v>ASHC</v>
      </c>
      <c r="D75" s="3" t="str">
        <f>D74</f>
        <v>CT</v>
      </c>
      <c r="E75" s="6">
        <v>1</v>
      </c>
      <c r="F75" s="2">
        <f ca="1">IFERROR(__xludf.DUMMYFUNCTION("""COMPUTED_VALUE"""),74)</f>
        <v>74</v>
      </c>
      <c r="G75" s="2">
        <f ca="1">IFERROR(__xludf.DUMMYFUNCTION("""COMPUTED_VALUE"""),51.99)</f>
        <v>51.99</v>
      </c>
      <c r="H75" s="2"/>
      <c r="I75" s="2"/>
    </row>
    <row r="76" spans="1:9" ht="12.75">
      <c r="A76" s="5" t="str">
        <f>IF(LEN(D76)=1,CONCATENATE(TEXT(MONTH(B76),"00"),RIGHT(YEAR(B76),2),C76,"_0",D76),CONCATENATE(TEXT(MONTH(B76),"00"),RIGHT(YEAR(B76),2),C76,"_",D76))</f>
        <v>1023ASHC_CT</v>
      </c>
      <c r="B76" s="4">
        <f>B75</f>
        <v>45202</v>
      </c>
      <c r="C76" s="3" t="str">
        <f>C75</f>
        <v>ASHC</v>
      </c>
      <c r="D76" s="3" t="str">
        <f>D75</f>
        <v>CT</v>
      </c>
      <c r="E76" s="6">
        <v>1</v>
      </c>
      <c r="F76" s="2">
        <f ca="1">IFERROR(__xludf.DUMMYFUNCTION("""COMPUTED_VALUE"""),75)</f>
        <v>75</v>
      </c>
      <c r="G76" s="2">
        <f ca="1">IFERROR(__xludf.DUMMYFUNCTION("""COMPUTED_VALUE"""),99.85)</f>
        <v>99.85</v>
      </c>
      <c r="H76" s="2"/>
      <c r="I76" s="2"/>
    </row>
    <row r="77" spans="1:9" ht="12.75">
      <c r="A77" s="5" t="str">
        <f>IF(LEN(D77)=1,CONCATENATE(TEXT(MONTH(B77),"00"),RIGHT(YEAR(B77),2),C77,"_0",D77),CONCATENATE(TEXT(MONTH(B77),"00"),RIGHT(YEAR(B77),2),C77,"_",D77))</f>
        <v>1023ASHC_CT</v>
      </c>
      <c r="B77" s="4">
        <f>B76</f>
        <v>45202</v>
      </c>
      <c r="C77" s="3" t="str">
        <f>C76</f>
        <v>ASHC</v>
      </c>
      <c r="D77" s="3" t="str">
        <f>D76</f>
        <v>CT</v>
      </c>
      <c r="E77" s="6">
        <v>1</v>
      </c>
      <c r="F77" s="2">
        <f ca="1">IFERROR(__xludf.DUMMYFUNCTION("""COMPUTED_VALUE"""),76)</f>
        <v>76</v>
      </c>
      <c r="G77" s="2">
        <f ca="1">IFERROR(__xludf.DUMMYFUNCTION("""COMPUTED_VALUE"""),45.97)</f>
        <v>45.97</v>
      </c>
      <c r="H77" s="2"/>
      <c r="I77" s="2"/>
    </row>
    <row r="78" spans="1:9" ht="12.75">
      <c r="A78" s="5" t="str">
        <f>IF(LEN(D78)=1,CONCATENATE(TEXT(MONTH(B78),"00"),RIGHT(YEAR(B78),2),C78,"_0",D78),CONCATENATE(TEXT(MONTH(B78),"00"),RIGHT(YEAR(B78),2),C78,"_",D78))</f>
        <v>1023ASHC_CT</v>
      </c>
      <c r="B78" s="4">
        <f>B77</f>
        <v>45202</v>
      </c>
      <c r="C78" s="3" t="str">
        <f>C77</f>
        <v>ASHC</v>
      </c>
      <c r="D78" s="3" t="str">
        <f>D77</f>
        <v>CT</v>
      </c>
      <c r="E78" s="6">
        <v>1</v>
      </c>
      <c r="F78" s="2">
        <f ca="1">IFERROR(__xludf.DUMMYFUNCTION("""COMPUTED_VALUE"""),77)</f>
        <v>77</v>
      </c>
      <c r="G78" s="2">
        <f ca="1">IFERROR(__xludf.DUMMYFUNCTION("""COMPUTED_VALUE"""),66.45)</f>
        <v>66.45</v>
      </c>
      <c r="H78" s="2"/>
      <c r="I78" s="2"/>
    </row>
    <row r="79" spans="1:9" ht="12.75">
      <c r="A79" s="5" t="str">
        <f>IF(LEN(D79)=1,CONCATENATE(TEXT(MONTH(B79),"00"),RIGHT(YEAR(B79),2),C79,"_0",D79),CONCATENATE(TEXT(MONTH(B79),"00"),RIGHT(YEAR(B79),2),C79,"_",D79))</f>
        <v>1023ASHC_CT</v>
      </c>
      <c r="B79" s="4">
        <f>B78</f>
        <v>45202</v>
      </c>
      <c r="C79" s="3" t="str">
        <f>C78</f>
        <v>ASHC</v>
      </c>
      <c r="D79" s="3" t="str">
        <f>D78</f>
        <v>CT</v>
      </c>
      <c r="E79" s="6">
        <v>1</v>
      </c>
      <c r="F79" s="2">
        <f ca="1">IFERROR(__xludf.DUMMYFUNCTION("""COMPUTED_VALUE"""),78)</f>
        <v>78</v>
      </c>
      <c r="G79" s="2">
        <f ca="1">IFERROR(__xludf.DUMMYFUNCTION("""COMPUTED_VALUE"""),32.27)</f>
        <v>32.270000000000003</v>
      </c>
      <c r="H79" s="2"/>
      <c r="I79" s="2"/>
    </row>
    <row r="80" spans="1:9" ht="12.75">
      <c r="A80" s="5" t="str">
        <f>IF(LEN(D80)=1,CONCATENATE(TEXT(MONTH(B80),"00"),RIGHT(YEAR(B80),2),C80,"_0",D80),CONCATENATE(TEXT(MONTH(B80),"00"),RIGHT(YEAR(B80),2),C80,"_",D80))</f>
        <v>1023ASHC_CT</v>
      </c>
      <c r="B80" s="4">
        <f>B79</f>
        <v>45202</v>
      </c>
      <c r="C80" s="3" t="str">
        <f>C79</f>
        <v>ASHC</v>
      </c>
      <c r="D80" s="3" t="str">
        <f>D79</f>
        <v>CT</v>
      </c>
      <c r="E80" s="6">
        <v>1</v>
      </c>
      <c r="F80" s="2">
        <f ca="1">IFERROR(__xludf.DUMMYFUNCTION("""COMPUTED_VALUE"""),79)</f>
        <v>79</v>
      </c>
      <c r="G80" s="2">
        <f ca="1">IFERROR(__xludf.DUMMYFUNCTION("""COMPUTED_VALUE"""),84.31)</f>
        <v>84.31</v>
      </c>
      <c r="H80" s="2"/>
      <c r="I80" s="2"/>
    </row>
    <row r="81" spans="1:9" ht="12.75">
      <c r="A81" s="5" t="str">
        <f>IF(LEN(D81)=1,CONCATENATE(TEXT(MONTH(B81),"00"),RIGHT(YEAR(B81),2),C81,"_0",D81),CONCATENATE(TEXT(MONTH(B81),"00"),RIGHT(YEAR(B81),2),C81,"_",D81))</f>
        <v>1023ASHC_CT</v>
      </c>
      <c r="B81" s="4">
        <f>B80</f>
        <v>45202</v>
      </c>
      <c r="C81" s="3" t="str">
        <f>C80</f>
        <v>ASHC</v>
      </c>
      <c r="D81" s="3" t="str">
        <f>D80</f>
        <v>CT</v>
      </c>
      <c r="E81" s="6">
        <v>1</v>
      </c>
      <c r="F81" s="2">
        <f ca="1">IFERROR(__xludf.DUMMYFUNCTION("""COMPUTED_VALUE"""),80)</f>
        <v>80</v>
      </c>
      <c r="G81" s="2">
        <f ca="1">IFERROR(__xludf.DUMMYFUNCTION("""COMPUTED_VALUE"""),53.83)</f>
        <v>53.83</v>
      </c>
      <c r="H81" s="2"/>
      <c r="I81" s="2"/>
    </row>
    <row r="82" spans="1:9" ht="12.75">
      <c r="A82" s="5" t="str">
        <f>IF(LEN(D82)=1,CONCATENATE(TEXT(MONTH(B82),"00"),RIGHT(YEAR(B82),2),C82,"_0",D82),CONCATENATE(TEXT(MONTH(B82),"00"),RIGHT(YEAR(B82),2),C82,"_",D82))</f>
        <v>1023ASHC_CT</v>
      </c>
      <c r="B82" s="4">
        <f>B81</f>
        <v>45202</v>
      </c>
      <c r="C82" s="3" t="str">
        <f>C81</f>
        <v>ASHC</v>
      </c>
      <c r="D82" s="3" t="str">
        <f>D81</f>
        <v>CT</v>
      </c>
      <c r="E82" s="6">
        <v>1</v>
      </c>
      <c r="F82" s="2">
        <f ca="1">IFERROR(__xludf.DUMMYFUNCTION("""COMPUTED_VALUE"""),81)</f>
        <v>81</v>
      </c>
      <c r="G82" s="2">
        <f ca="1">IFERROR(__xludf.DUMMYFUNCTION("""COMPUTED_VALUE"""),54.15)</f>
        <v>54.15</v>
      </c>
      <c r="H82" s="2"/>
      <c r="I82" s="2"/>
    </row>
    <row r="83" spans="1:9" ht="12.75">
      <c r="A83" s="5" t="str">
        <f>IF(LEN(D83)=1,CONCATENATE(TEXT(MONTH(B83),"00"),RIGHT(YEAR(B83),2),C83,"_0",D83),CONCATENATE(TEXT(MONTH(B83),"00"),RIGHT(YEAR(B83),2),C83,"_",D83))</f>
        <v>1023ASHC_CT</v>
      </c>
      <c r="B83" s="4">
        <f>B82</f>
        <v>45202</v>
      </c>
      <c r="C83" s="3" t="str">
        <f>C82</f>
        <v>ASHC</v>
      </c>
      <c r="D83" s="3" t="str">
        <f>D82</f>
        <v>CT</v>
      </c>
      <c r="E83" s="6">
        <v>1</v>
      </c>
      <c r="F83" s="2">
        <f ca="1">IFERROR(__xludf.DUMMYFUNCTION("""COMPUTED_VALUE"""),82)</f>
        <v>82</v>
      </c>
      <c r="G83" s="2">
        <f ca="1">IFERROR(__xludf.DUMMYFUNCTION("""COMPUTED_VALUE"""),117.41)</f>
        <v>117.41</v>
      </c>
      <c r="H83" s="2"/>
      <c r="I83" s="2"/>
    </row>
    <row r="84" spans="1:9" ht="12.75">
      <c r="A84" s="5" t="str">
        <f>IF(LEN(D84)=1,CONCATENATE(TEXT(MONTH(B84),"00"),RIGHT(YEAR(B84),2),C84,"_0",D84),CONCATENATE(TEXT(MONTH(B84),"00"),RIGHT(YEAR(B84),2),C84,"_",D84))</f>
        <v>1023ASHC_CT</v>
      </c>
      <c r="B84" s="4">
        <f>B83</f>
        <v>45202</v>
      </c>
      <c r="C84" s="3" t="str">
        <f>C83</f>
        <v>ASHC</v>
      </c>
      <c r="D84" s="3" t="str">
        <f>D83</f>
        <v>CT</v>
      </c>
      <c r="E84" s="6">
        <v>1</v>
      </c>
      <c r="F84" s="2">
        <f ca="1">IFERROR(__xludf.DUMMYFUNCTION("""COMPUTED_VALUE"""),83)</f>
        <v>83</v>
      </c>
      <c r="G84" s="2"/>
      <c r="H84" s="2"/>
      <c r="I84" s="2"/>
    </row>
    <row r="85" spans="1:9" ht="12.75">
      <c r="A85" s="5" t="str">
        <f>IF(LEN(D85)=1,CONCATENATE(TEXT(MONTH(B85),"00"),RIGHT(YEAR(B85),2),C85,"_0",D85),CONCATENATE(TEXT(MONTH(B85),"00"),RIGHT(YEAR(B85),2),C85,"_",D85))</f>
        <v>1023ASHC_CT</v>
      </c>
      <c r="B85" s="4">
        <f>B84</f>
        <v>45202</v>
      </c>
      <c r="C85" s="3" t="str">
        <f>C84</f>
        <v>ASHC</v>
      </c>
      <c r="D85" s="3" t="str">
        <f>D84</f>
        <v>CT</v>
      </c>
      <c r="E85" s="6">
        <v>1</v>
      </c>
      <c r="F85" s="2">
        <f ca="1">IFERROR(__xludf.DUMMYFUNCTION("""COMPUTED_VALUE"""),84)</f>
        <v>84</v>
      </c>
      <c r="G85" s="2"/>
      <c r="H85" s="2"/>
      <c r="I85" s="2"/>
    </row>
    <row r="86" spans="1:9" ht="12.75">
      <c r="A86" s="5" t="str">
        <f>IF(LEN(D86)=1,CONCATENATE(TEXT(MONTH(B86),"00"),RIGHT(YEAR(B86),2),C86,"_0",D86),CONCATENATE(TEXT(MONTH(B86),"00"),RIGHT(YEAR(B86),2),C86,"_",D86))</f>
        <v>1023ASHC_CT</v>
      </c>
      <c r="B86" s="4">
        <f>B85</f>
        <v>45202</v>
      </c>
      <c r="C86" s="3" t="str">
        <f>C85</f>
        <v>ASHC</v>
      </c>
      <c r="D86" s="3" t="str">
        <f>D85</f>
        <v>CT</v>
      </c>
      <c r="E86" s="6">
        <v>1</v>
      </c>
      <c r="F86" s="2">
        <f ca="1">IFERROR(__xludf.DUMMYFUNCTION("""COMPUTED_VALUE"""),85)</f>
        <v>85</v>
      </c>
      <c r="G86" s="2"/>
      <c r="H86" s="2"/>
      <c r="I86" s="2"/>
    </row>
    <row r="87" spans="1:9" ht="12.75">
      <c r="A87" s="5" t="str">
        <f>IF(LEN(D87)=1,CONCATENATE(TEXT(MONTH(B87),"00"),RIGHT(YEAR(B87),2),C87,"_0",D87),CONCATENATE(TEXT(MONTH(B87),"00"),RIGHT(YEAR(B87),2),C87,"_",D87))</f>
        <v>1023ASHC_CT</v>
      </c>
      <c r="B87" s="4">
        <f>B86</f>
        <v>45202</v>
      </c>
      <c r="C87" s="3" t="str">
        <f>C86</f>
        <v>ASHC</v>
      </c>
      <c r="D87" s="3" t="str">
        <f>D86</f>
        <v>CT</v>
      </c>
      <c r="E87" s="6">
        <v>1</v>
      </c>
      <c r="F87" s="2">
        <f ca="1">IFERROR(__xludf.DUMMYFUNCTION("""COMPUTED_VALUE"""),86)</f>
        <v>86</v>
      </c>
      <c r="G87" s="2"/>
      <c r="H87" s="2"/>
      <c r="I87" s="2"/>
    </row>
    <row r="88" spans="1:9" ht="12.75">
      <c r="A88" s="5" t="str">
        <f>IF(LEN(D88)=1,CONCATENATE(TEXT(MONTH(B88),"00"),RIGHT(YEAR(B88),2),C88,"_0",D88),CONCATENATE(TEXT(MONTH(B88),"00"),RIGHT(YEAR(B88),2),C88,"_",D88))</f>
        <v>1023ASHC_CT</v>
      </c>
      <c r="B88" s="4">
        <f>B87</f>
        <v>45202</v>
      </c>
      <c r="C88" s="3" t="str">
        <f>C87</f>
        <v>ASHC</v>
      </c>
      <c r="D88" s="3" t="str">
        <f>D87</f>
        <v>CT</v>
      </c>
      <c r="E88" s="6">
        <v>1</v>
      </c>
      <c r="F88" s="2">
        <f ca="1">IFERROR(__xludf.DUMMYFUNCTION("""COMPUTED_VALUE"""),87)</f>
        <v>87</v>
      </c>
      <c r="G88" s="2"/>
      <c r="H88" s="2"/>
      <c r="I88" s="2"/>
    </row>
    <row r="89" spans="1:9" ht="12.75">
      <c r="A89" s="5" t="str">
        <f>IF(LEN(D89)=1,CONCATENATE(TEXT(MONTH(B89),"00"),RIGHT(YEAR(B89),2),C89,"_0",D89),CONCATENATE(TEXT(MONTH(B89),"00"),RIGHT(YEAR(B89),2),C89,"_",D89))</f>
        <v>1023ASHC_CT</v>
      </c>
      <c r="B89" s="4">
        <f>B88</f>
        <v>45202</v>
      </c>
      <c r="C89" s="3" t="str">
        <f>C88</f>
        <v>ASHC</v>
      </c>
      <c r="D89" s="3" t="str">
        <f>D88</f>
        <v>CT</v>
      </c>
      <c r="E89" s="6">
        <v>1</v>
      </c>
      <c r="F89" s="2">
        <f ca="1">IFERROR(__xludf.DUMMYFUNCTION("""COMPUTED_VALUE"""),88)</f>
        <v>88</v>
      </c>
      <c r="G89" s="2"/>
      <c r="H89" s="2"/>
      <c r="I89" s="2"/>
    </row>
    <row r="90" spans="1:9" ht="12.75">
      <c r="A90" s="5" t="str">
        <f>IF(LEN(D90)=1,CONCATENATE(TEXT(MONTH(B90),"00"),RIGHT(YEAR(B90),2),C90,"_0",D90),CONCATENATE(TEXT(MONTH(B90),"00"),RIGHT(YEAR(B90),2),C90,"_",D90))</f>
        <v>1023ASHC_CT</v>
      </c>
      <c r="B90" s="4">
        <f>B89</f>
        <v>45202</v>
      </c>
      <c r="C90" s="3" t="str">
        <f>C89</f>
        <v>ASHC</v>
      </c>
      <c r="D90" s="3" t="str">
        <f>D89</f>
        <v>CT</v>
      </c>
      <c r="E90" s="6">
        <v>1</v>
      </c>
      <c r="F90" s="2">
        <f ca="1">IFERROR(__xludf.DUMMYFUNCTION("""COMPUTED_VALUE"""),89)</f>
        <v>89</v>
      </c>
      <c r="G90" s="2"/>
      <c r="H90" s="2"/>
      <c r="I90" s="2"/>
    </row>
    <row r="91" spans="1:9" ht="12.75">
      <c r="A91" s="5" t="str">
        <f>IF(LEN(D91)=1,CONCATENATE(TEXT(MONTH(B91),"00"),RIGHT(YEAR(B91),2),C91,"_0",D91),CONCATENATE(TEXT(MONTH(B91),"00"),RIGHT(YEAR(B91),2),C91,"_",D91))</f>
        <v>1023ASHC_CT</v>
      </c>
      <c r="B91" s="4">
        <f>B90</f>
        <v>45202</v>
      </c>
      <c r="C91" s="3" t="str">
        <f>C90</f>
        <v>ASHC</v>
      </c>
      <c r="D91" s="3" t="str">
        <f>D90</f>
        <v>CT</v>
      </c>
      <c r="E91" s="6">
        <v>1</v>
      </c>
      <c r="F91" s="2">
        <f ca="1">IFERROR(__xludf.DUMMYFUNCTION("""COMPUTED_VALUE"""),90)</f>
        <v>90</v>
      </c>
      <c r="G91" s="2"/>
      <c r="H91" s="2"/>
      <c r="I91" s="2"/>
    </row>
    <row r="92" spans="1:9" ht="12.75">
      <c r="A92" s="5" t="str">
        <f>IF(LEN(D92)=1,CONCATENATE(TEXT(MONTH(B92),"00"),RIGHT(YEAR(B92),2),C92,"_0",D92),CONCATENATE(TEXT(MONTH(B92),"00"),RIGHT(YEAR(B92),2),C92,"_",D92))</f>
        <v>1023ASHC_CT</v>
      </c>
      <c r="B92" s="4">
        <f>B91</f>
        <v>45202</v>
      </c>
      <c r="C92" s="3" t="str">
        <f>C91</f>
        <v>ASHC</v>
      </c>
      <c r="D92" s="3" t="str">
        <f>D91</f>
        <v>CT</v>
      </c>
      <c r="E92" s="6">
        <v>1</v>
      </c>
      <c r="F92" s="2">
        <f ca="1">IFERROR(__xludf.DUMMYFUNCTION("""COMPUTED_VALUE"""),91)</f>
        <v>91</v>
      </c>
      <c r="G92" s="2"/>
      <c r="H92" s="2"/>
      <c r="I92" s="2"/>
    </row>
    <row r="93" spans="1:9" ht="12.75">
      <c r="A93" s="5" t="str">
        <f>IF(LEN(D93)=1,CONCATENATE(TEXT(MONTH(B93),"00"),RIGHT(YEAR(B93),2),C93,"_0",D93),CONCATENATE(TEXT(MONTH(B93),"00"),RIGHT(YEAR(B93),2),C93,"_",D93))</f>
        <v>1023ASHC_CT</v>
      </c>
      <c r="B93" s="4">
        <f>B92</f>
        <v>45202</v>
      </c>
      <c r="C93" s="3" t="str">
        <f>C92</f>
        <v>ASHC</v>
      </c>
      <c r="D93" s="3" t="str">
        <f>D92</f>
        <v>CT</v>
      </c>
      <c r="E93" s="6">
        <v>1</v>
      </c>
      <c r="F93" s="2">
        <f ca="1">IFERROR(__xludf.DUMMYFUNCTION("""COMPUTED_VALUE"""),92)</f>
        <v>92</v>
      </c>
      <c r="G93" s="2"/>
      <c r="H93" s="2"/>
      <c r="I93" s="2"/>
    </row>
    <row r="94" spans="1:9" ht="12.75">
      <c r="A94" s="5" t="str">
        <f>IF(LEN(D94)=1,CONCATENATE(TEXT(MONTH(B94),"00"),RIGHT(YEAR(B94),2),C94,"_0",D94),CONCATENATE(TEXT(MONTH(B94),"00"),RIGHT(YEAR(B94),2),C94,"_",D94))</f>
        <v>1023ASHC_CT</v>
      </c>
      <c r="B94" s="4">
        <f>B93</f>
        <v>45202</v>
      </c>
      <c r="C94" s="3" t="str">
        <f>C93</f>
        <v>ASHC</v>
      </c>
      <c r="D94" s="3" t="str">
        <f>D93</f>
        <v>CT</v>
      </c>
      <c r="E94" s="6">
        <v>1</v>
      </c>
      <c r="F94" s="2">
        <f ca="1">IFERROR(__xludf.DUMMYFUNCTION("""COMPUTED_VALUE"""),93)</f>
        <v>93</v>
      </c>
      <c r="G94" s="2"/>
      <c r="H94" s="2"/>
      <c r="I94" s="2"/>
    </row>
    <row r="95" spans="1:9" ht="12.75">
      <c r="A95" s="5" t="str">
        <f>IF(LEN(D95)=1,CONCATENATE(TEXT(MONTH(B95),"00"),RIGHT(YEAR(B95),2),C95,"_0",D95),CONCATENATE(TEXT(MONTH(B95),"00"),RIGHT(YEAR(B95),2),C95,"_",D95))</f>
        <v>1023ASHC_CT</v>
      </c>
      <c r="B95" s="4">
        <f>B94</f>
        <v>45202</v>
      </c>
      <c r="C95" s="3" t="str">
        <f>C94</f>
        <v>ASHC</v>
      </c>
      <c r="D95" s="3" t="str">
        <f>D94</f>
        <v>CT</v>
      </c>
      <c r="E95" s="6">
        <v>1</v>
      </c>
      <c r="F95" s="2">
        <f ca="1">IFERROR(__xludf.DUMMYFUNCTION("""COMPUTED_VALUE"""),94)</f>
        <v>94</v>
      </c>
      <c r="G95" s="2"/>
      <c r="H95" s="2"/>
      <c r="I95" s="2"/>
    </row>
    <row r="96" spans="1:9" ht="12.75">
      <c r="A96" s="5" t="str">
        <f>IF(LEN(D96)=1,CONCATENATE(TEXT(MONTH(B96),"00"),RIGHT(YEAR(B96),2),C96,"_0",D96),CONCATENATE(TEXT(MONTH(B96),"00"),RIGHT(YEAR(B96),2),C96,"_",D96))</f>
        <v>1023ASHC_CT</v>
      </c>
      <c r="B96" s="4">
        <f>B95</f>
        <v>45202</v>
      </c>
      <c r="C96" s="3" t="str">
        <f>C95</f>
        <v>ASHC</v>
      </c>
      <c r="D96" s="3" t="str">
        <f>D95</f>
        <v>CT</v>
      </c>
      <c r="E96" s="6">
        <v>1</v>
      </c>
      <c r="F96" s="2">
        <f ca="1">IFERROR(__xludf.DUMMYFUNCTION("""COMPUTED_VALUE"""),95)</f>
        <v>95</v>
      </c>
      <c r="G96" s="2"/>
      <c r="H96" s="2"/>
      <c r="I96" s="2"/>
    </row>
    <row r="97" spans="1:9" ht="12.75">
      <c r="A97" s="5" t="str">
        <f>IF(LEN(D97)=1,CONCATENATE(TEXT(MONTH(B97),"00"),RIGHT(YEAR(B97),2),C97,"_0",D97),CONCATENATE(TEXT(MONTH(B97),"00"),RIGHT(YEAR(B97),2),C97,"_",D97))</f>
        <v>1023ASHC_CT</v>
      </c>
      <c r="B97" s="4">
        <f>B96</f>
        <v>45202</v>
      </c>
      <c r="C97" s="3" t="str">
        <f>C96</f>
        <v>ASHC</v>
      </c>
      <c r="D97" s="3" t="str">
        <f>D96</f>
        <v>CT</v>
      </c>
      <c r="E97" s="6">
        <v>1</v>
      </c>
      <c r="F97" s="2">
        <f ca="1">IFERROR(__xludf.DUMMYFUNCTION("""COMPUTED_VALUE"""),96)</f>
        <v>96</v>
      </c>
      <c r="G97" s="2"/>
      <c r="H97" s="2"/>
      <c r="I97" s="2"/>
    </row>
    <row r="98" spans="1:9" ht="12.75">
      <c r="A98" s="5" t="str">
        <f>IF(LEN(D98)=1,CONCATENATE(TEXT(MONTH(B98),"00"),RIGHT(YEAR(B98),2),C98,"_0",D98),CONCATENATE(TEXT(MONTH(B98),"00"),RIGHT(YEAR(B98),2),C98,"_",D98))</f>
        <v>1023ASHC_CT</v>
      </c>
      <c r="B98" s="4">
        <f>B97</f>
        <v>45202</v>
      </c>
      <c r="C98" s="3" t="str">
        <f>C97</f>
        <v>ASHC</v>
      </c>
      <c r="D98" s="3" t="str">
        <f>D97</f>
        <v>CT</v>
      </c>
      <c r="E98" s="6">
        <v>1</v>
      </c>
      <c r="F98" s="2">
        <f ca="1">IFERROR(__xludf.DUMMYFUNCTION("""COMPUTED_VALUE"""),97)</f>
        <v>97</v>
      </c>
      <c r="G98" s="2"/>
      <c r="H98" s="2"/>
      <c r="I98" s="2"/>
    </row>
    <row r="99" spans="1:9" ht="12.75">
      <c r="A99" s="5" t="str">
        <f>IF(LEN(D99)=1,CONCATENATE(TEXT(MONTH(B99),"00"),RIGHT(YEAR(B99),2),C99,"_0",D99),CONCATENATE(TEXT(MONTH(B99),"00"),RIGHT(YEAR(B99),2),C99,"_",D99))</f>
        <v>1023ASHC_CT</v>
      </c>
      <c r="B99" s="4">
        <f>B98</f>
        <v>45202</v>
      </c>
      <c r="C99" s="3" t="str">
        <f>C98</f>
        <v>ASHC</v>
      </c>
      <c r="D99" s="3" t="str">
        <f>D98</f>
        <v>CT</v>
      </c>
      <c r="E99" s="6">
        <v>1</v>
      </c>
      <c r="F99" s="2">
        <f ca="1">IFERROR(__xludf.DUMMYFUNCTION("""COMPUTED_VALUE"""),98)</f>
        <v>98</v>
      </c>
      <c r="G99" s="2"/>
      <c r="H99" s="2"/>
      <c r="I99" s="2"/>
    </row>
    <row r="100" spans="1:9" ht="12.75">
      <c r="A100" s="5" t="str">
        <f>IF(LEN(D100)=1,CONCATENATE(TEXT(MONTH(B100),"00"),RIGHT(YEAR(B100),2),C100,"_0",D100),CONCATENATE(TEXT(MONTH(B100),"00"),RIGHT(YEAR(B100),2),C100,"_",D100))</f>
        <v>1023ASHC_CT</v>
      </c>
      <c r="B100" s="4">
        <f>B99</f>
        <v>45202</v>
      </c>
      <c r="C100" s="3" t="str">
        <f>C99</f>
        <v>ASHC</v>
      </c>
      <c r="D100" s="3" t="str">
        <f>D99</f>
        <v>CT</v>
      </c>
      <c r="E100" s="6">
        <v>1</v>
      </c>
      <c r="F100" s="2">
        <f ca="1">IFERROR(__xludf.DUMMYFUNCTION("""COMPUTED_VALUE"""),99)</f>
        <v>99</v>
      </c>
      <c r="G100" s="2"/>
      <c r="H100" s="2"/>
      <c r="I100" s="2"/>
    </row>
    <row r="101" spans="1:9" ht="12.75">
      <c r="A101" s="5" t="str">
        <f>IF(LEN(D101)=1,CONCATENATE(TEXT(MONTH(B101),"00"),RIGHT(YEAR(B101),2),C101,"_0",D101),CONCATENATE(TEXT(MONTH(B101),"00"),RIGHT(YEAR(B101),2),C101,"_",D101))</f>
        <v>1023ASHC_CT</v>
      </c>
      <c r="B101" s="4">
        <f>B100</f>
        <v>45202</v>
      </c>
      <c r="C101" s="3" t="str">
        <f>C100</f>
        <v>ASHC</v>
      </c>
      <c r="D101" s="3" t="str">
        <f>D100</f>
        <v>CT</v>
      </c>
      <c r="E101" s="6">
        <v>1</v>
      </c>
      <c r="F101" s="2">
        <f ca="1">IFERROR(__xludf.DUMMYFUNCTION("""COMPUTED_VALUE"""),100)</f>
        <v>100</v>
      </c>
      <c r="G101" s="2"/>
      <c r="H101" s="2"/>
      <c r="I101" s="2"/>
    </row>
    <row r="102" spans="1:9" ht="12.75">
      <c r="A102" s="5" t="str">
        <f>IF(LEN(D102)=1,CONCATENATE(TEXT(MONTH(B102),"00"),RIGHT(YEAR(B102),2),C102,"_0",D102),CONCATENATE(TEXT(MONTH(B102),"00"),RIGHT(YEAR(B102),2),C102,"_",D102))</f>
        <v>1023ASHC_CT</v>
      </c>
      <c r="B102" s="4">
        <f>B101</f>
        <v>45202</v>
      </c>
      <c r="C102" s="3" t="str">
        <f>C101</f>
        <v>ASHC</v>
      </c>
      <c r="D102" s="3" t="str">
        <f>D101</f>
        <v>CT</v>
      </c>
      <c r="E102" s="6">
        <v>2</v>
      </c>
      <c r="F102" s="2">
        <f ca="1">IFERROR(__xludf.DUMMYFUNCTION("""COMPUTED_VALUE"""),1)</f>
        <v>1</v>
      </c>
      <c r="G102" s="2">
        <f ca="1">IFERROR(__xludf.DUMMYFUNCTION("""COMPUTED_VALUE"""),87.87)</f>
        <v>87.87</v>
      </c>
      <c r="H102" s="2"/>
      <c r="I102" s="2"/>
    </row>
    <row r="103" spans="1:9" ht="12.75">
      <c r="A103" s="5" t="str">
        <f>IF(LEN(D103)=1,CONCATENATE(TEXT(MONTH(B103),"00"),RIGHT(YEAR(B103),2),C103,"_0",D103),CONCATENATE(TEXT(MONTH(B103),"00"),RIGHT(YEAR(B103),2),C103,"_",D103))</f>
        <v>1023ASHC_CT</v>
      </c>
      <c r="B103" s="4">
        <f>B102</f>
        <v>45202</v>
      </c>
      <c r="C103" s="3" t="str">
        <f>C102</f>
        <v>ASHC</v>
      </c>
      <c r="D103" s="3" t="str">
        <f>D102</f>
        <v>CT</v>
      </c>
      <c r="E103" s="6">
        <v>2</v>
      </c>
      <c r="F103" s="2">
        <f ca="1">IFERROR(__xludf.DUMMYFUNCTION("""COMPUTED_VALUE"""),2)</f>
        <v>2</v>
      </c>
      <c r="G103" s="2">
        <f ca="1">IFERROR(__xludf.DUMMYFUNCTION("""COMPUTED_VALUE"""),96.93)</f>
        <v>96.93</v>
      </c>
      <c r="H103" s="2"/>
      <c r="I103" s="2"/>
    </row>
    <row r="104" spans="1:9" ht="12.75">
      <c r="A104" s="5" t="str">
        <f>IF(LEN(D104)=1,CONCATENATE(TEXT(MONTH(B104),"00"),RIGHT(YEAR(B104),2),C104,"_0",D104),CONCATENATE(TEXT(MONTH(B104),"00"),RIGHT(YEAR(B104),2),C104,"_",D104))</f>
        <v>1023ASHC_CT</v>
      </c>
      <c r="B104" s="4">
        <f>B103</f>
        <v>45202</v>
      </c>
      <c r="C104" s="3" t="str">
        <f>C103</f>
        <v>ASHC</v>
      </c>
      <c r="D104" s="3" t="str">
        <f>D103</f>
        <v>CT</v>
      </c>
      <c r="E104" s="6">
        <v>2</v>
      </c>
      <c r="F104" s="2">
        <f ca="1">IFERROR(__xludf.DUMMYFUNCTION("""COMPUTED_VALUE"""),3)</f>
        <v>3</v>
      </c>
      <c r="G104" s="2">
        <f ca="1">IFERROR(__xludf.DUMMYFUNCTION("""COMPUTED_VALUE"""),17.62)</f>
        <v>17.62</v>
      </c>
      <c r="H104" s="2"/>
      <c r="I104" s="2"/>
    </row>
    <row r="105" spans="1:9" ht="12.75">
      <c r="A105" s="5" t="str">
        <f>IF(LEN(D105)=1,CONCATENATE(TEXT(MONTH(B105),"00"),RIGHT(YEAR(B105),2),C105,"_0",D105),CONCATENATE(TEXT(MONTH(B105),"00"),RIGHT(YEAR(B105),2),C105,"_",D105))</f>
        <v>1023ASHC_CT</v>
      </c>
      <c r="B105" s="4">
        <f>B104</f>
        <v>45202</v>
      </c>
      <c r="C105" s="3" t="str">
        <f>C104</f>
        <v>ASHC</v>
      </c>
      <c r="D105" s="3" t="str">
        <f>D104</f>
        <v>CT</v>
      </c>
      <c r="E105" s="6">
        <v>2</v>
      </c>
      <c r="F105" s="2">
        <f ca="1">IFERROR(__xludf.DUMMYFUNCTION("""COMPUTED_VALUE"""),4)</f>
        <v>4</v>
      </c>
      <c r="G105" s="2">
        <f ca="1">IFERROR(__xludf.DUMMYFUNCTION("""COMPUTED_VALUE"""),119.9)</f>
        <v>119.9</v>
      </c>
      <c r="H105" s="2"/>
      <c r="I105" s="2"/>
    </row>
    <row r="106" spans="1:9" ht="12.75">
      <c r="A106" s="5" t="str">
        <f>IF(LEN(D106)=1,CONCATENATE(TEXT(MONTH(B106),"00"),RIGHT(YEAR(B106),2),C106,"_0",D106),CONCATENATE(TEXT(MONTH(B106),"00"),RIGHT(YEAR(B106),2),C106,"_",D106))</f>
        <v>1023ASHC_CT</v>
      </c>
      <c r="B106" s="4">
        <f>B105</f>
        <v>45202</v>
      </c>
      <c r="C106" s="3" t="str">
        <f>C105</f>
        <v>ASHC</v>
      </c>
      <c r="D106" s="3" t="str">
        <f>D105</f>
        <v>CT</v>
      </c>
      <c r="E106" s="6">
        <v>2</v>
      </c>
      <c r="F106" s="2">
        <f ca="1">IFERROR(__xludf.DUMMYFUNCTION("""COMPUTED_VALUE"""),5)</f>
        <v>5</v>
      </c>
      <c r="G106" s="2">
        <f ca="1">IFERROR(__xludf.DUMMYFUNCTION("""COMPUTED_VALUE"""),19.99)</f>
        <v>19.989999999999998</v>
      </c>
      <c r="H106" s="2"/>
      <c r="I106" s="2"/>
    </row>
    <row r="107" spans="1:9" ht="12.75">
      <c r="A107" s="5" t="str">
        <f>IF(LEN(D107)=1,CONCATENATE(TEXT(MONTH(B107),"00"),RIGHT(YEAR(B107),2),C107,"_0",D107),CONCATENATE(TEXT(MONTH(B107),"00"),RIGHT(YEAR(B107),2),C107,"_",D107))</f>
        <v>1023ASHC_CT</v>
      </c>
      <c r="B107" s="4">
        <f>B106</f>
        <v>45202</v>
      </c>
      <c r="C107" s="3" t="str">
        <f>C106</f>
        <v>ASHC</v>
      </c>
      <c r="D107" s="3" t="str">
        <f>D106</f>
        <v>CT</v>
      </c>
      <c r="E107" s="6">
        <v>2</v>
      </c>
      <c r="F107" s="2">
        <f ca="1">IFERROR(__xludf.DUMMYFUNCTION("""COMPUTED_VALUE"""),6)</f>
        <v>6</v>
      </c>
      <c r="G107" s="2">
        <f ca="1">IFERROR(__xludf.DUMMYFUNCTION("""COMPUTED_VALUE"""),22.91)</f>
        <v>22.91</v>
      </c>
      <c r="H107" s="2"/>
      <c r="I107" s="2"/>
    </row>
    <row r="108" spans="1:9" ht="12.75">
      <c r="A108" s="5" t="str">
        <f>IF(LEN(D108)=1,CONCATENATE(TEXT(MONTH(B108),"00"),RIGHT(YEAR(B108),2),C108,"_0",D108),CONCATENATE(TEXT(MONTH(B108),"00"),RIGHT(YEAR(B108),2),C108,"_",D108))</f>
        <v>1023ASHC_CT</v>
      </c>
      <c r="B108" s="4">
        <f>B107</f>
        <v>45202</v>
      </c>
      <c r="C108" s="3" t="str">
        <f>C107</f>
        <v>ASHC</v>
      </c>
      <c r="D108" s="3" t="str">
        <f>D107</f>
        <v>CT</v>
      </c>
      <c r="E108" s="6">
        <v>2</v>
      </c>
      <c r="F108" s="2">
        <f ca="1">IFERROR(__xludf.DUMMYFUNCTION("""COMPUTED_VALUE"""),7)</f>
        <v>7</v>
      </c>
      <c r="G108" s="2">
        <f ca="1">IFERROR(__xludf.DUMMYFUNCTION("""COMPUTED_VALUE"""),101.58)</f>
        <v>101.58</v>
      </c>
      <c r="H108" s="2"/>
      <c r="I108" s="2"/>
    </row>
    <row r="109" spans="1:9" ht="12.75">
      <c r="A109" s="5" t="str">
        <f>IF(LEN(D109)=1,CONCATENATE(TEXT(MONTH(B109),"00"),RIGHT(YEAR(B109),2),C109,"_0",D109),CONCATENATE(TEXT(MONTH(B109),"00"),RIGHT(YEAR(B109),2),C109,"_",D109))</f>
        <v>1023ASHC_CT</v>
      </c>
      <c r="B109" s="4">
        <f>B108</f>
        <v>45202</v>
      </c>
      <c r="C109" s="3" t="str">
        <f>C108</f>
        <v>ASHC</v>
      </c>
      <c r="D109" s="3" t="str">
        <f>D108</f>
        <v>CT</v>
      </c>
      <c r="E109" s="6">
        <v>2</v>
      </c>
      <c r="F109" s="2">
        <f ca="1">IFERROR(__xludf.DUMMYFUNCTION("""COMPUTED_VALUE"""),8)</f>
        <v>8</v>
      </c>
      <c r="G109" s="2">
        <f ca="1">IFERROR(__xludf.DUMMYFUNCTION("""COMPUTED_VALUE"""),14.6)</f>
        <v>14.6</v>
      </c>
      <c r="H109" s="2"/>
      <c r="I109" s="2"/>
    </row>
    <row r="110" spans="1:9" ht="12.75">
      <c r="A110" s="5" t="str">
        <f>IF(LEN(D110)=1,CONCATENATE(TEXT(MONTH(B110),"00"),RIGHT(YEAR(B110),2),C110,"_0",D110),CONCATENATE(TEXT(MONTH(B110),"00"),RIGHT(YEAR(B110),2),C110,"_",D110))</f>
        <v>1023ASHC_CT</v>
      </c>
      <c r="B110" s="4">
        <f>B109</f>
        <v>45202</v>
      </c>
      <c r="C110" s="3" t="str">
        <f>C109</f>
        <v>ASHC</v>
      </c>
      <c r="D110" s="3" t="str">
        <f>D109</f>
        <v>CT</v>
      </c>
      <c r="E110" s="6">
        <v>2</v>
      </c>
      <c r="F110" s="2">
        <f ca="1">IFERROR(__xludf.DUMMYFUNCTION("""COMPUTED_VALUE"""),9)</f>
        <v>9</v>
      </c>
      <c r="G110" s="2">
        <f ca="1">IFERROR(__xludf.DUMMYFUNCTION("""COMPUTED_VALUE"""),125.91)</f>
        <v>125.91</v>
      </c>
      <c r="H110" s="2"/>
      <c r="I110" s="2"/>
    </row>
    <row r="111" spans="1:9" ht="12.75">
      <c r="A111" s="5" t="str">
        <f>IF(LEN(D111)=1,CONCATENATE(TEXT(MONTH(B111),"00"),RIGHT(YEAR(B111),2),C111,"_0",D111),CONCATENATE(TEXT(MONTH(B111),"00"),RIGHT(YEAR(B111),2),C111,"_",D111))</f>
        <v>1023ASHC_CT</v>
      </c>
      <c r="B111" s="4">
        <f>B110</f>
        <v>45202</v>
      </c>
      <c r="C111" s="3" t="str">
        <f>C110</f>
        <v>ASHC</v>
      </c>
      <c r="D111" s="3" t="str">
        <f>D110</f>
        <v>CT</v>
      </c>
      <c r="E111" s="6">
        <v>2</v>
      </c>
      <c r="F111" s="2">
        <f ca="1">IFERROR(__xludf.DUMMYFUNCTION("""COMPUTED_VALUE"""),10)</f>
        <v>10</v>
      </c>
      <c r="G111" s="2">
        <f ca="1">IFERROR(__xludf.DUMMYFUNCTION("""COMPUTED_VALUE"""),123.05)</f>
        <v>123.05</v>
      </c>
      <c r="H111" s="2"/>
      <c r="I111" s="2"/>
    </row>
    <row r="112" spans="1:9" ht="12.75">
      <c r="A112" s="5" t="str">
        <f>IF(LEN(D112)=1,CONCATENATE(TEXT(MONTH(B112),"00"),RIGHT(YEAR(B112),2),C112,"_0",D112),CONCATENATE(TEXT(MONTH(B112),"00"),RIGHT(YEAR(B112),2),C112,"_",D112))</f>
        <v>1023ASHC_CT</v>
      </c>
      <c r="B112" s="4">
        <f>B111</f>
        <v>45202</v>
      </c>
      <c r="C112" s="3" t="str">
        <f>C111</f>
        <v>ASHC</v>
      </c>
      <c r="D112" s="3" t="str">
        <f>D111</f>
        <v>CT</v>
      </c>
      <c r="E112" s="6">
        <v>2</v>
      </c>
      <c r="F112" s="2">
        <f ca="1">IFERROR(__xludf.DUMMYFUNCTION("""COMPUTED_VALUE"""),11)</f>
        <v>11</v>
      </c>
      <c r="G112" s="2">
        <f ca="1">IFERROR(__xludf.DUMMYFUNCTION("""COMPUTED_VALUE"""),12.27)</f>
        <v>12.27</v>
      </c>
      <c r="H112" s="2"/>
      <c r="I112" s="2"/>
    </row>
    <row r="113" spans="1:9" ht="12.75">
      <c r="A113" s="5" t="str">
        <f>IF(LEN(D113)=1,CONCATENATE(TEXT(MONTH(B113),"00"),RIGHT(YEAR(B113),2),C113,"_0",D113),CONCATENATE(TEXT(MONTH(B113),"00"),RIGHT(YEAR(B113),2),C113,"_",D113))</f>
        <v>1023ASHC_CT</v>
      </c>
      <c r="B113" s="4">
        <f>B112</f>
        <v>45202</v>
      </c>
      <c r="C113" s="3" t="str">
        <f>C112</f>
        <v>ASHC</v>
      </c>
      <c r="D113" s="3" t="str">
        <f>D112</f>
        <v>CT</v>
      </c>
      <c r="E113" s="6">
        <v>2</v>
      </c>
      <c r="F113" s="2">
        <f ca="1">IFERROR(__xludf.DUMMYFUNCTION("""COMPUTED_VALUE"""),12)</f>
        <v>12</v>
      </c>
      <c r="G113" s="2">
        <f ca="1">IFERROR(__xludf.DUMMYFUNCTION("""COMPUTED_VALUE"""),139.46)</f>
        <v>139.46</v>
      </c>
      <c r="H113" s="2"/>
      <c r="I113" s="2"/>
    </row>
    <row r="114" spans="1:9" ht="12.75">
      <c r="A114" s="5" t="str">
        <f>IF(LEN(D114)=1,CONCATENATE(TEXT(MONTH(B114),"00"),RIGHT(YEAR(B114),2),C114,"_0",D114),CONCATENATE(TEXT(MONTH(B114),"00"),RIGHT(YEAR(B114),2),C114,"_",D114))</f>
        <v>1023ASHC_CT</v>
      </c>
      <c r="B114" s="4">
        <f>B113</f>
        <v>45202</v>
      </c>
      <c r="C114" s="3" t="str">
        <f>C113</f>
        <v>ASHC</v>
      </c>
      <c r="D114" s="3" t="str">
        <f>D113</f>
        <v>CT</v>
      </c>
      <c r="E114" s="6">
        <v>2</v>
      </c>
      <c r="F114" s="2">
        <f ca="1">IFERROR(__xludf.DUMMYFUNCTION("""COMPUTED_VALUE"""),13)</f>
        <v>13</v>
      </c>
      <c r="G114" s="2">
        <f ca="1">IFERROR(__xludf.DUMMYFUNCTION("""COMPUTED_VALUE"""),91.61)</f>
        <v>91.61</v>
      </c>
      <c r="H114" s="2"/>
      <c r="I114" s="2"/>
    </row>
    <row r="115" spans="1:9" ht="12.75">
      <c r="A115" s="5" t="str">
        <f>IF(LEN(D115)=1,CONCATENATE(TEXT(MONTH(B115),"00"),RIGHT(YEAR(B115),2),C115,"_0",D115),CONCATENATE(TEXT(MONTH(B115),"00"),RIGHT(YEAR(B115),2),C115,"_",D115))</f>
        <v>1023ASHC_CT</v>
      </c>
      <c r="B115" s="4">
        <f>B114</f>
        <v>45202</v>
      </c>
      <c r="C115" s="3" t="str">
        <f>C114</f>
        <v>ASHC</v>
      </c>
      <c r="D115" s="3" t="str">
        <f>D114</f>
        <v>CT</v>
      </c>
      <c r="E115" s="6">
        <v>2</v>
      </c>
      <c r="F115" s="2">
        <f ca="1">IFERROR(__xludf.DUMMYFUNCTION("""COMPUTED_VALUE"""),14)</f>
        <v>14</v>
      </c>
      <c r="G115" s="2">
        <f ca="1">IFERROR(__xludf.DUMMYFUNCTION("""COMPUTED_VALUE"""),24.98)</f>
        <v>24.98</v>
      </c>
      <c r="H115" s="2"/>
      <c r="I115" s="2"/>
    </row>
    <row r="116" spans="1:9" ht="12.75">
      <c r="A116" s="5" t="str">
        <f>IF(LEN(D116)=1,CONCATENATE(TEXT(MONTH(B116),"00"),RIGHT(YEAR(B116),2),C116,"_0",D116),CONCATENATE(TEXT(MONTH(B116),"00"),RIGHT(YEAR(B116),2),C116,"_",D116))</f>
        <v>1023ASHC_CT</v>
      </c>
      <c r="B116" s="4">
        <f>B115</f>
        <v>45202</v>
      </c>
      <c r="C116" s="3" t="str">
        <f>C115</f>
        <v>ASHC</v>
      </c>
      <c r="D116" s="3" t="str">
        <f>D115</f>
        <v>CT</v>
      </c>
      <c r="E116" s="6">
        <v>2</v>
      </c>
      <c r="F116" s="2">
        <f ca="1">IFERROR(__xludf.DUMMYFUNCTION("""COMPUTED_VALUE"""),15)</f>
        <v>15</v>
      </c>
      <c r="G116" s="2">
        <f ca="1">IFERROR(__xludf.DUMMYFUNCTION("""COMPUTED_VALUE"""),97.96)</f>
        <v>97.96</v>
      </c>
      <c r="H116" s="2"/>
      <c r="I116" s="2"/>
    </row>
    <row r="117" spans="1:9" ht="12.75">
      <c r="A117" s="5" t="str">
        <f>IF(LEN(D117)=1,CONCATENATE(TEXT(MONTH(B117),"00"),RIGHT(YEAR(B117),2),C117,"_0",D117),CONCATENATE(TEXT(MONTH(B117),"00"),RIGHT(YEAR(B117),2),C117,"_",D117))</f>
        <v>1023ASHC_CT</v>
      </c>
      <c r="B117" s="4">
        <f>B116</f>
        <v>45202</v>
      </c>
      <c r="C117" s="3" t="str">
        <f>C116</f>
        <v>ASHC</v>
      </c>
      <c r="D117" s="3" t="str">
        <f>D116</f>
        <v>CT</v>
      </c>
      <c r="E117" s="6">
        <v>2</v>
      </c>
      <c r="F117" s="2">
        <f ca="1">IFERROR(__xludf.DUMMYFUNCTION("""COMPUTED_VALUE"""),16)</f>
        <v>16</v>
      </c>
      <c r="G117" s="2"/>
      <c r="H117" s="2">
        <f ca="1">IFERROR(__xludf.DUMMYFUNCTION("""COMPUTED_VALUE"""),65.68)</f>
        <v>65.680000000000007</v>
      </c>
      <c r="I117" s="2"/>
    </row>
    <row r="118" spans="1:9" ht="12.75">
      <c r="A118" s="5" t="str">
        <f>IF(LEN(D118)=1,CONCATENATE(TEXT(MONTH(B118),"00"),RIGHT(YEAR(B118),2),C118,"_0",D118),CONCATENATE(TEXT(MONTH(B118),"00"),RIGHT(YEAR(B118),2),C118,"_",D118))</f>
        <v>1023ASHC_CT</v>
      </c>
      <c r="B118" s="4">
        <f>B117</f>
        <v>45202</v>
      </c>
      <c r="C118" s="3" t="str">
        <f>C117</f>
        <v>ASHC</v>
      </c>
      <c r="D118" s="3" t="str">
        <f>D117</f>
        <v>CT</v>
      </c>
      <c r="E118" s="6">
        <v>2</v>
      </c>
      <c r="F118" s="2">
        <f ca="1">IFERROR(__xludf.DUMMYFUNCTION("""COMPUTED_VALUE"""),17)</f>
        <v>17</v>
      </c>
      <c r="G118" s="2">
        <f ca="1">IFERROR(__xludf.DUMMYFUNCTION("""COMPUTED_VALUE"""),24.38)</f>
        <v>24.38</v>
      </c>
      <c r="H118" s="2"/>
      <c r="I118" s="2"/>
    </row>
    <row r="119" spans="1:9" ht="12.75">
      <c r="A119" s="5" t="str">
        <f>IF(LEN(D119)=1,CONCATENATE(TEXT(MONTH(B119),"00"),RIGHT(YEAR(B119),2),C119,"_0",D119),CONCATENATE(TEXT(MONTH(B119),"00"),RIGHT(YEAR(B119),2),C119,"_",D119))</f>
        <v>1023ASHC_CT</v>
      </c>
      <c r="B119" s="4">
        <f>B118</f>
        <v>45202</v>
      </c>
      <c r="C119" s="3" t="str">
        <f>C118</f>
        <v>ASHC</v>
      </c>
      <c r="D119" s="3" t="str">
        <f>D118</f>
        <v>CT</v>
      </c>
      <c r="E119" s="6">
        <v>2</v>
      </c>
      <c r="F119" s="2">
        <f ca="1">IFERROR(__xludf.DUMMYFUNCTION("""COMPUTED_VALUE"""),18)</f>
        <v>18</v>
      </c>
      <c r="G119" s="2">
        <f ca="1">IFERROR(__xludf.DUMMYFUNCTION("""COMPUTED_VALUE"""),78.62)</f>
        <v>78.62</v>
      </c>
      <c r="H119" s="2"/>
      <c r="I119" s="2"/>
    </row>
    <row r="120" spans="1:9" ht="12.75">
      <c r="A120" s="5" t="str">
        <f>IF(LEN(D120)=1,CONCATENATE(TEXT(MONTH(B120),"00"),RIGHT(YEAR(B120),2),C120,"_0",D120),CONCATENATE(TEXT(MONTH(B120),"00"),RIGHT(YEAR(B120),2),C120,"_",D120))</f>
        <v>1023ASHC_CT</v>
      </c>
      <c r="B120" s="4">
        <f>B119</f>
        <v>45202</v>
      </c>
      <c r="C120" s="3" t="str">
        <f>C119</f>
        <v>ASHC</v>
      </c>
      <c r="D120" s="3" t="str">
        <f>D119</f>
        <v>CT</v>
      </c>
      <c r="E120" s="6">
        <v>2</v>
      </c>
      <c r="F120" s="2">
        <f ca="1">IFERROR(__xludf.DUMMYFUNCTION("""COMPUTED_VALUE"""),19)</f>
        <v>19</v>
      </c>
      <c r="G120" s="2">
        <f ca="1">IFERROR(__xludf.DUMMYFUNCTION("""COMPUTED_VALUE"""),15.25)</f>
        <v>15.25</v>
      </c>
      <c r="H120" s="2"/>
      <c r="I120" s="2"/>
    </row>
    <row r="121" spans="1:9" ht="12.75">
      <c r="A121" s="5" t="str">
        <f>IF(LEN(D121)=1,CONCATENATE(TEXT(MONTH(B121),"00"),RIGHT(YEAR(B121),2),C121,"_0",D121),CONCATENATE(TEXT(MONTH(B121),"00"),RIGHT(YEAR(B121),2),C121,"_",D121))</f>
        <v>1023ASHC_CT</v>
      </c>
      <c r="B121" s="4">
        <f>B120</f>
        <v>45202</v>
      </c>
      <c r="C121" s="3" t="str">
        <f>C120</f>
        <v>ASHC</v>
      </c>
      <c r="D121" s="3" t="str">
        <f>D120</f>
        <v>CT</v>
      </c>
      <c r="E121" s="6">
        <v>2</v>
      </c>
      <c r="F121" s="2">
        <f ca="1">IFERROR(__xludf.DUMMYFUNCTION("""COMPUTED_VALUE"""),20)</f>
        <v>20</v>
      </c>
      <c r="G121" s="2">
        <f ca="1">IFERROR(__xludf.DUMMYFUNCTION("""COMPUTED_VALUE"""),12.78)</f>
        <v>12.78</v>
      </c>
      <c r="H121" s="2"/>
      <c r="I121" s="2"/>
    </row>
    <row r="122" spans="1:9" ht="12.75">
      <c r="A122" s="5" t="str">
        <f>IF(LEN(D122)=1,CONCATENATE(TEXT(MONTH(B122),"00"),RIGHT(YEAR(B122),2),C122,"_0",D122),CONCATENATE(TEXT(MONTH(B122),"00"),RIGHT(YEAR(B122),2),C122,"_",D122))</f>
        <v>1023ASHC_CT</v>
      </c>
      <c r="B122" s="4">
        <f>B121</f>
        <v>45202</v>
      </c>
      <c r="C122" s="3" t="str">
        <f>C121</f>
        <v>ASHC</v>
      </c>
      <c r="D122" s="3" t="str">
        <f>D121</f>
        <v>CT</v>
      </c>
      <c r="E122" s="6">
        <v>2</v>
      </c>
      <c r="F122" s="2">
        <f ca="1">IFERROR(__xludf.DUMMYFUNCTION("""COMPUTED_VALUE"""),21)</f>
        <v>21</v>
      </c>
      <c r="G122" s="2">
        <f ca="1">IFERROR(__xludf.DUMMYFUNCTION("""COMPUTED_VALUE"""),147.23)</f>
        <v>147.22999999999999</v>
      </c>
      <c r="H122" s="2"/>
      <c r="I122" s="2"/>
    </row>
    <row r="123" spans="1:9" ht="12.75">
      <c r="A123" s="5" t="str">
        <f>IF(LEN(D123)=1,CONCATENATE(TEXT(MONTH(B123),"00"),RIGHT(YEAR(B123),2),C123,"_0",D123),CONCATENATE(TEXT(MONTH(B123),"00"),RIGHT(YEAR(B123),2),C123,"_",D123))</f>
        <v>1023ASHC_CT</v>
      </c>
      <c r="B123" s="4">
        <f>B122</f>
        <v>45202</v>
      </c>
      <c r="C123" s="3" t="str">
        <f>C122</f>
        <v>ASHC</v>
      </c>
      <c r="D123" s="3" t="str">
        <f>D122</f>
        <v>CT</v>
      </c>
      <c r="E123" s="6">
        <v>2</v>
      </c>
      <c r="F123" s="2">
        <f ca="1">IFERROR(__xludf.DUMMYFUNCTION("""COMPUTED_VALUE"""),22)</f>
        <v>22</v>
      </c>
      <c r="G123" s="2">
        <f ca="1">IFERROR(__xludf.DUMMYFUNCTION("""COMPUTED_VALUE"""),55.74)</f>
        <v>55.74</v>
      </c>
      <c r="H123" s="2"/>
      <c r="I123" s="2"/>
    </row>
    <row r="124" spans="1:9" ht="12.75">
      <c r="A124" s="5" t="str">
        <f>IF(LEN(D124)=1,CONCATENATE(TEXT(MONTH(B124),"00"),RIGHT(YEAR(B124),2),C124,"_0",D124),CONCATENATE(TEXT(MONTH(B124),"00"),RIGHT(YEAR(B124),2),C124,"_",D124))</f>
        <v>1023ASHC_CT</v>
      </c>
      <c r="B124" s="4">
        <f>B123</f>
        <v>45202</v>
      </c>
      <c r="C124" s="3" t="str">
        <f>C123</f>
        <v>ASHC</v>
      </c>
      <c r="D124" s="3" t="str">
        <f>D123</f>
        <v>CT</v>
      </c>
      <c r="E124" s="6">
        <v>2</v>
      </c>
      <c r="F124" s="2">
        <f ca="1">IFERROR(__xludf.DUMMYFUNCTION("""COMPUTED_VALUE"""),23)</f>
        <v>23</v>
      </c>
      <c r="G124" s="2">
        <f ca="1">IFERROR(__xludf.DUMMYFUNCTION("""COMPUTED_VALUE"""),71.95)</f>
        <v>71.95</v>
      </c>
      <c r="H124" s="2"/>
      <c r="I124" s="2"/>
    </row>
    <row r="125" spans="1:9" ht="12.75">
      <c r="A125" s="5" t="str">
        <f>IF(LEN(D125)=1,CONCATENATE(TEXT(MONTH(B125),"00"),RIGHT(YEAR(B125),2),C125,"_0",D125),CONCATENATE(TEXT(MONTH(B125),"00"),RIGHT(YEAR(B125),2),C125,"_",D125))</f>
        <v>1023ASHC_CT</v>
      </c>
      <c r="B125" s="4">
        <f>B124</f>
        <v>45202</v>
      </c>
      <c r="C125" s="3" t="str">
        <f>C124</f>
        <v>ASHC</v>
      </c>
      <c r="D125" s="3" t="str">
        <f>D124</f>
        <v>CT</v>
      </c>
      <c r="E125" s="6">
        <v>2</v>
      </c>
      <c r="F125" s="2">
        <f ca="1">IFERROR(__xludf.DUMMYFUNCTION("""COMPUTED_VALUE"""),24)</f>
        <v>24</v>
      </c>
      <c r="G125" s="2">
        <f ca="1">IFERROR(__xludf.DUMMYFUNCTION("""COMPUTED_VALUE"""),82.13)</f>
        <v>82.13</v>
      </c>
      <c r="H125" s="2"/>
      <c r="I125" s="2"/>
    </row>
    <row r="126" spans="1:9" ht="12.75">
      <c r="A126" s="5" t="str">
        <f>IF(LEN(D126)=1,CONCATENATE(TEXT(MONTH(B126),"00"),RIGHT(YEAR(B126),2),C126,"_0",D126),CONCATENATE(TEXT(MONTH(B126),"00"),RIGHT(YEAR(B126),2),C126,"_",D126))</f>
        <v>1023ASHC_CT</v>
      </c>
      <c r="B126" s="4">
        <f>B125</f>
        <v>45202</v>
      </c>
      <c r="C126" s="3" t="str">
        <f>C125</f>
        <v>ASHC</v>
      </c>
      <c r="D126" s="3" t="str">
        <f>D125</f>
        <v>CT</v>
      </c>
      <c r="E126" s="6">
        <v>2</v>
      </c>
      <c r="F126" s="2">
        <f ca="1">IFERROR(__xludf.DUMMYFUNCTION("""COMPUTED_VALUE"""),25)</f>
        <v>25</v>
      </c>
      <c r="G126" s="2"/>
      <c r="H126" s="2">
        <f ca="1">IFERROR(__xludf.DUMMYFUNCTION("""COMPUTED_VALUE"""),23.91)</f>
        <v>23.91</v>
      </c>
      <c r="I126" s="2"/>
    </row>
    <row r="127" spans="1:9" ht="12.75">
      <c r="A127" s="5" t="str">
        <f>IF(LEN(D127)=1,CONCATENATE(TEXT(MONTH(B127),"00"),RIGHT(YEAR(B127),2),C127,"_0",D127),CONCATENATE(TEXT(MONTH(B127),"00"),RIGHT(YEAR(B127),2),C127,"_",D127))</f>
        <v>1023ASHC_CT</v>
      </c>
      <c r="B127" s="4">
        <f>B126</f>
        <v>45202</v>
      </c>
      <c r="C127" s="3" t="str">
        <f>C126</f>
        <v>ASHC</v>
      </c>
      <c r="D127" s="3" t="str">
        <f>D126</f>
        <v>CT</v>
      </c>
      <c r="E127" s="6">
        <v>2</v>
      </c>
      <c r="F127" s="2">
        <f ca="1">IFERROR(__xludf.DUMMYFUNCTION("""COMPUTED_VALUE"""),26)</f>
        <v>26</v>
      </c>
      <c r="G127" s="2">
        <f ca="1">IFERROR(__xludf.DUMMYFUNCTION("""COMPUTED_VALUE"""),93.21)</f>
        <v>93.21</v>
      </c>
      <c r="H127" s="2"/>
      <c r="I127" s="2"/>
    </row>
    <row r="128" spans="1:9" ht="12.75">
      <c r="A128" s="5" t="str">
        <f>IF(LEN(D128)=1,CONCATENATE(TEXT(MONTH(B128),"00"),RIGHT(YEAR(B128),2),C128,"_0",D128),CONCATENATE(TEXT(MONTH(B128),"00"),RIGHT(YEAR(B128),2),C128,"_",D128))</f>
        <v>1023ASHC_CT</v>
      </c>
      <c r="B128" s="4">
        <f>B127</f>
        <v>45202</v>
      </c>
      <c r="C128" s="3" t="str">
        <f>C127</f>
        <v>ASHC</v>
      </c>
      <c r="D128" s="3" t="str">
        <f>D127</f>
        <v>CT</v>
      </c>
      <c r="E128" s="6">
        <v>2</v>
      </c>
      <c r="F128" s="2">
        <f ca="1">IFERROR(__xludf.DUMMYFUNCTION("""COMPUTED_VALUE"""),27)</f>
        <v>27</v>
      </c>
      <c r="G128" s="2"/>
      <c r="H128" s="2">
        <f ca="1">IFERROR(__xludf.DUMMYFUNCTION("""COMPUTED_VALUE"""),63.07)</f>
        <v>63.07</v>
      </c>
      <c r="I128" s="2"/>
    </row>
    <row r="129" spans="1:9" ht="12.75">
      <c r="A129" s="5" t="str">
        <f>IF(LEN(D129)=1,CONCATENATE(TEXT(MONTH(B129),"00"),RIGHT(YEAR(B129),2),C129,"_0",D129),CONCATENATE(TEXT(MONTH(B129),"00"),RIGHT(YEAR(B129),2),C129,"_",D129))</f>
        <v>1023ASHC_CT</v>
      </c>
      <c r="B129" s="4">
        <f>B128</f>
        <v>45202</v>
      </c>
      <c r="C129" s="3" t="str">
        <f>C128</f>
        <v>ASHC</v>
      </c>
      <c r="D129" s="3" t="str">
        <f>D128</f>
        <v>CT</v>
      </c>
      <c r="E129" s="6">
        <v>2</v>
      </c>
      <c r="F129" s="2">
        <f ca="1">IFERROR(__xludf.DUMMYFUNCTION("""COMPUTED_VALUE"""),28)</f>
        <v>28</v>
      </c>
      <c r="G129" s="2">
        <f ca="1">IFERROR(__xludf.DUMMYFUNCTION("""COMPUTED_VALUE"""),63.87)</f>
        <v>63.87</v>
      </c>
      <c r="H129" s="2"/>
      <c r="I129" s="2"/>
    </row>
    <row r="130" spans="1:9" ht="12.75">
      <c r="A130" s="5" t="str">
        <f>IF(LEN(D130)=1,CONCATENATE(TEXT(MONTH(B130),"00"),RIGHT(YEAR(B130),2),C130,"_0",D130),CONCATENATE(TEXT(MONTH(B130),"00"),RIGHT(YEAR(B130),2),C130,"_",D130))</f>
        <v>1023ASHC_CT</v>
      </c>
      <c r="B130" s="4">
        <f>B129</f>
        <v>45202</v>
      </c>
      <c r="C130" s="3" t="str">
        <f>C129</f>
        <v>ASHC</v>
      </c>
      <c r="D130" s="3" t="str">
        <f>D129</f>
        <v>CT</v>
      </c>
      <c r="E130" s="6">
        <v>2</v>
      </c>
      <c r="F130" s="2">
        <f ca="1">IFERROR(__xludf.DUMMYFUNCTION("""COMPUTED_VALUE"""),29)</f>
        <v>29</v>
      </c>
      <c r="G130" s="2">
        <f ca="1">IFERROR(__xludf.DUMMYFUNCTION("""COMPUTED_VALUE"""),105.5)</f>
        <v>105.5</v>
      </c>
      <c r="H130" s="2"/>
      <c r="I130" s="2"/>
    </row>
    <row r="131" spans="1:9" ht="12.75">
      <c r="A131" s="5" t="str">
        <f>IF(LEN(D131)=1,CONCATENATE(TEXT(MONTH(B131),"00"),RIGHT(YEAR(B131),2),C131,"_0",D131),CONCATENATE(TEXT(MONTH(B131),"00"),RIGHT(YEAR(B131),2),C131,"_",D131))</f>
        <v>1023ASHC_CT</v>
      </c>
      <c r="B131" s="4">
        <f>B130</f>
        <v>45202</v>
      </c>
      <c r="C131" s="3" t="str">
        <f>C130</f>
        <v>ASHC</v>
      </c>
      <c r="D131" s="3" t="str">
        <f>D130</f>
        <v>CT</v>
      </c>
      <c r="E131" s="6">
        <v>2</v>
      </c>
      <c r="F131" s="2">
        <f ca="1">IFERROR(__xludf.DUMMYFUNCTION("""COMPUTED_VALUE"""),30)</f>
        <v>30</v>
      </c>
      <c r="G131" s="2">
        <f ca="1">IFERROR(__xludf.DUMMYFUNCTION("""COMPUTED_VALUE"""),157.4)</f>
        <v>157.4</v>
      </c>
      <c r="H131" s="2"/>
      <c r="I131" s="2"/>
    </row>
    <row r="132" spans="1:9" ht="12.75">
      <c r="A132" s="5" t="str">
        <f>IF(LEN(D132)=1,CONCATENATE(TEXT(MONTH(B132),"00"),RIGHT(YEAR(B132),2),C132,"_0",D132),CONCATENATE(TEXT(MONTH(B132),"00"),RIGHT(YEAR(B132),2),C132,"_",D132))</f>
        <v>1023ASHC_CT</v>
      </c>
      <c r="B132" s="4">
        <f>B131</f>
        <v>45202</v>
      </c>
      <c r="C132" s="3" t="str">
        <f>C131</f>
        <v>ASHC</v>
      </c>
      <c r="D132" s="3" t="str">
        <f>D131</f>
        <v>CT</v>
      </c>
      <c r="E132" s="6">
        <v>2</v>
      </c>
      <c r="F132" s="2">
        <f ca="1">IFERROR(__xludf.DUMMYFUNCTION("""COMPUTED_VALUE"""),31)</f>
        <v>31</v>
      </c>
      <c r="G132" s="2"/>
      <c r="H132" s="2">
        <f ca="1">IFERROR(__xludf.DUMMYFUNCTION("""COMPUTED_VALUE"""),37.54)</f>
        <v>37.54</v>
      </c>
      <c r="I132" s="2"/>
    </row>
    <row r="133" spans="1:9" ht="12.75">
      <c r="A133" s="5" t="str">
        <f>IF(LEN(D133)=1,CONCATENATE(TEXT(MONTH(B133),"00"),RIGHT(YEAR(B133),2),C133,"_0",D133),CONCATENATE(TEXT(MONTH(B133),"00"),RIGHT(YEAR(B133),2),C133,"_",D133))</f>
        <v>1023ASHC_CT</v>
      </c>
      <c r="B133" s="4">
        <f>B132</f>
        <v>45202</v>
      </c>
      <c r="C133" s="3" t="str">
        <f>C132</f>
        <v>ASHC</v>
      </c>
      <c r="D133" s="3" t="str">
        <f>D132</f>
        <v>CT</v>
      </c>
      <c r="E133" s="6">
        <v>2</v>
      </c>
      <c r="F133" s="2">
        <f ca="1">IFERROR(__xludf.DUMMYFUNCTION("""COMPUTED_VALUE"""),32)</f>
        <v>32</v>
      </c>
      <c r="G133" s="2">
        <f ca="1">IFERROR(__xludf.DUMMYFUNCTION("""COMPUTED_VALUE"""),83.47)</f>
        <v>83.47</v>
      </c>
      <c r="H133" s="2"/>
      <c r="I133" s="2"/>
    </row>
    <row r="134" spans="1:9" ht="12.75">
      <c r="A134" s="5" t="str">
        <f>IF(LEN(D134)=1,CONCATENATE(TEXT(MONTH(B134),"00"),RIGHT(YEAR(B134),2),C134,"_0",D134),CONCATENATE(TEXT(MONTH(B134),"00"),RIGHT(YEAR(B134),2),C134,"_",D134))</f>
        <v>1023ASHC_CT</v>
      </c>
      <c r="B134" s="4">
        <f>B133</f>
        <v>45202</v>
      </c>
      <c r="C134" s="3" t="str">
        <f>C133</f>
        <v>ASHC</v>
      </c>
      <c r="D134" s="3" t="str">
        <f>D133</f>
        <v>CT</v>
      </c>
      <c r="E134" s="6">
        <v>2</v>
      </c>
      <c r="F134" s="2">
        <f ca="1">IFERROR(__xludf.DUMMYFUNCTION("""COMPUTED_VALUE"""),33)</f>
        <v>33</v>
      </c>
      <c r="G134" s="2">
        <f ca="1">IFERROR(__xludf.DUMMYFUNCTION("""COMPUTED_VALUE"""),32.2)</f>
        <v>32.200000000000003</v>
      </c>
      <c r="H134" s="2"/>
      <c r="I134" s="2"/>
    </row>
    <row r="135" spans="1:9" ht="12.75">
      <c r="A135" s="5" t="str">
        <f>IF(LEN(D135)=1,CONCATENATE(TEXT(MONTH(B135),"00"),RIGHT(YEAR(B135),2),C135,"_0",D135),CONCATENATE(TEXT(MONTH(B135),"00"),RIGHT(YEAR(B135),2),C135,"_",D135))</f>
        <v>1023ASHC_CT</v>
      </c>
      <c r="B135" s="4">
        <f>B134</f>
        <v>45202</v>
      </c>
      <c r="C135" s="3" t="str">
        <f>C134</f>
        <v>ASHC</v>
      </c>
      <c r="D135" s="3" t="str">
        <f>D134</f>
        <v>CT</v>
      </c>
      <c r="E135" s="6">
        <v>2</v>
      </c>
      <c r="F135" s="2">
        <f ca="1">IFERROR(__xludf.DUMMYFUNCTION("""COMPUTED_VALUE"""),34)</f>
        <v>34</v>
      </c>
      <c r="G135" s="2">
        <f ca="1">IFERROR(__xludf.DUMMYFUNCTION("""COMPUTED_VALUE"""),114.54)</f>
        <v>114.54</v>
      </c>
      <c r="H135" s="2"/>
      <c r="I135" s="2"/>
    </row>
    <row r="136" spans="1:9" ht="12.75">
      <c r="A136" s="5" t="str">
        <f>IF(LEN(D136)=1,CONCATENATE(TEXT(MONTH(B136),"00"),RIGHT(YEAR(B136),2),C136,"_0",D136),CONCATENATE(TEXT(MONTH(B136),"00"),RIGHT(YEAR(B136),2),C136,"_",D136))</f>
        <v>1023ASHC_CT</v>
      </c>
      <c r="B136" s="4">
        <f>B135</f>
        <v>45202</v>
      </c>
      <c r="C136" s="3" t="str">
        <f>C135</f>
        <v>ASHC</v>
      </c>
      <c r="D136" s="3" t="str">
        <f>D135</f>
        <v>CT</v>
      </c>
      <c r="E136" s="6">
        <v>2</v>
      </c>
      <c r="F136" s="2">
        <f ca="1">IFERROR(__xludf.DUMMYFUNCTION("""COMPUTED_VALUE"""),35)</f>
        <v>35</v>
      </c>
      <c r="G136" s="2"/>
      <c r="H136" s="2">
        <f ca="1">IFERROR(__xludf.DUMMYFUNCTION("""COMPUTED_VALUE"""),37.23)</f>
        <v>37.229999999999997</v>
      </c>
      <c r="I136" s="2"/>
    </row>
    <row r="137" spans="1:9" ht="12.75">
      <c r="A137" s="5" t="str">
        <f>IF(LEN(D137)=1,CONCATENATE(TEXT(MONTH(B137),"00"),RIGHT(YEAR(B137),2),C137,"_0",D137),CONCATENATE(TEXT(MONTH(B137),"00"),RIGHT(YEAR(B137),2),C137,"_",D137))</f>
        <v>1023ASHC_CT</v>
      </c>
      <c r="B137" s="4">
        <f>B136</f>
        <v>45202</v>
      </c>
      <c r="C137" s="3" t="str">
        <f>C136</f>
        <v>ASHC</v>
      </c>
      <c r="D137" s="3" t="str">
        <f>D136</f>
        <v>CT</v>
      </c>
      <c r="E137" s="6">
        <v>2</v>
      </c>
      <c r="F137" s="2">
        <f ca="1">IFERROR(__xludf.DUMMYFUNCTION("""COMPUTED_VALUE"""),36)</f>
        <v>36</v>
      </c>
      <c r="G137" s="2">
        <f ca="1">IFERROR(__xludf.DUMMYFUNCTION("""COMPUTED_VALUE"""),58.3)</f>
        <v>58.3</v>
      </c>
      <c r="H137" s="2"/>
      <c r="I137" s="2"/>
    </row>
    <row r="138" spans="1:9" ht="12.75">
      <c r="A138" s="5" t="str">
        <f>IF(LEN(D138)=1,CONCATENATE(TEXT(MONTH(B138),"00"),RIGHT(YEAR(B138),2),C138,"_0",D138),CONCATENATE(TEXT(MONTH(B138),"00"),RIGHT(YEAR(B138),2),C138,"_",D138))</f>
        <v>1023ASHC_CT</v>
      </c>
      <c r="B138" s="4">
        <f>B137</f>
        <v>45202</v>
      </c>
      <c r="C138" s="3" t="str">
        <f>C137</f>
        <v>ASHC</v>
      </c>
      <c r="D138" s="3" t="str">
        <f>D137</f>
        <v>CT</v>
      </c>
      <c r="E138" s="6">
        <v>2</v>
      </c>
      <c r="F138" s="2">
        <f ca="1">IFERROR(__xludf.DUMMYFUNCTION("""COMPUTED_VALUE"""),37)</f>
        <v>37</v>
      </c>
      <c r="G138" s="2">
        <f ca="1">IFERROR(__xludf.DUMMYFUNCTION("""COMPUTED_VALUE"""),96.78)</f>
        <v>96.78</v>
      </c>
      <c r="H138" s="2"/>
      <c r="I138" s="2"/>
    </row>
    <row r="139" spans="1:9" ht="12.75">
      <c r="A139" s="5" t="str">
        <f>IF(LEN(D139)=1,CONCATENATE(TEXT(MONTH(B139),"00"),RIGHT(YEAR(B139),2),C139,"_0",D139),CONCATENATE(TEXT(MONTH(B139),"00"),RIGHT(YEAR(B139),2),C139,"_",D139))</f>
        <v>1023ASHC_CT</v>
      </c>
      <c r="B139" s="4">
        <f>B138</f>
        <v>45202</v>
      </c>
      <c r="C139" s="3" t="str">
        <f>C138</f>
        <v>ASHC</v>
      </c>
      <c r="D139" s="3" t="str">
        <f>D138</f>
        <v>CT</v>
      </c>
      <c r="E139" s="6">
        <v>2</v>
      </c>
      <c r="F139" s="2">
        <f ca="1">IFERROR(__xludf.DUMMYFUNCTION("""COMPUTED_VALUE"""),38)</f>
        <v>38</v>
      </c>
      <c r="G139" s="2">
        <f ca="1">IFERROR(__xludf.DUMMYFUNCTION("""COMPUTED_VALUE"""),53.92)</f>
        <v>53.92</v>
      </c>
      <c r="H139" s="2"/>
      <c r="I139" s="2"/>
    </row>
    <row r="140" spans="1:9" ht="12.75">
      <c r="A140" s="5" t="str">
        <f>IF(LEN(D140)=1,CONCATENATE(TEXT(MONTH(B140),"00"),RIGHT(YEAR(B140),2),C140,"_0",D140),CONCATENATE(TEXT(MONTH(B140),"00"),RIGHT(YEAR(B140),2),C140,"_",D140))</f>
        <v>1023ASHC_CT</v>
      </c>
      <c r="B140" s="4">
        <f>B139</f>
        <v>45202</v>
      </c>
      <c r="C140" s="3" t="str">
        <f>C139</f>
        <v>ASHC</v>
      </c>
      <c r="D140" s="3" t="str">
        <f>D139</f>
        <v>CT</v>
      </c>
      <c r="E140" s="6">
        <v>2</v>
      </c>
      <c r="F140" s="2">
        <f ca="1">IFERROR(__xludf.DUMMYFUNCTION("""COMPUTED_VALUE"""),39)</f>
        <v>39</v>
      </c>
      <c r="G140" s="2"/>
      <c r="H140" s="2">
        <f ca="1">IFERROR(__xludf.DUMMYFUNCTION("""COMPUTED_VALUE"""),50.99)</f>
        <v>50.99</v>
      </c>
      <c r="I140" s="2"/>
    </row>
    <row r="141" spans="1:9" ht="12.75">
      <c r="A141" s="5" t="str">
        <f>IF(LEN(D141)=1,CONCATENATE(TEXT(MONTH(B141),"00"),RIGHT(YEAR(B141),2),C141,"_0",D141),CONCATENATE(TEXT(MONTH(B141),"00"),RIGHT(YEAR(B141),2),C141,"_",D141))</f>
        <v>1023ASHC_CT</v>
      </c>
      <c r="B141" s="4">
        <f>B140</f>
        <v>45202</v>
      </c>
      <c r="C141" s="3" t="str">
        <f>C140</f>
        <v>ASHC</v>
      </c>
      <c r="D141" s="3" t="str">
        <f>D140</f>
        <v>CT</v>
      </c>
      <c r="E141" s="6">
        <v>2</v>
      </c>
      <c r="F141" s="2">
        <f ca="1">IFERROR(__xludf.DUMMYFUNCTION("""COMPUTED_VALUE"""),40)</f>
        <v>40</v>
      </c>
      <c r="G141" s="2">
        <f ca="1">IFERROR(__xludf.DUMMYFUNCTION("""COMPUTED_VALUE"""),47.55)</f>
        <v>47.55</v>
      </c>
      <c r="H141" s="2"/>
      <c r="I141" s="2"/>
    </row>
    <row r="142" spans="1:9" ht="12.75">
      <c r="A142" s="5" t="str">
        <f>IF(LEN(D142)=1,CONCATENATE(TEXT(MONTH(B142),"00"),RIGHT(YEAR(B142),2),C142,"_0",D142),CONCATENATE(TEXT(MONTH(B142),"00"),RIGHT(YEAR(B142),2),C142,"_",D142))</f>
        <v>1023ASHC_CT</v>
      </c>
      <c r="B142" s="4">
        <f>B141</f>
        <v>45202</v>
      </c>
      <c r="C142" s="3" t="str">
        <f>C141</f>
        <v>ASHC</v>
      </c>
      <c r="D142" s="3" t="str">
        <f>D141</f>
        <v>CT</v>
      </c>
      <c r="E142" s="6">
        <v>2</v>
      </c>
      <c r="F142" s="2">
        <f ca="1">IFERROR(__xludf.DUMMYFUNCTION("""COMPUTED_VALUE"""),41)</f>
        <v>41</v>
      </c>
      <c r="G142" s="2">
        <f ca="1">IFERROR(__xludf.DUMMYFUNCTION("""COMPUTED_VALUE"""),23.76)</f>
        <v>23.76</v>
      </c>
      <c r="H142" s="2"/>
      <c r="I142" s="2"/>
    </row>
    <row r="143" spans="1:9" ht="12.75">
      <c r="A143" s="5" t="str">
        <f>IF(LEN(D143)=1,CONCATENATE(TEXT(MONTH(B143),"00"),RIGHT(YEAR(B143),2),C143,"_0",D143),CONCATENATE(TEXT(MONTH(B143),"00"),RIGHT(YEAR(B143),2),C143,"_",D143))</f>
        <v>1023ASHC_CT</v>
      </c>
      <c r="B143" s="4">
        <f>B142</f>
        <v>45202</v>
      </c>
      <c r="C143" s="3" t="str">
        <f>C142</f>
        <v>ASHC</v>
      </c>
      <c r="D143" s="3" t="str">
        <f>D142</f>
        <v>CT</v>
      </c>
      <c r="E143" s="6">
        <v>2</v>
      </c>
      <c r="F143" s="2">
        <f ca="1">IFERROR(__xludf.DUMMYFUNCTION("""COMPUTED_VALUE"""),42)</f>
        <v>42</v>
      </c>
      <c r="G143" s="2">
        <f ca="1">IFERROR(__xludf.DUMMYFUNCTION("""COMPUTED_VALUE"""),109.05)</f>
        <v>109.05</v>
      </c>
      <c r="H143" s="2"/>
      <c r="I143" s="2"/>
    </row>
    <row r="144" spans="1:9" ht="12.75">
      <c r="A144" s="5" t="str">
        <f>IF(LEN(D144)=1,CONCATENATE(TEXT(MONTH(B144),"00"),RIGHT(YEAR(B144),2),C144,"_0",D144),CONCATENATE(TEXT(MONTH(B144),"00"),RIGHT(YEAR(B144),2),C144,"_",D144))</f>
        <v>1023ASHC_CT</v>
      </c>
      <c r="B144" s="4">
        <f>B143</f>
        <v>45202</v>
      </c>
      <c r="C144" s="3" t="str">
        <f>C143</f>
        <v>ASHC</v>
      </c>
      <c r="D144" s="3" t="str">
        <f>D143</f>
        <v>CT</v>
      </c>
      <c r="E144" s="6">
        <v>2</v>
      </c>
      <c r="F144" s="2">
        <f ca="1">IFERROR(__xludf.DUMMYFUNCTION("""COMPUTED_VALUE"""),43)</f>
        <v>43</v>
      </c>
      <c r="G144" s="2">
        <f ca="1">IFERROR(__xludf.DUMMYFUNCTION("""COMPUTED_VALUE"""),95.32)</f>
        <v>95.32</v>
      </c>
      <c r="H144" s="2"/>
      <c r="I144" s="2"/>
    </row>
    <row r="145" spans="1:9" ht="12.75">
      <c r="A145" s="5" t="str">
        <f>IF(LEN(D145)=1,CONCATENATE(TEXT(MONTH(B145),"00"),RIGHT(YEAR(B145),2),C145,"_0",D145),CONCATENATE(TEXT(MONTH(B145),"00"),RIGHT(YEAR(B145),2),C145,"_",D145))</f>
        <v>1023ASHC_CT</v>
      </c>
      <c r="B145" s="4">
        <f>B144</f>
        <v>45202</v>
      </c>
      <c r="C145" s="3" t="str">
        <f>C144</f>
        <v>ASHC</v>
      </c>
      <c r="D145" s="3" t="str">
        <f>D144</f>
        <v>CT</v>
      </c>
      <c r="E145" s="6">
        <v>2</v>
      </c>
      <c r="F145" s="2">
        <f ca="1">IFERROR(__xludf.DUMMYFUNCTION("""COMPUTED_VALUE"""),44)</f>
        <v>44</v>
      </c>
      <c r="G145" s="2">
        <f ca="1">IFERROR(__xludf.DUMMYFUNCTION("""COMPUTED_VALUE"""),115.73)</f>
        <v>115.73</v>
      </c>
      <c r="H145" s="2"/>
      <c r="I145" s="2"/>
    </row>
    <row r="146" spans="1:9" ht="12.75">
      <c r="A146" s="5" t="str">
        <f>IF(LEN(D146)=1,CONCATENATE(TEXT(MONTH(B146),"00"),RIGHT(YEAR(B146),2),C146,"_0",D146),CONCATENATE(TEXT(MONTH(B146),"00"),RIGHT(YEAR(B146),2),C146,"_",D146))</f>
        <v>1023ASHC_CT</v>
      </c>
      <c r="B146" s="4">
        <f>B145</f>
        <v>45202</v>
      </c>
      <c r="C146" s="3" t="str">
        <f>C145</f>
        <v>ASHC</v>
      </c>
      <c r="D146" s="3" t="str">
        <f>D145</f>
        <v>CT</v>
      </c>
      <c r="E146" s="6">
        <v>2</v>
      </c>
      <c r="F146" s="2">
        <f ca="1">IFERROR(__xludf.DUMMYFUNCTION("""COMPUTED_VALUE"""),45)</f>
        <v>45</v>
      </c>
      <c r="G146" s="2">
        <f ca="1">IFERROR(__xludf.DUMMYFUNCTION("""COMPUTED_VALUE"""),76.09)</f>
        <v>76.09</v>
      </c>
      <c r="H146" s="2"/>
      <c r="I146" s="2"/>
    </row>
    <row r="147" spans="1:9" ht="12.75">
      <c r="A147" s="5" t="str">
        <f>IF(LEN(D147)=1,CONCATENATE(TEXT(MONTH(B147),"00"),RIGHT(YEAR(B147),2),C147,"_0",D147),CONCATENATE(TEXT(MONTH(B147),"00"),RIGHT(YEAR(B147),2),C147,"_",D147))</f>
        <v>1023ASHC_CT</v>
      </c>
      <c r="B147" s="4">
        <f>B146</f>
        <v>45202</v>
      </c>
      <c r="C147" s="3" t="str">
        <f>C146</f>
        <v>ASHC</v>
      </c>
      <c r="D147" s="3" t="str">
        <f>D146</f>
        <v>CT</v>
      </c>
      <c r="E147" s="6">
        <v>2</v>
      </c>
      <c r="F147" s="2">
        <f ca="1">IFERROR(__xludf.DUMMYFUNCTION("""COMPUTED_VALUE"""),46)</f>
        <v>46</v>
      </c>
      <c r="G147" s="2">
        <f ca="1">IFERROR(__xludf.DUMMYFUNCTION("""COMPUTED_VALUE"""),129.45)</f>
        <v>129.44999999999999</v>
      </c>
      <c r="H147" s="2"/>
      <c r="I147" s="2"/>
    </row>
    <row r="148" spans="1:9" ht="12.75">
      <c r="A148" s="5" t="str">
        <f>IF(LEN(D148)=1,CONCATENATE(TEXT(MONTH(B148),"00"),RIGHT(YEAR(B148),2),C148,"_0",D148),CONCATENATE(TEXT(MONTH(B148),"00"),RIGHT(YEAR(B148),2),C148,"_",D148))</f>
        <v>1023ASHC_CT</v>
      </c>
      <c r="B148" s="4">
        <f>B147</f>
        <v>45202</v>
      </c>
      <c r="C148" s="3" t="str">
        <f>C147</f>
        <v>ASHC</v>
      </c>
      <c r="D148" s="3" t="str">
        <f>D147</f>
        <v>CT</v>
      </c>
      <c r="E148" s="6">
        <v>2</v>
      </c>
      <c r="F148" s="2">
        <f ca="1">IFERROR(__xludf.DUMMYFUNCTION("""COMPUTED_VALUE"""),47)</f>
        <v>47</v>
      </c>
      <c r="G148" s="2">
        <f ca="1">IFERROR(__xludf.DUMMYFUNCTION("""COMPUTED_VALUE"""),79.48)</f>
        <v>79.48</v>
      </c>
      <c r="H148" s="2"/>
      <c r="I148" s="2"/>
    </row>
    <row r="149" spans="1:9" ht="12.75">
      <c r="A149" s="5" t="str">
        <f>IF(LEN(D149)=1,CONCATENATE(TEXT(MONTH(B149),"00"),RIGHT(YEAR(B149),2),C149,"_0",D149),CONCATENATE(TEXT(MONTH(B149),"00"),RIGHT(YEAR(B149),2),C149,"_",D149))</f>
        <v>1023ASHC_CT</v>
      </c>
      <c r="B149" s="4">
        <f>B148</f>
        <v>45202</v>
      </c>
      <c r="C149" s="3" t="str">
        <f>C148</f>
        <v>ASHC</v>
      </c>
      <c r="D149" s="3" t="str">
        <f>D148</f>
        <v>CT</v>
      </c>
      <c r="E149" s="6">
        <v>2</v>
      </c>
      <c r="F149" s="2">
        <f ca="1">IFERROR(__xludf.DUMMYFUNCTION("""COMPUTED_VALUE"""),48)</f>
        <v>48</v>
      </c>
      <c r="G149" s="2">
        <f ca="1">IFERROR(__xludf.DUMMYFUNCTION("""COMPUTED_VALUE"""),46.18)</f>
        <v>46.18</v>
      </c>
      <c r="H149" s="2"/>
      <c r="I149" s="2"/>
    </row>
    <row r="150" spans="1:9" ht="12.75">
      <c r="A150" s="5" t="str">
        <f>IF(LEN(D150)=1,CONCATENATE(TEXT(MONTH(B150),"00"),RIGHT(YEAR(B150),2),C150,"_0",D150),CONCATENATE(TEXT(MONTH(B150),"00"),RIGHT(YEAR(B150),2),C150,"_",D150))</f>
        <v>1023ASHC_CT</v>
      </c>
      <c r="B150" s="4">
        <f>B149</f>
        <v>45202</v>
      </c>
      <c r="C150" s="3" t="str">
        <f>C149</f>
        <v>ASHC</v>
      </c>
      <c r="D150" s="3" t="str">
        <f>D149</f>
        <v>CT</v>
      </c>
      <c r="E150" s="6">
        <v>2</v>
      </c>
      <c r="F150" s="2">
        <f ca="1">IFERROR(__xludf.DUMMYFUNCTION("""COMPUTED_VALUE"""),49)</f>
        <v>49</v>
      </c>
      <c r="G150" s="2">
        <f ca="1">IFERROR(__xludf.DUMMYFUNCTION("""COMPUTED_VALUE"""),134.19)</f>
        <v>134.19</v>
      </c>
      <c r="H150" s="2"/>
      <c r="I150" s="2"/>
    </row>
    <row r="151" spans="1:9" ht="12.75">
      <c r="A151" s="5" t="str">
        <f>IF(LEN(D151)=1,CONCATENATE(TEXT(MONTH(B151),"00"),RIGHT(YEAR(B151),2),C151,"_0",D151),CONCATENATE(TEXT(MONTH(B151),"00"),RIGHT(YEAR(B151),2),C151,"_",D151))</f>
        <v>1023ASHC_CT</v>
      </c>
      <c r="B151" s="4">
        <f>B150</f>
        <v>45202</v>
      </c>
      <c r="C151" s="3" t="str">
        <f>C150</f>
        <v>ASHC</v>
      </c>
      <c r="D151" s="3" t="str">
        <f>D150</f>
        <v>CT</v>
      </c>
      <c r="E151" s="6">
        <v>2</v>
      </c>
      <c r="F151" s="2">
        <f ca="1">IFERROR(__xludf.DUMMYFUNCTION("""COMPUTED_VALUE"""),50)</f>
        <v>50</v>
      </c>
      <c r="G151" s="2">
        <f ca="1">IFERROR(__xludf.DUMMYFUNCTION("""COMPUTED_VALUE"""),24.97)</f>
        <v>24.97</v>
      </c>
      <c r="H151" s="2"/>
      <c r="I151" s="2"/>
    </row>
    <row r="152" spans="1:9" ht="12.75">
      <c r="A152" s="5" t="str">
        <f>IF(LEN(D152)=1,CONCATENATE(TEXT(MONTH(B152),"00"),RIGHT(YEAR(B152),2),C152,"_0",D152),CONCATENATE(TEXT(MONTH(B152),"00"),RIGHT(YEAR(B152),2),C152,"_",D152))</f>
        <v>1023ASHC_CT</v>
      </c>
      <c r="B152" s="4">
        <f>B151</f>
        <v>45202</v>
      </c>
      <c r="C152" s="3" t="str">
        <f>C151</f>
        <v>ASHC</v>
      </c>
      <c r="D152" s="3" t="str">
        <f>D151</f>
        <v>CT</v>
      </c>
      <c r="E152" s="6">
        <v>2</v>
      </c>
      <c r="F152" s="2">
        <f ca="1">IFERROR(__xludf.DUMMYFUNCTION("""COMPUTED_VALUE"""),51)</f>
        <v>51</v>
      </c>
      <c r="G152" s="2">
        <f ca="1">IFERROR(__xludf.DUMMYFUNCTION("""COMPUTED_VALUE"""),178.86)</f>
        <v>178.86</v>
      </c>
      <c r="H152" s="2"/>
      <c r="I152" s="2"/>
    </row>
    <row r="153" spans="1:9" ht="12.75">
      <c r="A153" s="5" t="str">
        <f>IF(LEN(D153)=1,CONCATENATE(TEXT(MONTH(B153),"00"),RIGHT(YEAR(B153),2),C153,"_0",D153),CONCATENATE(TEXT(MONTH(B153),"00"),RIGHT(YEAR(B153),2),C153,"_",D153))</f>
        <v>1023ASHC_CT</v>
      </c>
      <c r="B153" s="4">
        <f>B152</f>
        <v>45202</v>
      </c>
      <c r="C153" s="3" t="str">
        <f>C152</f>
        <v>ASHC</v>
      </c>
      <c r="D153" s="3" t="str">
        <f>D152</f>
        <v>CT</v>
      </c>
      <c r="E153" s="6">
        <v>2</v>
      </c>
      <c r="F153" s="2">
        <f ca="1">IFERROR(__xludf.DUMMYFUNCTION("""COMPUTED_VALUE"""),52)</f>
        <v>52</v>
      </c>
      <c r="G153" s="2">
        <f ca="1">IFERROR(__xludf.DUMMYFUNCTION("""COMPUTED_VALUE"""),52.64)</f>
        <v>52.64</v>
      </c>
      <c r="H153" s="2"/>
      <c r="I153" s="2"/>
    </row>
    <row r="154" spans="1:9" ht="12.75">
      <c r="A154" s="5" t="str">
        <f>IF(LEN(D154)=1,CONCATENATE(TEXT(MONTH(B154),"00"),RIGHT(YEAR(B154),2),C154,"_0",D154),CONCATENATE(TEXT(MONTH(B154),"00"),RIGHT(YEAR(B154),2),C154,"_",D154))</f>
        <v>1023ASHC_CT</v>
      </c>
      <c r="B154" s="4">
        <f>B153</f>
        <v>45202</v>
      </c>
      <c r="C154" s="3" t="str">
        <f>C153</f>
        <v>ASHC</v>
      </c>
      <c r="D154" s="3" t="str">
        <f>D153</f>
        <v>CT</v>
      </c>
      <c r="E154" s="6">
        <v>2</v>
      </c>
      <c r="F154" s="2">
        <f ca="1">IFERROR(__xludf.DUMMYFUNCTION("""COMPUTED_VALUE"""),53)</f>
        <v>53</v>
      </c>
      <c r="G154" s="2"/>
      <c r="H154" s="2">
        <f ca="1">IFERROR(__xludf.DUMMYFUNCTION("""COMPUTED_VALUE"""),60.16)</f>
        <v>60.16</v>
      </c>
      <c r="I154" s="2"/>
    </row>
    <row r="155" spans="1:9" ht="12.75">
      <c r="A155" s="5" t="str">
        <f>IF(LEN(D155)=1,CONCATENATE(TEXT(MONTH(B155),"00"),RIGHT(YEAR(B155),2),C155,"_0",D155),CONCATENATE(TEXT(MONTH(B155),"00"),RIGHT(YEAR(B155),2),C155,"_",D155))</f>
        <v>1023ASHC_CT</v>
      </c>
      <c r="B155" s="4">
        <f>B154</f>
        <v>45202</v>
      </c>
      <c r="C155" s="3" t="str">
        <f>C154</f>
        <v>ASHC</v>
      </c>
      <c r="D155" s="3" t="str">
        <f>D154</f>
        <v>CT</v>
      </c>
      <c r="E155" s="6">
        <v>2</v>
      </c>
      <c r="F155" s="2">
        <f ca="1">IFERROR(__xludf.DUMMYFUNCTION("""COMPUTED_VALUE"""),54)</f>
        <v>54</v>
      </c>
      <c r="G155" s="2"/>
      <c r="H155" s="2">
        <f ca="1">IFERROR(__xludf.DUMMYFUNCTION("""COMPUTED_VALUE"""),136.36)</f>
        <v>136.36000000000001</v>
      </c>
      <c r="I155" s="2"/>
    </row>
    <row r="156" spans="1:9" ht="12.75">
      <c r="A156" s="5" t="str">
        <f>IF(LEN(D156)=1,CONCATENATE(TEXT(MONTH(B156),"00"),RIGHT(YEAR(B156),2),C156,"_0",D156),CONCATENATE(TEXT(MONTH(B156),"00"),RIGHT(YEAR(B156),2),C156,"_",D156))</f>
        <v>1023ASHC_CT</v>
      </c>
      <c r="B156" s="4">
        <f>B155</f>
        <v>45202</v>
      </c>
      <c r="C156" s="3" t="str">
        <f>C155</f>
        <v>ASHC</v>
      </c>
      <c r="D156" s="3" t="str">
        <f>D155</f>
        <v>CT</v>
      </c>
      <c r="E156" s="6">
        <v>2</v>
      </c>
      <c r="F156" s="2">
        <f ca="1">IFERROR(__xludf.DUMMYFUNCTION("""COMPUTED_VALUE"""),55)</f>
        <v>55</v>
      </c>
      <c r="G156" s="2"/>
      <c r="H156" s="2">
        <f ca="1">IFERROR(__xludf.DUMMYFUNCTION("""COMPUTED_VALUE"""),140.33)</f>
        <v>140.33000000000001</v>
      </c>
      <c r="I156" s="2"/>
    </row>
    <row r="157" spans="1:9" ht="12.75">
      <c r="A157" s="5" t="str">
        <f>IF(LEN(D157)=1,CONCATENATE(TEXT(MONTH(B157),"00"),RIGHT(YEAR(B157),2),C157,"_0",D157),CONCATENATE(TEXT(MONTH(B157),"00"),RIGHT(YEAR(B157),2),C157,"_",D157))</f>
        <v>1023ASHC_CT</v>
      </c>
      <c r="B157" s="4">
        <f>B156</f>
        <v>45202</v>
      </c>
      <c r="C157" s="3" t="str">
        <f>C156</f>
        <v>ASHC</v>
      </c>
      <c r="D157" s="3" t="str">
        <f>D156</f>
        <v>CT</v>
      </c>
      <c r="E157" s="6">
        <v>2</v>
      </c>
      <c r="F157" s="2">
        <f ca="1">IFERROR(__xludf.DUMMYFUNCTION("""COMPUTED_VALUE"""),56)</f>
        <v>56</v>
      </c>
      <c r="G157" s="2"/>
      <c r="H157" s="2">
        <f ca="1">IFERROR(__xludf.DUMMYFUNCTION("""COMPUTED_VALUE"""),150.94)</f>
        <v>150.94</v>
      </c>
      <c r="I157" s="2"/>
    </row>
    <row r="158" spans="1:9" ht="12.75">
      <c r="A158" s="5" t="str">
        <f>IF(LEN(D158)=1,CONCATENATE(TEXT(MONTH(B158),"00"),RIGHT(YEAR(B158),2),C158,"_0",D158),CONCATENATE(TEXT(MONTH(B158),"00"),RIGHT(YEAR(B158),2),C158,"_",D158))</f>
        <v>1023ASHC_CT</v>
      </c>
      <c r="B158" s="4">
        <f>B157</f>
        <v>45202</v>
      </c>
      <c r="C158" s="3" t="str">
        <f>C157</f>
        <v>ASHC</v>
      </c>
      <c r="D158" s="3" t="str">
        <f>D157</f>
        <v>CT</v>
      </c>
      <c r="E158" s="6">
        <v>2</v>
      </c>
      <c r="F158" s="2">
        <f ca="1">IFERROR(__xludf.DUMMYFUNCTION("""COMPUTED_VALUE"""),57)</f>
        <v>57</v>
      </c>
      <c r="G158" s="2"/>
      <c r="H158" s="2">
        <f ca="1">IFERROR(__xludf.DUMMYFUNCTION("""COMPUTED_VALUE"""),60.11)</f>
        <v>60.11</v>
      </c>
      <c r="I158" s="2"/>
    </row>
    <row r="159" spans="1:9" ht="12.75">
      <c r="A159" s="5" t="str">
        <f>IF(LEN(D159)=1,CONCATENATE(TEXT(MONTH(B159),"00"),RIGHT(YEAR(B159),2),C159,"_0",D159),CONCATENATE(TEXT(MONTH(B159),"00"),RIGHT(YEAR(B159),2),C159,"_",D159))</f>
        <v>1023ASHC_CT</v>
      </c>
      <c r="B159" s="4">
        <f>B158</f>
        <v>45202</v>
      </c>
      <c r="C159" s="3" t="str">
        <f>C158</f>
        <v>ASHC</v>
      </c>
      <c r="D159" s="3" t="str">
        <f>D158</f>
        <v>CT</v>
      </c>
      <c r="E159" s="6">
        <v>2</v>
      </c>
      <c r="F159" s="2">
        <f ca="1">IFERROR(__xludf.DUMMYFUNCTION("""COMPUTED_VALUE"""),58)</f>
        <v>58</v>
      </c>
      <c r="G159" s="2">
        <f ca="1">IFERROR(__xludf.DUMMYFUNCTION("""COMPUTED_VALUE"""),18.36)</f>
        <v>18.36</v>
      </c>
      <c r="H159" s="2"/>
      <c r="I159" s="2"/>
    </row>
    <row r="160" spans="1:9" ht="12.75">
      <c r="A160" s="5" t="str">
        <f>IF(LEN(D160)=1,CONCATENATE(TEXT(MONTH(B160),"00"),RIGHT(YEAR(B160),2),C160,"_0",D160),CONCATENATE(TEXT(MONTH(B160),"00"),RIGHT(YEAR(B160),2),C160,"_",D160))</f>
        <v>1023ASHC_CT</v>
      </c>
      <c r="B160" s="4">
        <f>B159</f>
        <v>45202</v>
      </c>
      <c r="C160" s="3" t="str">
        <f>C159</f>
        <v>ASHC</v>
      </c>
      <c r="D160" s="3" t="str">
        <f>D159</f>
        <v>CT</v>
      </c>
      <c r="E160" s="6">
        <v>2</v>
      </c>
      <c r="F160" s="2">
        <f ca="1">IFERROR(__xludf.DUMMYFUNCTION("""COMPUTED_VALUE"""),59)</f>
        <v>59</v>
      </c>
      <c r="G160" s="2">
        <f ca="1">IFERROR(__xludf.DUMMYFUNCTION("""COMPUTED_VALUE"""),17.23)</f>
        <v>17.23</v>
      </c>
      <c r="H160" s="2"/>
      <c r="I160" s="2"/>
    </row>
    <row r="161" spans="1:9" ht="12.75">
      <c r="A161" s="5" t="str">
        <f>IF(LEN(D161)=1,CONCATENATE(TEXT(MONTH(B161),"00"),RIGHT(YEAR(B161),2),C161,"_0",D161),CONCATENATE(TEXT(MONTH(B161),"00"),RIGHT(YEAR(B161),2),C161,"_",D161))</f>
        <v>1023ASHC_CT</v>
      </c>
      <c r="B161" s="4">
        <f>B160</f>
        <v>45202</v>
      </c>
      <c r="C161" s="3" t="str">
        <f>C160</f>
        <v>ASHC</v>
      </c>
      <c r="D161" s="3" t="str">
        <f>D160</f>
        <v>CT</v>
      </c>
      <c r="E161" s="6">
        <v>2</v>
      </c>
      <c r="F161" s="2">
        <f ca="1">IFERROR(__xludf.DUMMYFUNCTION("""COMPUTED_VALUE"""),60)</f>
        <v>60</v>
      </c>
      <c r="G161" s="2">
        <f ca="1">IFERROR(__xludf.DUMMYFUNCTION("""COMPUTED_VALUE"""),43.57)</f>
        <v>43.57</v>
      </c>
      <c r="H161" s="2"/>
      <c r="I161" s="2"/>
    </row>
    <row r="162" spans="1:9" ht="12.75">
      <c r="A162" s="5" t="str">
        <f>IF(LEN(D162)=1,CONCATENATE(TEXT(MONTH(B162),"00"),RIGHT(YEAR(B162),2),C162,"_0",D162),CONCATENATE(TEXT(MONTH(B162),"00"),RIGHT(YEAR(B162),2),C162,"_",D162))</f>
        <v>1023ASHC_CT</v>
      </c>
      <c r="B162" s="4">
        <f>B161</f>
        <v>45202</v>
      </c>
      <c r="C162" s="3" t="str">
        <f>C161</f>
        <v>ASHC</v>
      </c>
      <c r="D162" s="3" t="str">
        <f>D161</f>
        <v>CT</v>
      </c>
      <c r="E162" s="6">
        <v>2</v>
      </c>
      <c r="F162" s="2">
        <f ca="1">IFERROR(__xludf.DUMMYFUNCTION("""COMPUTED_VALUE"""),61)</f>
        <v>61</v>
      </c>
      <c r="G162" s="2">
        <f ca="1">IFERROR(__xludf.DUMMYFUNCTION("""COMPUTED_VALUE"""),39.3)</f>
        <v>39.299999999999997</v>
      </c>
      <c r="H162" s="2"/>
      <c r="I162" s="2"/>
    </row>
    <row r="163" spans="1:9" ht="12.75">
      <c r="A163" s="5" t="str">
        <f>IF(LEN(D163)=1,CONCATENATE(TEXT(MONTH(B163),"00"),RIGHT(YEAR(B163),2),C163,"_0",D163),CONCATENATE(TEXT(MONTH(B163),"00"),RIGHT(YEAR(B163),2),C163,"_",D163))</f>
        <v>1023ASHC_CT</v>
      </c>
      <c r="B163" s="4">
        <f>B162</f>
        <v>45202</v>
      </c>
      <c r="C163" s="3" t="str">
        <f>C162</f>
        <v>ASHC</v>
      </c>
      <c r="D163" s="3" t="str">
        <f>D162</f>
        <v>CT</v>
      </c>
      <c r="E163" s="6">
        <v>2</v>
      </c>
      <c r="F163" s="2">
        <f ca="1">IFERROR(__xludf.DUMMYFUNCTION("""COMPUTED_VALUE"""),62)</f>
        <v>62</v>
      </c>
      <c r="G163" s="2">
        <f ca="1">IFERROR(__xludf.DUMMYFUNCTION("""COMPUTED_VALUE"""),55.71)</f>
        <v>55.71</v>
      </c>
      <c r="H163" s="2"/>
      <c r="I163" s="2"/>
    </row>
    <row r="164" spans="1:9" ht="12.75">
      <c r="A164" s="5" t="str">
        <f>IF(LEN(D164)=1,CONCATENATE(TEXT(MONTH(B164),"00"),RIGHT(YEAR(B164),2),C164,"_0",D164),CONCATENATE(TEXT(MONTH(B164),"00"),RIGHT(YEAR(B164),2),C164,"_",D164))</f>
        <v>1023ASHC_CT</v>
      </c>
      <c r="B164" s="4">
        <f>B163</f>
        <v>45202</v>
      </c>
      <c r="C164" s="3" t="str">
        <f>C163</f>
        <v>ASHC</v>
      </c>
      <c r="D164" s="3" t="str">
        <f>D163</f>
        <v>CT</v>
      </c>
      <c r="E164" s="6">
        <v>2</v>
      </c>
      <c r="F164" s="2">
        <f ca="1">IFERROR(__xludf.DUMMYFUNCTION("""COMPUTED_VALUE"""),63)</f>
        <v>63</v>
      </c>
      <c r="G164" s="2">
        <f ca="1">IFERROR(__xludf.DUMMYFUNCTION("""COMPUTED_VALUE"""),101.11)</f>
        <v>101.11</v>
      </c>
      <c r="H164" s="2"/>
      <c r="I164" s="2"/>
    </row>
    <row r="165" spans="1:9" ht="12.75">
      <c r="A165" s="5" t="str">
        <f>IF(LEN(D165)=1,CONCATENATE(TEXT(MONTH(B165),"00"),RIGHT(YEAR(B165),2),C165,"_0",D165),CONCATENATE(TEXT(MONTH(B165),"00"),RIGHT(YEAR(B165),2),C165,"_",D165))</f>
        <v>1023ASHC_CT</v>
      </c>
      <c r="B165" s="4">
        <f>B164</f>
        <v>45202</v>
      </c>
      <c r="C165" s="3" t="str">
        <f>C164</f>
        <v>ASHC</v>
      </c>
      <c r="D165" s="3" t="str">
        <f>D164</f>
        <v>CT</v>
      </c>
      <c r="E165" s="6">
        <v>2</v>
      </c>
      <c r="F165" s="2">
        <f ca="1">IFERROR(__xludf.DUMMYFUNCTION("""COMPUTED_VALUE"""),64)</f>
        <v>64</v>
      </c>
      <c r="G165" s="2">
        <f ca="1">IFERROR(__xludf.DUMMYFUNCTION("""COMPUTED_VALUE"""),128.99)</f>
        <v>128.99</v>
      </c>
      <c r="H165" s="2"/>
      <c r="I165" s="2"/>
    </row>
    <row r="166" spans="1:9" ht="12.75">
      <c r="A166" s="5" t="str">
        <f>IF(LEN(D166)=1,CONCATENATE(TEXT(MONTH(B166),"00"),RIGHT(YEAR(B166),2),C166,"_0",D166),CONCATENATE(TEXT(MONTH(B166),"00"),RIGHT(YEAR(B166),2),C166,"_",D166))</f>
        <v>1023ASHC_CT</v>
      </c>
      <c r="B166" s="4">
        <f>B165</f>
        <v>45202</v>
      </c>
      <c r="C166" s="3" t="str">
        <f>C165</f>
        <v>ASHC</v>
      </c>
      <c r="D166" s="3" t="str">
        <f>D165</f>
        <v>CT</v>
      </c>
      <c r="E166" s="6">
        <v>2</v>
      </c>
      <c r="F166" s="2">
        <f ca="1">IFERROR(__xludf.DUMMYFUNCTION("""COMPUTED_VALUE"""),65)</f>
        <v>65</v>
      </c>
      <c r="G166" s="2"/>
      <c r="H166" s="2">
        <f ca="1">IFERROR(__xludf.DUMMYFUNCTION("""COMPUTED_VALUE"""),85.63)</f>
        <v>85.63</v>
      </c>
      <c r="I166" s="2"/>
    </row>
    <row r="167" spans="1:9" ht="12.75">
      <c r="A167" s="5" t="str">
        <f>IF(LEN(D167)=1,CONCATENATE(TEXT(MONTH(B167),"00"),RIGHT(YEAR(B167),2),C167,"_0",D167),CONCATENATE(TEXT(MONTH(B167),"00"),RIGHT(YEAR(B167),2),C167,"_",D167))</f>
        <v>1023ASHC_CT</v>
      </c>
      <c r="B167" s="4">
        <f>B166</f>
        <v>45202</v>
      </c>
      <c r="C167" s="3" t="str">
        <f>C166</f>
        <v>ASHC</v>
      </c>
      <c r="D167" s="3" t="str">
        <f>D166</f>
        <v>CT</v>
      </c>
      <c r="E167" s="6">
        <v>2</v>
      </c>
      <c r="F167" s="2">
        <f ca="1">IFERROR(__xludf.DUMMYFUNCTION("""COMPUTED_VALUE"""),66)</f>
        <v>66</v>
      </c>
      <c r="G167" s="2"/>
      <c r="H167" s="2">
        <f ca="1">IFERROR(__xludf.DUMMYFUNCTION("""COMPUTED_VALUE"""),102.21)</f>
        <v>102.21</v>
      </c>
      <c r="I167" s="2"/>
    </row>
    <row r="168" spans="1:9" ht="12.75">
      <c r="A168" s="5" t="str">
        <f>IF(LEN(D168)=1,CONCATENATE(TEXT(MONTH(B168),"00"),RIGHT(YEAR(B168),2),C168,"_0",D168),CONCATENATE(TEXT(MONTH(B168),"00"),RIGHT(YEAR(B168),2),C168,"_",D168))</f>
        <v>1023ASHC_CT</v>
      </c>
      <c r="B168" s="4">
        <f>B167</f>
        <v>45202</v>
      </c>
      <c r="C168" s="3" t="str">
        <f>C167</f>
        <v>ASHC</v>
      </c>
      <c r="D168" s="3" t="str">
        <f>D167</f>
        <v>CT</v>
      </c>
      <c r="E168" s="6">
        <v>2</v>
      </c>
      <c r="F168" s="2">
        <f ca="1">IFERROR(__xludf.DUMMYFUNCTION("""COMPUTED_VALUE"""),67)</f>
        <v>67</v>
      </c>
      <c r="G168" s="2"/>
      <c r="H168" s="2">
        <f ca="1">IFERROR(__xludf.DUMMYFUNCTION("""COMPUTED_VALUE"""),80.04)</f>
        <v>80.040000000000006</v>
      </c>
      <c r="I168" s="2"/>
    </row>
    <row r="169" spans="1:9" ht="12.75">
      <c r="A169" s="5" t="str">
        <f>IF(LEN(D169)=1,CONCATENATE(TEXT(MONTH(B169),"00"),RIGHT(YEAR(B169),2),C169,"_0",D169),CONCATENATE(TEXT(MONTH(B169),"00"),RIGHT(YEAR(B169),2),C169,"_",D169))</f>
        <v>1023ASHC_CT</v>
      </c>
      <c r="B169" s="4">
        <f>B168</f>
        <v>45202</v>
      </c>
      <c r="C169" s="3" t="str">
        <f>C168</f>
        <v>ASHC</v>
      </c>
      <c r="D169" s="3" t="str">
        <f>D168</f>
        <v>CT</v>
      </c>
      <c r="E169" s="6">
        <v>2</v>
      </c>
      <c r="F169" s="2">
        <f ca="1">IFERROR(__xludf.DUMMYFUNCTION("""COMPUTED_VALUE"""),68)</f>
        <v>68</v>
      </c>
      <c r="G169" s="2"/>
      <c r="H169" s="2">
        <f ca="1">IFERROR(__xludf.DUMMYFUNCTION("""COMPUTED_VALUE"""),111.2)</f>
        <v>111.2</v>
      </c>
      <c r="I169" s="2"/>
    </row>
    <row r="170" spans="1:9" ht="12.75">
      <c r="A170" s="5" t="str">
        <f>IF(LEN(D170)=1,CONCATENATE(TEXT(MONTH(B170),"00"),RIGHT(YEAR(B170),2),C170,"_0",D170),CONCATENATE(TEXT(MONTH(B170),"00"),RIGHT(YEAR(B170),2),C170,"_",D170))</f>
        <v>1023ASHC_CT</v>
      </c>
      <c r="B170" s="4">
        <f>B169</f>
        <v>45202</v>
      </c>
      <c r="C170" s="3" t="str">
        <f>C169</f>
        <v>ASHC</v>
      </c>
      <c r="D170" s="3" t="str">
        <f>D169</f>
        <v>CT</v>
      </c>
      <c r="E170" s="6">
        <v>2</v>
      </c>
      <c r="F170" s="2">
        <f ca="1">IFERROR(__xludf.DUMMYFUNCTION("""COMPUTED_VALUE"""),69)</f>
        <v>69</v>
      </c>
      <c r="G170" s="2">
        <f ca="1">IFERROR(__xludf.DUMMYFUNCTION("""COMPUTED_VALUE"""),70.8)</f>
        <v>70.8</v>
      </c>
      <c r="H170" s="2"/>
      <c r="I170" s="2"/>
    </row>
    <row r="171" spans="1:9" ht="12.75">
      <c r="A171" s="5" t="str">
        <f>IF(LEN(D171)=1,CONCATENATE(TEXT(MONTH(B171),"00"),RIGHT(YEAR(B171),2),C171,"_0",D171),CONCATENATE(TEXT(MONTH(B171),"00"),RIGHT(YEAR(B171),2),C171,"_",D171))</f>
        <v>1023ASHC_CT</v>
      </c>
      <c r="B171" s="4">
        <f>B170</f>
        <v>45202</v>
      </c>
      <c r="C171" s="3" t="str">
        <f>C170</f>
        <v>ASHC</v>
      </c>
      <c r="D171" s="3" t="str">
        <f>D170</f>
        <v>CT</v>
      </c>
      <c r="E171" s="6">
        <v>2</v>
      </c>
      <c r="F171" s="2">
        <f ca="1">IFERROR(__xludf.DUMMYFUNCTION("""COMPUTED_VALUE"""),70)</f>
        <v>70</v>
      </c>
      <c r="G171" s="2">
        <f ca="1">IFERROR(__xludf.DUMMYFUNCTION("""COMPUTED_VALUE"""),36.84)</f>
        <v>36.840000000000003</v>
      </c>
      <c r="H171" s="2"/>
      <c r="I171" s="2"/>
    </row>
    <row r="172" spans="1:9" ht="12.75">
      <c r="A172" s="5" t="str">
        <f>IF(LEN(D172)=1,CONCATENATE(TEXT(MONTH(B172),"00"),RIGHT(YEAR(B172),2),C172,"_0",D172),CONCATENATE(TEXT(MONTH(B172),"00"),RIGHT(YEAR(B172),2),C172,"_",D172))</f>
        <v>1023ASHC_CT</v>
      </c>
      <c r="B172" s="4">
        <f>B171</f>
        <v>45202</v>
      </c>
      <c r="C172" s="3" t="str">
        <f>C171</f>
        <v>ASHC</v>
      </c>
      <c r="D172" s="3" t="str">
        <f>D171</f>
        <v>CT</v>
      </c>
      <c r="E172" s="6">
        <v>2</v>
      </c>
      <c r="F172" s="2">
        <f ca="1">IFERROR(__xludf.DUMMYFUNCTION("""COMPUTED_VALUE"""),71)</f>
        <v>71</v>
      </c>
      <c r="G172" s="2"/>
      <c r="H172" s="2">
        <f ca="1">IFERROR(__xludf.DUMMYFUNCTION("""COMPUTED_VALUE"""),42.53)</f>
        <v>42.53</v>
      </c>
      <c r="I172" s="2"/>
    </row>
    <row r="173" spans="1:9" ht="12.75">
      <c r="A173" s="5" t="str">
        <f>IF(LEN(D173)=1,CONCATENATE(TEXT(MONTH(B173),"00"),RIGHT(YEAR(B173),2),C173,"_0",D173),CONCATENATE(TEXT(MONTH(B173),"00"),RIGHT(YEAR(B173),2),C173,"_",D173))</f>
        <v>1023ASHC_CT</v>
      </c>
      <c r="B173" s="4">
        <f>B172</f>
        <v>45202</v>
      </c>
      <c r="C173" s="3" t="str">
        <f>C172</f>
        <v>ASHC</v>
      </c>
      <c r="D173" s="3" t="str">
        <f>D172</f>
        <v>CT</v>
      </c>
      <c r="E173" s="6">
        <v>2</v>
      </c>
      <c r="F173" s="2">
        <f ca="1">IFERROR(__xludf.DUMMYFUNCTION("""COMPUTED_VALUE"""),72)</f>
        <v>72</v>
      </c>
      <c r="G173" s="2"/>
      <c r="H173" s="2">
        <f ca="1">IFERROR(__xludf.DUMMYFUNCTION("""COMPUTED_VALUE"""),96.11)</f>
        <v>96.11</v>
      </c>
      <c r="I173" s="2"/>
    </row>
    <row r="174" spans="1:9" ht="12.75">
      <c r="A174" s="5" t="str">
        <f>IF(LEN(D174)=1,CONCATENATE(TEXT(MONTH(B174),"00"),RIGHT(YEAR(B174),2),C174,"_0",D174),CONCATENATE(TEXT(MONTH(B174),"00"),RIGHT(YEAR(B174),2),C174,"_",D174))</f>
        <v>1023ASHC_CT</v>
      </c>
      <c r="B174" s="4">
        <f>B173</f>
        <v>45202</v>
      </c>
      <c r="C174" s="3" t="str">
        <f>C173</f>
        <v>ASHC</v>
      </c>
      <c r="D174" s="3" t="str">
        <f>D173</f>
        <v>CT</v>
      </c>
      <c r="E174" s="6">
        <v>2</v>
      </c>
      <c r="F174" s="2">
        <f ca="1">IFERROR(__xludf.DUMMYFUNCTION("""COMPUTED_VALUE"""),73)</f>
        <v>73</v>
      </c>
      <c r="G174" s="2">
        <f ca="1">IFERROR(__xludf.DUMMYFUNCTION("""COMPUTED_VALUE"""),30.91)</f>
        <v>30.91</v>
      </c>
      <c r="H174" s="2"/>
      <c r="I174" s="2"/>
    </row>
    <row r="175" spans="1:9" ht="12.75">
      <c r="A175" s="5" t="str">
        <f>IF(LEN(D175)=1,CONCATENATE(TEXT(MONTH(B175),"00"),RIGHT(YEAR(B175),2),C175,"_0",D175),CONCATENATE(TEXT(MONTH(B175),"00"),RIGHT(YEAR(B175),2),C175,"_",D175))</f>
        <v>1023ASHC_CT</v>
      </c>
      <c r="B175" s="4">
        <f>B174</f>
        <v>45202</v>
      </c>
      <c r="C175" s="3" t="str">
        <f>C174</f>
        <v>ASHC</v>
      </c>
      <c r="D175" s="3" t="str">
        <f>D174</f>
        <v>CT</v>
      </c>
      <c r="E175" s="6">
        <v>2</v>
      </c>
      <c r="F175" s="2">
        <f ca="1">IFERROR(__xludf.DUMMYFUNCTION("""COMPUTED_VALUE"""),74)</f>
        <v>74</v>
      </c>
      <c r="G175" s="2">
        <f ca="1">IFERROR(__xludf.DUMMYFUNCTION("""COMPUTED_VALUE"""),24.06)</f>
        <v>24.06</v>
      </c>
      <c r="H175" s="2"/>
      <c r="I175" s="2"/>
    </row>
    <row r="176" spans="1:9" ht="12.75">
      <c r="A176" s="5" t="str">
        <f>IF(LEN(D176)=1,CONCATENATE(TEXT(MONTH(B176),"00"),RIGHT(YEAR(B176),2),C176,"_0",D176),CONCATENATE(TEXT(MONTH(B176),"00"),RIGHT(YEAR(B176),2),C176,"_",D176))</f>
        <v>1023ASHC_CT</v>
      </c>
      <c r="B176" s="4">
        <f>B175</f>
        <v>45202</v>
      </c>
      <c r="C176" s="3" t="str">
        <f>C175</f>
        <v>ASHC</v>
      </c>
      <c r="D176" s="3" t="str">
        <f>D175</f>
        <v>CT</v>
      </c>
      <c r="E176" s="6">
        <v>2</v>
      </c>
      <c r="F176" s="2">
        <f ca="1">IFERROR(__xludf.DUMMYFUNCTION("""COMPUTED_VALUE"""),75)</f>
        <v>75</v>
      </c>
      <c r="G176" s="2">
        <f ca="1">IFERROR(__xludf.DUMMYFUNCTION("""COMPUTED_VALUE"""),66.46)</f>
        <v>66.459999999999994</v>
      </c>
      <c r="H176" s="2"/>
      <c r="I176" s="2"/>
    </row>
    <row r="177" spans="1:9" ht="12.75">
      <c r="A177" s="5" t="str">
        <f>IF(LEN(D177)=1,CONCATENATE(TEXT(MONTH(B177),"00"),RIGHT(YEAR(B177),2),C177,"_0",D177),CONCATENATE(TEXT(MONTH(B177),"00"),RIGHT(YEAR(B177),2),C177,"_",D177))</f>
        <v>1023ASHC_CT</v>
      </c>
      <c r="B177" s="4">
        <f>B176</f>
        <v>45202</v>
      </c>
      <c r="C177" s="3" t="str">
        <f>C176</f>
        <v>ASHC</v>
      </c>
      <c r="D177" s="3" t="str">
        <f>D176</f>
        <v>CT</v>
      </c>
      <c r="E177" s="6">
        <v>2</v>
      </c>
      <c r="F177" s="2">
        <f ca="1">IFERROR(__xludf.DUMMYFUNCTION("""COMPUTED_VALUE"""),76)</f>
        <v>76</v>
      </c>
      <c r="G177" s="2">
        <f ca="1">IFERROR(__xludf.DUMMYFUNCTION("""COMPUTED_VALUE"""),102.08)</f>
        <v>102.08</v>
      </c>
      <c r="H177" s="2"/>
      <c r="I177" s="2"/>
    </row>
    <row r="178" spans="1:9" ht="12.75">
      <c r="A178" s="5" t="str">
        <f>IF(LEN(D178)=1,CONCATENATE(TEXT(MONTH(B178),"00"),RIGHT(YEAR(B178),2),C178,"_0",D178),CONCATENATE(TEXT(MONTH(B178),"00"),RIGHT(YEAR(B178),2),C178,"_",D178))</f>
        <v>1023ASHC_CT</v>
      </c>
      <c r="B178" s="4">
        <f>B177</f>
        <v>45202</v>
      </c>
      <c r="C178" s="3" t="str">
        <f>C177</f>
        <v>ASHC</v>
      </c>
      <c r="D178" s="3" t="str">
        <f>D177</f>
        <v>CT</v>
      </c>
      <c r="E178" s="6">
        <v>2</v>
      </c>
      <c r="F178" s="2">
        <f ca="1">IFERROR(__xludf.DUMMYFUNCTION("""COMPUTED_VALUE"""),77)</f>
        <v>77</v>
      </c>
      <c r="G178" s="2">
        <f ca="1">IFERROR(__xludf.DUMMYFUNCTION("""COMPUTED_VALUE"""),112.09)</f>
        <v>112.09</v>
      </c>
      <c r="H178" s="2"/>
      <c r="I178" s="2"/>
    </row>
    <row r="179" spans="1:9" ht="12.75">
      <c r="A179" s="5" t="str">
        <f>IF(LEN(D179)=1,CONCATENATE(TEXT(MONTH(B179),"00"),RIGHT(YEAR(B179),2),C179,"_0",D179),CONCATENATE(TEXT(MONTH(B179),"00"),RIGHT(YEAR(B179),2),C179,"_",D179))</f>
        <v>1023ASHC_CT</v>
      </c>
      <c r="B179" s="4">
        <f>B178</f>
        <v>45202</v>
      </c>
      <c r="C179" s="3" t="str">
        <f>C178</f>
        <v>ASHC</v>
      </c>
      <c r="D179" s="3" t="str">
        <f>D178</f>
        <v>CT</v>
      </c>
      <c r="E179" s="6">
        <v>2</v>
      </c>
      <c r="F179" s="2">
        <f ca="1">IFERROR(__xludf.DUMMYFUNCTION("""COMPUTED_VALUE"""),78)</f>
        <v>78</v>
      </c>
      <c r="G179" s="2"/>
      <c r="H179" s="2">
        <f ca="1">IFERROR(__xludf.DUMMYFUNCTION("""COMPUTED_VALUE"""),59.01)</f>
        <v>59.01</v>
      </c>
      <c r="I179" s="2"/>
    </row>
    <row r="180" spans="1:9" ht="12.75">
      <c r="A180" s="5" t="str">
        <f>IF(LEN(D180)=1,CONCATENATE(TEXT(MONTH(B180),"00"),RIGHT(YEAR(B180),2),C180,"_0",D180),CONCATENATE(TEXT(MONTH(B180),"00"),RIGHT(YEAR(B180),2),C180,"_",D180))</f>
        <v>1023ASHC_CT</v>
      </c>
      <c r="B180" s="4">
        <f>B179</f>
        <v>45202</v>
      </c>
      <c r="C180" s="3" t="str">
        <f>C179</f>
        <v>ASHC</v>
      </c>
      <c r="D180" s="3" t="str">
        <f>D179</f>
        <v>CT</v>
      </c>
      <c r="E180" s="6">
        <v>2</v>
      </c>
      <c r="F180" s="2">
        <f ca="1">IFERROR(__xludf.DUMMYFUNCTION("""COMPUTED_VALUE"""),79)</f>
        <v>79</v>
      </c>
      <c r="G180" s="2">
        <f ca="1">IFERROR(__xludf.DUMMYFUNCTION("""COMPUTED_VALUE"""),110.4)</f>
        <v>110.4</v>
      </c>
      <c r="H180" s="2"/>
      <c r="I180" s="2"/>
    </row>
    <row r="181" spans="1:9" ht="12.75">
      <c r="A181" s="5" t="str">
        <f>IF(LEN(D181)=1,CONCATENATE(TEXT(MONTH(B181),"00"),RIGHT(YEAR(B181),2),C181,"_0",D181),CONCATENATE(TEXT(MONTH(B181),"00"),RIGHT(YEAR(B181),2),C181,"_",D181))</f>
        <v>1023ASHC_CT</v>
      </c>
      <c r="B181" s="4">
        <f>B180</f>
        <v>45202</v>
      </c>
      <c r="C181" s="3" t="str">
        <f>C180</f>
        <v>ASHC</v>
      </c>
      <c r="D181" s="3" t="str">
        <f>D180</f>
        <v>CT</v>
      </c>
      <c r="E181" s="6">
        <v>2</v>
      </c>
      <c r="F181" s="2">
        <f ca="1">IFERROR(__xludf.DUMMYFUNCTION("""COMPUTED_VALUE"""),80)</f>
        <v>80</v>
      </c>
      <c r="G181" s="2"/>
      <c r="H181" s="2">
        <f ca="1">IFERROR(__xludf.DUMMYFUNCTION("""COMPUTED_VALUE"""),90.22)</f>
        <v>90.22</v>
      </c>
      <c r="I181" s="2"/>
    </row>
    <row r="182" spans="1:9" ht="12.75">
      <c r="A182" s="5" t="str">
        <f>IF(LEN(D182)=1,CONCATENATE(TEXT(MONTH(B182),"00"),RIGHT(YEAR(B182),2),C182,"_0",D182),CONCATENATE(TEXT(MONTH(B182),"00"),RIGHT(YEAR(B182),2),C182,"_",D182))</f>
        <v>1023ASHC_CT</v>
      </c>
      <c r="B182" s="4">
        <f>B181</f>
        <v>45202</v>
      </c>
      <c r="C182" s="3" t="str">
        <f>C181</f>
        <v>ASHC</v>
      </c>
      <c r="D182" s="3" t="str">
        <f>D181</f>
        <v>CT</v>
      </c>
      <c r="E182" s="6">
        <v>2</v>
      </c>
      <c r="F182" s="2">
        <f ca="1">IFERROR(__xludf.DUMMYFUNCTION("""COMPUTED_VALUE"""),81)</f>
        <v>81</v>
      </c>
      <c r="G182" s="2">
        <f ca="1">IFERROR(__xludf.DUMMYFUNCTION("""COMPUTED_VALUE"""),148.23)</f>
        <v>148.22999999999999</v>
      </c>
      <c r="H182" s="2"/>
      <c r="I182" s="2"/>
    </row>
    <row r="183" spans="1:9" ht="12.75">
      <c r="A183" s="5" t="str">
        <f>IF(LEN(D183)=1,CONCATENATE(TEXT(MONTH(B183),"00"),RIGHT(YEAR(B183),2),C183,"_0",D183),CONCATENATE(TEXT(MONTH(B183),"00"),RIGHT(YEAR(B183),2),C183,"_",D183))</f>
        <v>1023ASHC_CT</v>
      </c>
      <c r="B183" s="4">
        <f>B182</f>
        <v>45202</v>
      </c>
      <c r="C183" s="3" t="str">
        <f>C182</f>
        <v>ASHC</v>
      </c>
      <c r="D183" s="3" t="str">
        <f>D182</f>
        <v>CT</v>
      </c>
      <c r="E183" s="6">
        <v>2</v>
      </c>
      <c r="F183" s="2">
        <f ca="1">IFERROR(__xludf.DUMMYFUNCTION("""COMPUTED_VALUE"""),82)</f>
        <v>82</v>
      </c>
      <c r="G183" s="2">
        <f ca="1">IFERROR(__xludf.DUMMYFUNCTION("""COMPUTED_VALUE"""),27.15)</f>
        <v>27.15</v>
      </c>
      <c r="H183" s="2"/>
      <c r="I183" s="2"/>
    </row>
    <row r="184" spans="1:9" ht="12.75">
      <c r="A184" s="5" t="str">
        <f>IF(LEN(D184)=1,CONCATENATE(TEXT(MONTH(B184),"00"),RIGHT(YEAR(B184),2),C184,"_0",D184),CONCATENATE(TEXT(MONTH(B184),"00"),RIGHT(YEAR(B184),2),C184,"_",D184))</f>
        <v>1023ASHC_CT</v>
      </c>
      <c r="B184" s="4">
        <f>B183</f>
        <v>45202</v>
      </c>
      <c r="C184" s="3" t="str">
        <f>C183</f>
        <v>ASHC</v>
      </c>
      <c r="D184" s="3" t="str">
        <f>D183</f>
        <v>CT</v>
      </c>
      <c r="E184" s="6">
        <v>2</v>
      </c>
      <c r="F184" s="2">
        <f ca="1">IFERROR(__xludf.DUMMYFUNCTION("""COMPUTED_VALUE"""),83)</f>
        <v>83</v>
      </c>
      <c r="G184" s="2"/>
      <c r="H184" s="2">
        <f ca="1">IFERROR(__xludf.DUMMYFUNCTION("""COMPUTED_VALUE"""),119.44)</f>
        <v>119.44</v>
      </c>
      <c r="I184" s="2"/>
    </row>
    <row r="185" spans="1:9" ht="12.75">
      <c r="A185" s="5" t="str">
        <f>IF(LEN(D185)=1,CONCATENATE(TEXT(MONTH(B185),"00"),RIGHT(YEAR(B185),2),C185,"_0",D185),CONCATENATE(TEXT(MONTH(B185),"00"),RIGHT(YEAR(B185),2),C185,"_",D185))</f>
        <v>1023ASHC_CT</v>
      </c>
      <c r="B185" s="4">
        <f>B184</f>
        <v>45202</v>
      </c>
      <c r="C185" s="3" t="str">
        <f>C184</f>
        <v>ASHC</v>
      </c>
      <c r="D185" s="3" t="str">
        <f>D184</f>
        <v>CT</v>
      </c>
      <c r="E185" s="6">
        <v>2</v>
      </c>
      <c r="F185" s="2">
        <f ca="1">IFERROR(__xludf.DUMMYFUNCTION("""COMPUTED_VALUE"""),84)</f>
        <v>84</v>
      </c>
      <c r="G185" s="2">
        <f ca="1">IFERROR(__xludf.DUMMYFUNCTION("""COMPUTED_VALUE"""),180.24)</f>
        <v>180.24</v>
      </c>
      <c r="H185" s="2"/>
      <c r="I185" s="2"/>
    </row>
    <row r="186" spans="1:9" ht="12.75">
      <c r="A186" s="5" t="str">
        <f>IF(LEN(D186)=1,CONCATENATE(TEXT(MONTH(B186),"00"),RIGHT(YEAR(B186),2),C186,"_0",D186),CONCATENATE(TEXT(MONTH(B186),"00"),RIGHT(YEAR(B186),2),C186,"_",D186))</f>
        <v>1023ASHC_CT</v>
      </c>
      <c r="B186" s="4">
        <f>B185</f>
        <v>45202</v>
      </c>
      <c r="C186" s="3" t="str">
        <f>C185</f>
        <v>ASHC</v>
      </c>
      <c r="D186" s="3" t="str">
        <f>D185</f>
        <v>CT</v>
      </c>
      <c r="E186" s="6">
        <v>2</v>
      </c>
      <c r="F186" s="2">
        <f ca="1">IFERROR(__xludf.DUMMYFUNCTION("""COMPUTED_VALUE"""),85)</f>
        <v>85</v>
      </c>
      <c r="G186" s="2"/>
      <c r="H186" s="2">
        <f ca="1">IFERROR(__xludf.DUMMYFUNCTION("""COMPUTED_VALUE"""),77.95)</f>
        <v>77.95</v>
      </c>
      <c r="I186" s="2"/>
    </row>
    <row r="187" spans="1:9" ht="12.75">
      <c r="A187" s="5" t="str">
        <f>IF(LEN(D187)=1,CONCATENATE(TEXT(MONTH(B187),"00"),RIGHT(YEAR(B187),2),C187,"_0",D187),CONCATENATE(TEXT(MONTH(B187),"00"),RIGHT(YEAR(B187),2),C187,"_",D187))</f>
        <v>1023ASHC_CT</v>
      </c>
      <c r="B187" s="4">
        <f>B186</f>
        <v>45202</v>
      </c>
      <c r="C187" s="3" t="str">
        <f>C186</f>
        <v>ASHC</v>
      </c>
      <c r="D187" s="3" t="str">
        <f>D186</f>
        <v>CT</v>
      </c>
      <c r="E187" s="6">
        <v>2</v>
      </c>
      <c r="F187" s="2">
        <f ca="1">IFERROR(__xludf.DUMMYFUNCTION("""COMPUTED_VALUE"""),86)</f>
        <v>86</v>
      </c>
      <c r="G187" s="2">
        <f ca="1">IFERROR(__xludf.DUMMYFUNCTION("""COMPUTED_VALUE"""),71.18)</f>
        <v>71.180000000000007</v>
      </c>
      <c r="H187" s="2"/>
      <c r="I187" s="2"/>
    </row>
    <row r="188" spans="1:9" ht="12.75">
      <c r="A188" s="5" t="str">
        <f>IF(LEN(D188)=1,CONCATENATE(TEXT(MONTH(B188),"00"),RIGHT(YEAR(B188),2),C188,"_0",D188),CONCATENATE(TEXT(MONTH(B188),"00"),RIGHT(YEAR(B188),2),C188,"_",D188))</f>
        <v>1023ASHC_CT</v>
      </c>
      <c r="B188" s="4">
        <f>B187</f>
        <v>45202</v>
      </c>
      <c r="C188" s="3" t="str">
        <f>C187</f>
        <v>ASHC</v>
      </c>
      <c r="D188" s="3" t="str">
        <f>D187</f>
        <v>CT</v>
      </c>
      <c r="E188" s="6">
        <v>2</v>
      </c>
      <c r="F188" s="2">
        <f ca="1">IFERROR(__xludf.DUMMYFUNCTION("""COMPUTED_VALUE"""),87)</f>
        <v>87</v>
      </c>
      <c r="G188" s="2">
        <f ca="1">IFERROR(__xludf.DUMMYFUNCTION("""COMPUTED_VALUE"""),83.3)</f>
        <v>83.3</v>
      </c>
      <c r="H188" s="2"/>
      <c r="I188" s="2"/>
    </row>
    <row r="189" spans="1:9" ht="12.75">
      <c r="A189" s="5" t="str">
        <f>IF(LEN(D189)=1,CONCATENATE(TEXT(MONTH(B189),"00"),RIGHT(YEAR(B189),2),C189,"_0",D189),CONCATENATE(TEXT(MONTH(B189),"00"),RIGHT(YEAR(B189),2),C189,"_",D189))</f>
        <v>1023ASHC_CT</v>
      </c>
      <c r="B189" s="4">
        <f>B188</f>
        <v>45202</v>
      </c>
      <c r="C189" s="3" t="str">
        <f>C188</f>
        <v>ASHC</v>
      </c>
      <c r="D189" s="3" t="str">
        <f>D188</f>
        <v>CT</v>
      </c>
      <c r="E189" s="6">
        <v>2</v>
      </c>
      <c r="F189" s="2">
        <f ca="1">IFERROR(__xludf.DUMMYFUNCTION("""COMPUTED_VALUE"""),88)</f>
        <v>88</v>
      </c>
      <c r="G189" s="2"/>
      <c r="H189" s="2">
        <f ca="1">IFERROR(__xludf.DUMMYFUNCTION("""COMPUTED_VALUE"""),26.1)</f>
        <v>26.1</v>
      </c>
      <c r="I189" s="2"/>
    </row>
    <row r="190" spans="1:9" ht="12.75">
      <c r="A190" s="5" t="str">
        <f>IF(LEN(D190)=1,CONCATENATE(TEXT(MONTH(B190),"00"),RIGHT(YEAR(B190),2),C190,"_0",D190),CONCATENATE(TEXT(MONTH(B190),"00"),RIGHT(YEAR(B190),2),C190,"_",D190))</f>
        <v>1023ASHC_CT</v>
      </c>
      <c r="B190" s="4">
        <f>B189</f>
        <v>45202</v>
      </c>
      <c r="C190" s="3" t="str">
        <f>C189</f>
        <v>ASHC</v>
      </c>
      <c r="D190" s="3" t="str">
        <f>D189</f>
        <v>CT</v>
      </c>
      <c r="E190" s="6">
        <v>2</v>
      </c>
      <c r="F190" s="2">
        <f ca="1">IFERROR(__xludf.DUMMYFUNCTION("""COMPUTED_VALUE"""),89)</f>
        <v>89</v>
      </c>
      <c r="G190" s="2">
        <f ca="1">IFERROR(__xludf.DUMMYFUNCTION("""COMPUTED_VALUE"""),135.98)</f>
        <v>135.97999999999999</v>
      </c>
      <c r="H190" s="2"/>
      <c r="I190" s="2"/>
    </row>
    <row r="191" spans="1:9" ht="12.75">
      <c r="A191" s="5" t="str">
        <f>IF(LEN(D191)=1,CONCATENATE(TEXT(MONTH(B191),"00"),RIGHT(YEAR(B191),2),C191,"_0",D191),CONCATENATE(TEXT(MONTH(B191),"00"),RIGHT(YEAR(B191),2),C191,"_",D191))</f>
        <v>1023ASHC_CT</v>
      </c>
      <c r="B191" s="4">
        <f>B190</f>
        <v>45202</v>
      </c>
      <c r="C191" s="3" t="str">
        <f>C190</f>
        <v>ASHC</v>
      </c>
      <c r="D191" s="3" t="str">
        <f>D190</f>
        <v>CT</v>
      </c>
      <c r="E191" s="6">
        <v>2</v>
      </c>
      <c r="F191" s="2">
        <f ca="1">IFERROR(__xludf.DUMMYFUNCTION("""COMPUTED_VALUE"""),90)</f>
        <v>90</v>
      </c>
      <c r="G191" s="2">
        <f ca="1">IFERROR(__xludf.DUMMYFUNCTION("""COMPUTED_VALUE"""),78.97)</f>
        <v>78.97</v>
      </c>
      <c r="H191" s="2"/>
      <c r="I191" s="2"/>
    </row>
    <row r="192" spans="1:9" ht="12.75">
      <c r="A192" s="5" t="str">
        <f>IF(LEN(D192)=1,CONCATENATE(TEXT(MONTH(B192),"00"),RIGHT(YEAR(B192),2),C192,"_0",D192),CONCATENATE(TEXT(MONTH(B192),"00"),RIGHT(YEAR(B192),2),C192,"_",D192))</f>
        <v>1023ASHC_CT</v>
      </c>
      <c r="B192" s="4">
        <f>B191</f>
        <v>45202</v>
      </c>
      <c r="C192" s="3" t="str">
        <f>C191</f>
        <v>ASHC</v>
      </c>
      <c r="D192" s="3" t="str">
        <f>D191</f>
        <v>CT</v>
      </c>
      <c r="E192" s="6">
        <v>2</v>
      </c>
      <c r="F192" s="2">
        <f ca="1">IFERROR(__xludf.DUMMYFUNCTION("""COMPUTED_VALUE"""),91)</f>
        <v>91</v>
      </c>
      <c r="G192" s="2">
        <f ca="1">IFERROR(__xludf.DUMMYFUNCTION("""COMPUTED_VALUE"""),154.88)</f>
        <v>154.88</v>
      </c>
      <c r="H192" s="2"/>
      <c r="I192" s="2"/>
    </row>
    <row r="193" spans="1:9" ht="12.75">
      <c r="A193" s="5" t="str">
        <f>IF(LEN(D193)=1,CONCATENATE(TEXT(MONTH(B193),"00"),RIGHT(YEAR(B193),2),C193,"_0",D193),CONCATENATE(TEXT(MONTH(B193),"00"),RIGHT(YEAR(B193),2),C193,"_",D193))</f>
        <v>1023ASHC_CT</v>
      </c>
      <c r="B193" s="4">
        <f>B192</f>
        <v>45202</v>
      </c>
      <c r="C193" s="3" t="str">
        <f>C192</f>
        <v>ASHC</v>
      </c>
      <c r="D193" s="3" t="str">
        <f>D192</f>
        <v>CT</v>
      </c>
      <c r="E193" s="6">
        <v>2</v>
      </c>
      <c r="F193" s="2">
        <f ca="1">IFERROR(__xludf.DUMMYFUNCTION("""COMPUTED_VALUE"""),92)</f>
        <v>92</v>
      </c>
      <c r="G193" s="2">
        <f ca="1">IFERROR(__xludf.DUMMYFUNCTION("""COMPUTED_VALUE"""),138.39)</f>
        <v>138.38999999999999</v>
      </c>
      <c r="H193" s="2"/>
      <c r="I193" s="2"/>
    </row>
    <row r="194" spans="1:9" ht="12.75">
      <c r="A194" s="5" t="str">
        <f>IF(LEN(D194)=1,CONCATENATE(TEXT(MONTH(B194),"00"),RIGHT(YEAR(B194),2),C194,"_0",D194),CONCATENATE(TEXT(MONTH(B194),"00"),RIGHT(YEAR(B194),2),C194,"_",D194))</f>
        <v>1023ASHC_CT</v>
      </c>
      <c r="B194" s="4">
        <f>B193</f>
        <v>45202</v>
      </c>
      <c r="C194" s="3" t="str">
        <f>C193</f>
        <v>ASHC</v>
      </c>
      <c r="D194" s="3" t="str">
        <f>D193</f>
        <v>CT</v>
      </c>
      <c r="E194" s="6">
        <v>2</v>
      </c>
      <c r="F194" s="2">
        <f ca="1">IFERROR(__xludf.DUMMYFUNCTION("""COMPUTED_VALUE"""),93)</f>
        <v>93</v>
      </c>
      <c r="G194" s="2">
        <f ca="1">IFERROR(__xludf.DUMMYFUNCTION("""COMPUTED_VALUE"""),16.17)</f>
        <v>16.170000000000002</v>
      </c>
      <c r="H194" s="2"/>
      <c r="I194" s="2"/>
    </row>
    <row r="195" spans="1:9" ht="12.75">
      <c r="A195" s="5" t="str">
        <f>IF(LEN(D195)=1,CONCATENATE(TEXT(MONTH(B195),"00"),RIGHT(YEAR(B195),2),C195,"_0",D195),CONCATENATE(TEXT(MONTH(B195),"00"),RIGHT(YEAR(B195),2),C195,"_",D195))</f>
        <v>1023ASHC_CT</v>
      </c>
      <c r="B195" s="4">
        <f>B194</f>
        <v>45202</v>
      </c>
      <c r="C195" s="3" t="str">
        <f>C194</f>
        <v>ASHC</v>
      </c>
      <c r="D195" s="3" t="str">
        <f>D194</f>
        <v>CT</v>
      </c>
      <c r="E195" s="6">
        <v>2</v>
      </c>
      <c r="F195" s="2">
        <f ca="1">IFERROR(__xludf.DUMMYFUNCTION("""COMPUTED_VALUE"""),94)</f>
        <v>94</v>
      </c>
      <c r="G195" s="2">
        <f ca="1">IFERROR(__xludf.DUMMYFUNCTION("""COMPUTED_VALUE"""),23.68)</f>
        <v>23.68</v>
      </c>
      <c r="H195" s="2"/>
      <c r="I195" s="2"/>
    </row>
    <row r="196" spans="1:9" ht="12.75">
      <c r="A196" s="5" t="str">
        <f>IF(LEN(D196)=1,CONCATENATE(TEXT(MONTH(B196),"00"),RIGHT(YEAR(B196),2),C196,"_0",D196),CONCATENATE(TEXT(MONTH(B196),"00"),RIGHT(YEAR(B196),2),C196,"_",D196))</f>
        <v>1023ASHC_CT</v>
      </c>
      <c r="B196" s="4">
        <f>B195</f>
        <v>45202</v>
      </c>
      <c r="C196" s="3" t="str">
        <f>C195</f>
        <v>ASHC</v>
      </c>
      <c r="D196" s="3" t="str">
        <f>D195</f>
        <v>CT</v>
      </c>
      <c r="E196" s="6">
        <v>2</v>
      </c>
      <c r="F196" s="2">
        <f ca="1">IFERROR(__xludf.DUMMYFUNCTION("""COMPUTED_VALUE"""),95)</f>
        <v>95</v>
      </c>
      <c r="G196" s="2">
        <f ca="1">IFERROR(__xludf.DUMMYFUNCTION("""COMPUTED_VALUE"""),23)</f>
        <v>23</v>
      </c>
      <c r="H196" s="2"/>
      <c r="I196" s="2"/>
    </row>
    <row r="197" spans="1:9" ht="12.75">
      <c r="A197" s="5" t="str">
        <f>IF(LEN(D197)=1,CONCATENATE(TEXT(MONTH(B197),"00"),RIGHT(YEAR(B197),2),C197,"_0",D197),CONCATENATE(TEXT(MONTH(B197),"00"),RIGHT(YEAR(B197),2),C197,"_",D197))</f>
        <v>1023ASHC_CT</v>
      </c>
      <c r="B197" s="4">
        <f>B196</f>
        <v>45202</v>
      </c>
      <c r="C197" s="3" t="str">
        <f>C196</f>
        <v>ASHC</v>
      </c>
      <c r="D197" s="3" t="str">
        <f>D196</f>
        <v>CT</v>
      </c>
      <c r="E197" s="6">
        <v>2</v>
      </c>
      <c r="F197" s="2">
        <f ca="1">IFERROR(__xludf.DUMMYFUNCTION("""COMPUTED_VALUE"""),96)</f>
        <v>96</v>
      </c>
      <c r="G197" s="2">
        <f ca="1">IFERROR(__xludf.DUMMYFUNCTION("""COMPUTED_VALUE"""),110.84)</f>
        <v>110.84</v>
      </c>
      <c r="H197" s="2"/>
      <c r="I197" s="2"/>
    </row>
    <row r="198" spans="1:9" ht="12.75">
      <c r="A198" s="5" t="str">
        <f>IF(LEN(D198)=1,CONCATENATE(TEXT(MONTH(B198),"00"),RIGHT(YEAR(B198),2),C198,"_0",D198),CONCATENATE(TEXT(MONTH(B198),"00"),RIGHT(YEAR(B198),2),C198,"_",D198))</f>
        <v>1023ASHC_CT</v>
      </c>
      <c r="B198" s="4">
        <f>B197</f>
        <v>45202</v>
      </c>
      <c r="C198" s="3" t="str">
        <f>C197</f>
        <v>ASHC</v>
      </c>
      <c r="D198" s="3" t="str">
        <f>D197</f>
        <v>CT</v>
      </c>
      <c r="E198" s="6">
        <v>2</v>
      </c>
      <c r="F198" s="2">
        <f ca="1">IFERROR(__xludf.DUMMYFUNCTION("""COMPUTED_VALUE"""),97)</f>
        <v>97</v>
      </c>
      <c r="G198" s="2">
        <f ca="1">IFERROR(__xludf.DUMMYFUNCTION("""COMPUTED_VALUE"""),19.06)</f>
        <v>19.059999999999999</v>
      </c>
      <c r="H198" s="2"/>
      <c r="I198" s="2"/>
    </row>
    <row r="199" spans="1:9" ht="12.75">
      <c r="A199" s="5" t="str">
        <f>IF(LEN(D199)=1,CONCATENATE(TEXT(MONTH(B199),"00"),RIGHT(YEAR(B199),2),C199,"_0",D199),CONCATENATE(TEXT(MONTH(B199),"00"),RIGHT(YEAR(B199),2),C199,"_",D199))</f>
        <v>1023ASHC_CT</v>
      </c>
      <c r="B199" s="4">
        <f>B198</f>
        <v>45202</v>
      </c>
      <c r="C199" s="3" t="str">
        <f>C198</f>
        <v>ASHC</v>
      </c>
      <c r="D199" s="3" t="str">
        <f>D198</f>
        <v>CT</v>
      </c>
      <c r="E199" s="6">
        <v>2</v>
      </c>
      <c r="F199" s="2">
        <f ca="1">IFERROR(__xludf.DUMMYFUNCTION("""COMPUTED_VALUE"""),98)</f>
        <v>98</v>
      </c>
      <c r="G199" s="2">
        <f ca="1">IFERROR(__xludf.DUMMYFUNCTION("""COMPUTED_VALUE"""),15.27)</f>
        <v>15.27</v>
      </c>
      <c r="H199" s="2"/>
      <c r="I199" s="2"/>
    </row>
    <row r="200" spans="1:9" ht="12.75">
      <c r="A200" s="5" t="str">
        <f>IF(LEN(D200)=1,CONCATENATE(TEXT(MONTH(B200),"00"),RIGHT(YEAR(B200),2),C200,"_0",D200),CONCATENATE(TEXT(MONTH(B200),"00"),RIGHT(YEAR(B200),2),C200,"_",D200))</f>
        <v>1023ASHC_CT</v>
      </c>
      <c r="B200" s="4">
        <f>B199</f>
        <v>45202</v>
      </c>
      <c r="C200" s="3" t="str">
        <f>C199</f>
        <v>ASHC</v>
      </c>
      <c r="D200" s="3" t="str">
        <f>D199</f>
        <v>CT</v>
      </c>
      <c r="E200" s="6">
        <v>2</v>
      </c>
      <c r="F200" s="2">
        <f ca="1">IFERROR(__xludf.DUMMYFUNCTION("""COMPUTED_VALUE"""),99)</f>
        <v>99</v>
      </c>
      <c r="G200" s="2">
        <f ca="1">IFERROR(__xludf.DUMMYFUNCTION("""COMPUTED_VALUE"""),19.95)</f>
        <v>19.95</v>
      </c>
      <c r="H200" s="2"/>
      <c r="I200" s="2"/>
    </row>
    <row r="201" spans="1:9" ht="12.75">
      <c r="A201" s="5" t="str">
        <f>IF(LEN(D201)=1,CONCATENATE(TEXT(MONTH(B201),"00"),RIGHT(YEAR(B201),2),C201,"_0",D201),CONCATENATE(TEXT(MONTH(B201),"00"),RIGHT(YEAR(B201),2),C201,"_",D201))</f>
        <v>1023ASHC_CT</v>
      </c>
      <c r="B201" s="4">
        <f>B200</f>
        <v>45202</v>
      </c>
      <c r="C201" s="3" t="str">
        <f>C200</f>
        <v>ASHC</v>
      </c>
      <c r="D201" s="3" t="str">
        <f>D200</f>
        <v>CT</v>
      </c>
      <c r="E201" s="6">
        <v>2</v>
      </c>
      <c r="F201" s="2">
        <f ca="1">IFERROR(__xludf.DUMMYFUNCTION("""COMPUTED_VALUE"""),100)</f>
        <v>100</v>
      </c>
      <c r="G201" s="2">
        <f ca="1">IFERROR(__xludf.DUMMYFUNCTION("""COMPUTED_VALUE"""),107.47)</f>
        <v>107.47</v>
      </c>
      <c r="H201" s="2"/>
      <c r="I201" s="2"/>
    </row>
    <row r="202" spans="1:9" ht="12.75">
      <c r="A202" s="5" t="str">
        <f>IF(LEN(D202)=1,CONCATENATE(TEXT(MONTH(B202),"00"),RIGHT(YEAR(B202),2),C202,"_0",D202),CONCATENATE(TEXT(MONTH(B202),"00"),RIGHT(YEAR(B202),2),C202,"_",D202))</f>
        <v>1023ASHC_CT</v>
      </c>
      <c r="B202" s="4">
        <f>B201</f>
        <v>45202</v>
      </c>
      <c r="C202" s="3" t="str">
        <f>C201</f>
        <v>ASHC</v>
      </c>
      <c r="D202" s="3" t="str">
        <f>D201</f>
        <v>CT</v>
      </c>
      <c r="E202" s="6">
        <v>3</v>
      </c>
      <c r="F202" s="2">
        <f ca="1">IFERROR(__xludf.DUMMYFUNCTION("""COMPUTED_VALUE"""),1)</f>
        <v>1</v>
      </c>
      <c r="G202" s="2"/>
      <c r="H202" s="2">
        <f ca="1">IFERROR(__xludf.DUMMYFUNCTION("""COMPUTED_VALUE"""),110.5)</f>
        <v>110.5</v>
      </c>
      <c r="I202" s="2"/>
    </row>
    <row r="203" spans="1:9" ht="12.75">
      <c r="A203" s="5" t="str">
        <f>IF(LEN(D203)=1,CONCATENATE(TEXT(MONTH(B203),"00"),RIGHT(YEAR(B203),2),C203,"_0",D203),CONCATENATE(TEXT(MONTH(B203),"00"),RIGHT(YEAR(B203),2),C203,"_",D203))</f>
        <v>1023ASHC_CT</v>
      </c>
      <c r="B203" s="4">
        <f>B202</f>
        <v>45202</v>
      </c>
      <c r="C203" s="3" t="str">
        <f>C202</f>
        <v>ASHC</v>
      </c>
      <c r="D203" s="3" t="str">
        <f>D202</f>
        <v>CT</v>
      </c>
      <c r="E203" s="6">
        <v>3</v>
      </c>
      <c r="F203" s="2">
        <f ca="1">IFERROR(__xludf.DUMMYFUNCTION("""COMPUTED_VALUE"""),2)</f>
        <v>2</v>
      </c>
      <c r="G203" s="2"/>
      <c r="H203" s="2">
        <f ca="1">IFERROR(__xludf.DUMMYFUNCTION("""COMPUTED_VALUE"""),125.4)</f>
        <v>125.4</v>
      </c>
      <c r="I203" s="2"/>
    </row>
    <row r="204" spans="1:9" ht="12.75">
      <c r="A204" s="5" t="str">
        <f>IF(LEN(D204)=1,CONCATENATE(TEXT(MONTH(B204),"00"),RIGHT(YEAR(B204),2),C204,"_0",D204),CONCATENATE(TEXT(MONTH(B204),"00"),RIGHT(YEAR(B204),2),C204,"_",D204))</f>
        <v>1023ASHC_CT</v>
      </c>
      <c r="B204" s="4">
        <f>B203</f>
        <v>45202</v>
      </c>
      <c r="C204" s="3" t="str">
        <f>C203</f>
        <v>ASHC</v>
      </c>
      <c r="D204" s="3" t="str">
        <f>D203</f>
        <v>CT</v>
      </c>
      <c r="E204" s="6">
        <v>3</v>
      </c>
      <c r="F204" s="2">
        <f ca="1">IFERROR(__xludf.DUMMYFUNCTION("""COMPUTED_VALUE"""),3)</f>
        <v>3</v>
      </c>
      <c r="G204" s="2">
        <f ca="1">IFERROR(__xludf.DUMMYFUNCTION("""COMPUTED_VALUE"""),40.87)</f>
        <v>40.869999999999997</v>
      </c>
      <c r="H204" s="2"/>
      <c r="I204" s="2"/>
    </row>
    <row r="205" spans="1:9" ht="12.75">
      <c r="A205" s="5" t="str">
        <f>IF(LEN(D205)=1,CONCATENATE(TEXT(MONTH(B205),"00"),RIGHT(YEAR(B205),2),C205,"_0",D205),CONCATENATE(TEXT(MONTH(B205),"00"),RIGHT(YEAR(B205),2),C205,"_",D205))</f>
        <v>1023ASHC_CT</v>
      </c>
      <c r="B205" s="4">
        <f>B204</f>
        <v>45202</v>
      </c>
      <c r="C205" s="3" t="str">
        <f>C204</f>
        <v>ASHC</v>
      </c>
      <c r="D205" s="3" t="str">
        <f>D204</f>
        <v>CT</v>
      </c>
      <c r="E205" s="6">
        <v>3</v>
      </c>
      <c r="F205" s="2">
        <f ca="1">IFERROR(__xludf.DUMMYFUNCTION("""COMPUTED_VALUE"""),4)</f>
        <v>4</v>
      </c>
      <c r="G205" s="2">
        <f ca="1">IFERROR(__xludf.DUMMYFUNCTION("""COMPUTED_VALUE"""),53.14)</f>
        <v>53.14</v>
      </c>
      <c r="H205" s="2"/>
      <c r="I205" s="2"/>
    </row>
    <row r="206" spans="1:9" ht="12.75">
      <c r="A206" s="5" t="str">
        <f>IF(LEN(D206)=1,CONCATENATE(TEXT(MONTH(B206),"00"),RIGHT(YEAR(B206),2),C206,"_0",D206),CONCATENATE(TEXT(MONTH(B206),"00"),RIGHT(YEAR(B206),2),C206,"_",D206))</f>
        <v>1023ASHC_CT</v>
      </c>
      <c r="B206" s="4">
        <f>B205</f>
        <v>45202</v>
      </c>
      <c r="C206" s="3" t="str">
        <f>C205</f>
        <v>ASHC</v>
      </c>
      <c r="D206" s="3" t="str">
        <f>D205</f>
        <v>CT</v>
      </c>
      <c r="E206" s="6">
        <v>3</v>
      </c>
      <c r="F206" s="2">
        <f ca="1">IFERROR(__xludf.DUMMYFUNCTION("""COMPUTED_VALUE"""),5)</f>
        <v>5</v>
      </c>
      <c r="G206" s="2">
        <f ca="1">IFERROR(__xludf.DUMMYFUNCTION("""COMPUTED_VALUE"""),47.08)</f>
        <v>47.08</v>
      </c>
      <c r="H206" s="2"/>
      <c r="I206" s="2"/>
    </row>
    <row r="207" spans="1:9" ht="12.75">
      <c r="A207" s="5" t="str">
        <f>IF(LEN(D207)=1,CONCATENATE(TEXT(MONTH(B207),"00"),RIGHT(YEAR(B207),2),C207,"_0",D207),CONCATENATE(TEXT(MONTH(B207),"00"),RIGHT(YEAR(B207),2),C207,"_",D207))</f>
        <v>1023ASHC_CT</v>
      </c>
      <c r="B207" s="4">
        <f>B206</f>
        <v>45202</v>
      </c>
      <c r="C207" s="3" t="str">
        <f>C206</f>
        <v>ASHC</v>
      </c>
      <c r="D207" s="3" t="str">
        <f>D206</f>
        <v>CT</v>
      </c>
      <c r="E207" s="6">
        <v>3</v>
      </c>
      <c r="F207" s="2">
        <f ca="1">IFERROR(__xludf.DUMMYFUNCTION("""COMPUTED_VALUE"""),6)</f>
        <v>6</v>
      </c>
      <c r="G207" s="2">
        <f ca="1">IFERROR(__xludf.DUMMYFUNCTION("""COMPUTED_VALUE"""),51.5)</f>
        <v>51.5</v>
      </c>
      <c r="H207" s="2"/>
      <c r="I207" s="2"/>
    </row>
    <row r="208" spans="1:9" ht="12.75">
      <c r="A208" s="5" t="str">
        <f>IF(LEN(D208)=1,CONCATENATE(TEXT(MONTH(B208),"00"),RIGHT(YEAR(B208),2),C208,"_0",D208),CONCATENATE(TEXT(MONTH(B208),"00"),RIGHT(YEAR(B208),2),C208,"_",D208))</f>
        <v>1023ASHC_CT</v>
      </c>
      <c r="B208" s="4">
        <f>B207</f>
        <v>45202</v>
      </c>
      <c r="C208" s="3" t="str">
        <f>C207</f>
        <v>ASHC</v>
      </c>
      <c r="D208" s="3" t="str">
        <f>D207</f>
        <v>CT</v>
      </c>
      <c r="E208" s="6">
        <v>3</v>
      </c>
      <c r="F208" s="2">
        <f ca="1">IFERROR(__xludf.DUMMYFUNCTION("""COMPUTED_VALUE"""),7)</f>
        <v>7</v>
      </c>
      <c r="G208" s="2">
        <f ca="1">IFERROR(__xludf.DUMMYFUNCTION("""COMPUTED_VALUE"""),114.08)</f>
        <v>114.08</v>
      </c>
      <c r="H208" s="2"/>
      <c r="I208" s="2"/>
    </row>
    <row r="209" spans="1:9" ht="12.75">
      <c r="A209" s="5" t="str">
        <f>IF(LEN(D209)=1,CONCATENATE(TEXT(MONTH(B209),"00"),RIGHT(YEAR(B209),2),C209,"_0",D209),CONCATENATE(TEXT(MONTH(B209),"00"),RIGHT(YEAR(B209),2),C209,"_",D209))</f>
        <v>1023ASHC_CT</v>
      </c>
      <c r="B209" s="4">
        <f>B208</f>
        <v>45202</v>
      </c>
      <c r="C209" s="3" t="str">
        <f>C208</f>
        <v>ASHC</v>
      </c>
      <c r="D209" s="3" t="str">
        <f>D208</f>
        <v>CT</v>
      </c>
      <c r="E209" s="6">
        <v>3</v>
      </c>
      <c r="F209" s="2">
        <f ca="1">IFERROR(__xludf.DUMMYFUNCTION("""COMPUTED_VALUE"""),8)</f>
        <v>8</v>
      </c>
      <c r="G209" s="2">
        <f ca="1">IFERROR(__xludf.DUMMYFUNCTION("""COMPUTED_VALUE"""),13.2)</f>
        <v>13.2</v>
      </c>
      <c r="H209" s="2"/>
      <c r="I209" s="2"/>
    </row>
    <row r="210" spans="1:9" ht="12.75">
      <c r="A210" s="5" t="str">
        <f>IF(LEN(D210)=1,CONCATENATE(TEXT(MONTH(B210),"00"),RIGHT(YEAR(B210),2),C210,"_0",D210),CONCATENATE(TEXT(MONTH(B210),"00"),RIGHT(YEAR(B210),2),C210,"_",D210))</f>
        <v>1023ASHC_CT</v>
      </c>
      <c r="B210" s="4">
        <f>B209</f>
        <v>45202</v>
      </c>
      <c r="C210" s="3" t="str">
        <f>C209</f>
        <v>ASHC</v>
      </c>
      <c r="D210" s="3" t="str">
        <f>D209</f>
        <v>CT</v>
      </c>
      <c r="E210" s="6">
        <v>3</v>
      </c>
      <c r="F210" s="2">
        <f ca="1">IFERROR(__xludf.DUMMYFUNCTION("""COMPUTED_VALUE"""),9)</f>
        <v>9</v>
      </c>
      <c r="G210" s="2">
        <f ca="1">IFERROR(__xludf.DUMMYFUNCTION("""COMPUTED_VALUE"""),19.15)</f>
        <v>19.149999999999999</v>
      </c>
      <c r="H210" s="2"/>
      <c r="I210" s="2"/>
    </row>
    <row r="211" spans="1:9" ht="12.75">
      <c r="A211" s="5" t="str">
        <f>IF(LEN(D211)=1,CONCATENATE(TEXT(MONTH(B211),"00"),RIGHT(YEAR(B211),2),C211,"_0",D211),CONCATENATE(TEXT(MONTH(B211),"00"),RIGHT(YEAR(B211),2),C211,"_",D211))</f>
        <v>1023ASHC_CT</v>
      </c>
      <c r="B211" s="4">
        <f>B210</f>
        <v>45202</v>
      </c>
      <c r="C211" s="3" t="str">
        <f>C210</f>
        <v>ASHC</v>
      </c>
      <c r="D211" s="3" t="str">
        <f>D210</f>
        <v>CT</v>
      </c>
      <c r="E211" s="6">
        <v>3</v>
      </c>
      <c r="F211" s="2">
        <f ca="1">IFERROR(__xludf.DUMMYFUNCTION("""COMPUTED_VALUE"""),10)</f>
        <v>10</v>
      </c>
      <c r="G211" s="2"/>
      <c r="H211" s="2">
        <f ca="1">IFERROR(__xludf.DUMMYFUNCTION("""COMPUTED_VALUE"""),65.37)</f>
        <v>65.37</v>
      </c>
      <c r="I211" s="2"/>
    </row>
    <row r="212" spans="1:9" ht="12.75">
      <c r="A212" s="5" t="str">
        <f>IF(LEN(D212)=1,CONCATENATE(TEXT(MONTH(B212),"00"),RIGHT(YEAR(B212),2),C212,"_0",D212),CONCATENATE(TEXT(MONTH(B212),"00"),RIGHT(YEAR(B212),2),C212,"_",D212))</f>
        <v>1023ASHC_CT</v>
      </c>
      <c r="B212" s="4">
        <f>B211</f>
        <v>45202</v>
      </c>
      <c r="C212" s="3" t="str">
        <f>C211</f>
        <v>ASHC</v>
      </c>
      <c r="D212" s="3" t="str">
        <f>D211</f>
        <v>CT</v>
      </c>
      <c r="E212" s="6">
        <v>3</v>
      </c>
      <c r="F212" s="2">
        <f ca="1">IFERROR(__xludf.DUMMYFUNCTION("""COMPUTED_VALUE"""),11)</f>
        <v>11</v>
      </c>
      <c r="G212" s="2"/>
      <c r="H212" s="2">
        <f ca="1">IFERROR(__xludf.DUMMYFUNCTION("""COMPUTED_VALUE"""),70.39)</f>
        <v>70.39</v>
      </c>
      <c r="I212" s="2"/>
    </row>
    <row r="213" spans="1:9" ht="12.75">
      <c r="A213" s="5" t="str">
        <f>IF(LEN(D213)=1,CONCATENATE(TEXT(MONTH(B213),"00"),RIGHT(YEAR(B213),2),C213,"_0",D213),CONCATENATE(TEXT(MONTH(B213),"00"),RIGHT(YEAR(B213),2),C213,"_",D213))</f>
        <v>1023ASHC_CT</v>
      </c>
      <c r="B213" s="4">
        <f>B212</f>
        <v>45202</v>
      </c>
      <c r="C213" s="3" t="str">
        <f>C212</f>
        <v>ASHC</v>
      </c>
      <c r="D213" s="3" t="str">
        <f>D212</f>
        <v>CT</v>
      </c>
      <c r="E213" s="6">
        <v>3</v>
      </c>
      <c r="F213" s="2">
        <f ca="1">IFERROR(__xludf.DUMMYFUNCTION("""COMPUTED_VALUE"""),12)</f>
        <v>12</v>
      </c>
      <c r="G213" s="2">
        <f ca="1">IFERROR(__xludf.DUMMYFUNCTION("""COMPUTED_VALUE"""),16.64)</f>
        <v>16.64</v>
      </c>
      <c r="H213" s="2"/>
      <c r="I213" s="2"/>
    </row>
    <row r="214" spans="1:9" ht="12.75">
      <c r="A214" s="5" t="str">
        <f>IF(LEN(D214)=1,CONCATENATE(TEXT(MONTH(B214),"00"),RIGHT(YEAR(B214),2),C214,"_0",D214),CONCATENATE(TEXT(MONTH(B214),"00"),RIGHT(YEAR(B214),2),C214,"_",D214))</f>
        <v>1023ASHC_CT</v>
      </c>
      <c r="B214" s="4">
        <f>B213</f>
        <v>45202</v>
      </c>
      <c r="C214" s="3" t="str">
        <f>C213</f>
        <v>ASHC</v>
      </c>
      <c r="D214" s="3" t="str">
        <f>D213</f>
        <v>CT</v>
      </c>
      <c r="E214" s="6">
        <v>3</v>
      </c>
      <c r="F214" s="2">
        <f ca="1">IFERROR(__xludf.DUMMYFUNCTION("""COMPUTED_VALUE"""),13)</f>
        <v>13</v>
      </c>
      <c r="G214" s="2">
        <f ca="1">IFERROR(__xludf.DUMMYFUNCTION("""COMPUTED_VALUE"""),20.7)</f>
        <v>20.7</v>
      </c>
      <c r="H214" s="2"/>
      <c r="I214" s="2"/>
    </row>
    <row r="215" spans="1:9" ht="12.75">
      <c r="A215" s="5" t="str">
        <f>IF(LEN(D215)=1,CONCATENATE(TEXT(MONTH(B215),"00"),RIGHT(YEAR(B215),2),C215,"_0",D215),CONCATENATE(TEXT(MONTH(B215),"00"),RIGHT(YEAR(B215),2),C215,"_",D215))</f>
        <v>1023ASHC_CT</v>
      </c>
      <c r="B215" s="4">
        <f>B214</f>
        <v>45202</v>
      </c>
      <c r="C215" s="3" t="str">
        <f>C214</f>
        <v>ASHC</v>
      </c>
      <c r="D215" s="3" t="str">
        <f>D214</f>
        <v>CT</v>
      </c>
      <c r="E215" s="6">
        <v>3</v>
      </c>
      <c r="F215" s="2">
        <f ca="1">IFERROR(__xludf.DUMMYFUNCTION("""COMPUTED_VALUE"""),14)</f>
        <v>14</v>
      </c>
      <c r="G215" s="2">
        <f ca="1">IFERROR(__xludf.DUMMYFUNCTION("""COMPUTED_VALUE"""),153.86)</f>
        <v>153.86000000000001</v>
      </c>
      <c r="H215" s="2"/>
      <c r="I215" s="2"/>
    </row>
    <row r="216" spans="1:9" ht="12.75">
      <c r="A216" s="5" t="str">
        <f>IF(LEN(D216)=1,CONCATENATE(TEXT(MONTH(B216),"00"),RIGHT(YEAR(B216),2),C216,"_0",D216),CONCATENATE(TEXT(MONTH(B216),"00"),RIGHT(YEAR(B216),2),C216,"_",D216))</f>
        <v>1023ASHC_CT</v>
      </c>
      <c r="B216" s="4">
        <f>B215</f>
        <v>45202</v>
      </c>
      <c r="C216" s="3" t="str">
        <f>C215</f>
        <v>ASHC</v>
      </c>
      <c r="D216" s="3" t="str">
        <f>D215</f>
        <v>CT</v>
      </c>
      <c r="E216" s="6">
        <v>3</v>
      </c>
      <c r="F216" s="2">
        <f ca="1">IFERROR(__xludf.DUMMYFUNCTION("""COMPUTED_VALUE"""),15)</f>
        <v>15</v>
      </c>
      <c r="G216" s="2">
        <f ca="1">IFERROR(__xludf.DUMMYFUNCTION("""COMPUTED_VALUE"""),86.69)</f>
        <v>86.69</v>
      </c>
      <c r="H216" s="2"/>
      <c r="I216" s="2"/>
    </row>
    <row r="217" spans="1:9" ht="12.75">
      <c r="A217" s="5" t="str">
        <f>IF(LEN(D217)=1,CONCATENATE(TEXT(MONTH(B217),"00"),RIGHT(YEAR(B217),2),C217,"_0",D217),CONCATENATE(TEXT(MONTH(B217),"00"),RIGHT(YEAR(B217),2),C217,"_",D217))</f>
        <v>1023ASHC_CT</v>
      </c>
      <c r="B217" s="4">
        <f>B216</f>
        <v>45202</v>
      </c>
      <c r="C217" s="3" t="str">
        <f>C216</f>
        <v>ASHC</v>
      </c>
      <c r="D217" s="3" t="str">
        <f>D216</f>
        <v>CT</v>
      </c>
      <c r="E217" s="6">
        <v>3</v>
      </c>
      <c r="F217" s="2">
        <f ca="1">IFERROR(__xludf.DUMMYFUNCTION("""COMPUTED_VALUE"""),16)</f>
        <v>16</v>
      </c>
      <c r="G217" s="2">
        <f ca="1">IFERROR(__xludf.DUMMYFUNCTION("""COMPUTED_VALUE"""),54.76)</f>
        <v>54.76</v>
      </c>
      <c r="H217" s="2"/>
      <c r="I217" s="2"/>
    </row>
    <row r="218" spans="1:9" ht="12.75">
      <c r="A218" s="5" t="str">
        <f>IF(LEN(D218)=1,CONCATENATE(TEXT(MONTH(B218),"00"),RIGHT(YEAR(B218),2),C218,"_0",D218),CONCATENATE(TEXT(MONTH(B218),"00"),RIGHT(YEAR(B218),2),C218,"_",D218))</f>
        <v>1023ASHC_CT</v>
      </c>
      <c r="B218" s="4">
        <f>B217</f>
        <v>45202</v>
      </c>
      <c r="C218" s="3" t="str">
        <f>C217</f>
        <v>ASHC</v>
      </c>
      <c r="D218" s="3" t="str">
        <f>D217</f>
        <v>CT</v>
      </c>
      <c r="E218" s="6">
        <v>3</v>
      </c>
      <c r="F218" s="2">
        <f ca="1">IFERROR(__xludf.DUMMYFUNCTION("""COMPUTED_VALUE"""),17)</f>
        <v>17</v>
      </c>
      <c r="G218" s="2">
        <f ca="1">IFERROR(__xludf.DUMMYFUNCTION("""COMPUTED_VALUE"""),25.31)</f>
        <v>25.31</v>
      </c>
      <c r="H218" s="2"/>
      <c r="I218" s="2"/>
    </row>
    <row r="219" spans="1:9" ht="12.75">
      <c r="A219" s="5" t="str">
        <f>IF(LEN(D219)=1,CONCATENATE(TEXT(MONTH(B219),"00"),RIGHT(YEAR(B219),2),C219,"_0",D219),CONCATENATE(TEXT(MONTH(B219),"00"),RIGHT(YEAR(B219),2),C219,"_",D219))</f>
        <v>1023ASHC_CT</v>
      </c>
      <c r="B219" s="4">
        <f>B218</f>
        <v>45202</v>
      </c>
      <c r="C219" s="3" t="str">
        <f>C218</f>
        <v>ASHC</v>
      </c>
      <c r="D219" s="3" t="str">
        <f>D218</f>
        <v>CT</v>
      </c>
      <c r="E219" s="6">
        <v>3</v>
      </c>
      <c r="F219" s="2">
        <f ca="1">IFERROR(__xludf.DUMMYFUNCTION("""COMPUTED_VALUE"""),18)</f>
        <v>18</v>
      </c>
      <c r="G219" s="2">
        <f ca="1">IFERROR(__xludf.DUMMYFUNCTION("""COMPUTED_VALUE"""),39.11)</f>
        <v>39.11</v>
      </c>
      <c r="H219" s="2"/>
      <c r="I219" s="2"/>
    </row>
    <row r="220" spans="1:9" ht="12.75">
      <c r="A220" s="5" t="str">
        <f>IF(LEN(D220)=1,CONCATENATE(TEXT(MONTH(B220),"00"),RIGHT(YEAR(B220),2),C220,"_0",D220),CONCATENATE(TEXT(MONTH(B220),"00"),RIGHT(YEAR(B220),2),C220,"_",D220))</f>
        <v>1023ASHC_CT</v>
      </c>
      <c r="B220" s="4">
        <f>B219</f>
        <v>45202</v>
      </c>
      <c r="C220" s="3" t="str">
        <f>C219</f>
        <v>ASHC</v>
      </c>
      <c r="D220" s="3" t="str">
        <f>D219</f>
        <v>CT</v>
      </c>
      <c r="E220" s="6">
        <v>3</v>
      </c>
      <c r="F220" s="2">
        <f ca="1">IFERROR(__xludf.DUMMYFUNCTION("""COMPUTED_VALUE"""),19)</f>
        <v>19</v>
      </c>
      <c r="G220" s="2">
        <f ca="1">IFERROR(__xludf.DUMMYFUNCTION("""COMPUTED_VALUE"""),25.38)</f>
        <v>25.38</v>
      </c>
      <c r="H220" s="2"/>
      <c r="I220" s="2"/>
    </row>
    <row r="221" spans="1:9" ht="12.75">
      <c r="A221" s="5" t="str">
        <f>IF(LEN(D221)=1,CONCATENATE(TEXT(MONTH(B221),"00"),RIGHT(YEAR(B221),2),C221,"_0",D221),CONCATENATE(TEXT(MONTH(B221),"00"),RIGHT(YEAR(B221),2),C221,"_",D221))</f>
        <v>1023ASHC_CT</v>
      </c>
      <c r="B221" s="4">
        <f>B220</f>
        <v>45202</v>
      </c>
      <c r="C221" s="3" t="str">
        <f>C220</f>
        <v>ASHC</v>
      </c>
      <c r="D221" s="3" t="str">
        <f>D220</f>
        <v>CT</v>
      </c>
      <c r="E221" s="6">
        <v>3</v>
      </c>
      <c r="F221" s="2">
        <f ca="1">IFERROR(__xludf.DUMMYFUNCTION("""COMPUTED_VALUE"""),20)</f>
        <v>20</v>
      </c>
      <c r="G221" s="2">
        <f ca="1">IFERROR(__xludf.DUMMYFUNCTION("""COMPUTED_VALUE"""),68.42)</f>
        <v>68.42</v>
      </c>
      <c r="H221" s="2"/>
      <c r="I221" s="2"/>
    </row>
    <row r="222" spans="1:9" ht="12.75">
      <c r="A222" s="5" t="str">
        <f>IF(LEN(D222)=1,CONCATENATE(TEXT(MONTH(B222),"00"),RIGHT(YEAR(B222),2),C222,"_0",D222),CONCATENATE(TEXT(MONTH(B222),"00"),RIGHT(YEAR(B222),2),C222,"_",D222))</f>
        <v>1023ASHC_CT</v>
      </c>
      <c r="B222" s="4">
        <f>B221</f>
        <v>45202</v>
      </c>
      <c r="C222" s="3" t="str">
        <f>C221</f>
        <v>ASHC</v>
      </c>
      <c r="D222" s="3" t="str">
        <f>D221</f>
        <v>CT</v>
      </c>
      <c r="E222" s="6">
        <v>3</v>
      </c>
      <c r="F222" s="2">
        <f ca="1">IFERROR(__xludf.DUMMYFUNCTION("""COMPUTED_VALUE"""),21)</f>
        <v>21</v>
      </c>
      <c r="G222" s="2">
        <f ca="1">IFERROR(__xludf.DUMMYFUNCTION("""COMPUTED_VALUE"""),52.15)</f>
        <v>52.15</v>
      </c>
      <c r="H222" s="2"/>
      <c r="I222" s="2"/>
    </row>
    <row r="223" spans="1:9" ht="12.75">
      <c r="A223" s="5" t="str">
        <f>IF(LEN(D223)=1,CONCATENATE(TEXT(MONTH(B223),"00"),RIGHT(YEAR(B223),2),C223,"_0",D223),CONCATENATE(TEXT(MONTH(B223),"00"),RIGHT(YEAR(B223),2),C223,"_",D223))</f>
        <v>1023ASHC_CT</v>
      </c>
      <c r="B223" s="4">
        <f>B222</f>
        <v>45202</v>
      </c>
      <c r="C223" s="3" t="str">
        <f>C222</f>
        <v>ASHC</v>
      </c>
      <c r="D223" s="3" t="str">
        <f>D222</f>
        <v>CT</v>
      </c>
      <c r="E223" s="6">
        <v>3</v>
      </c>
      <c r="F223" s="2">
        <f ca="1">IFERROR(__xludf.DUMMYFUNCTION("""COMPUTED_VALUE"""),22)</f>
        <v>22</v>
      </c>
      <c r="G223" s="2">
        <f ca="1">IFERROR(__xludf.DUMMYFUNCTION("""COMPUTED_VALUE"""),95.71)</f>
        <v>95.71</v>
      </c>
      <c r="H223" s="2"/>
      <c r="I223" s="2"/>
    </row>
    <row r="224" spans="1:9" ht="12.75">
      <c r="A224" s="5" t="str">
        <f>IF(LEN(D224)=1,CONCATENATE(TEXT(MONTH(B224),"00"),RIGHT(YEAR(B224),2),C224,"_0",D224),CONCATENATE(TEXT(MONTH(B224),"00"),RIGHT(YEAR(B224),2),C224,"_",D224))</f>
        <v>1023ASHC_CT</v>
      </c>
      <c r="B224" s="4">
        <f>B223</f>
        <v>45202</v>
      </c>
      <c r="C224" s="3" t="str">
        <f>C223</f>
        <v>ASHC</v>
      </c>
      <c r="D224" s="3" t="str">
        <f>D223</f>
        <v>CT</v>
      </c>
      <c r="E224" s="6">
        <v>3</v>
      </c>
      <c r="F224" s="2">
        <f ca="1">IFERROR(__xludf.DUMMYFUNCTION("""COMPUTED_VALUE"""),23)</f>
        <v>23</v>
      </c>
      <c r="G224" s="2"/>
      <c r="H224" s="2">
        <f ca="1">IFERROR(__xludf.DUMMYFUNCTION("""COMPUTED_VALUE"""),22.03)</f>
        <v>22.03</v>
      </c>
      <c r="I224" s="2"/>
    </row>
    <row r="225" spans="1:9" ht="12.75">
      <c r="A225" s="5" t="str">
        <f>IF(LEN(D225)=1,CONCATENATE(TEXT(MONTH(B225),"00"),RIGHT(YEAR(B225),2),C225,"_0",D225),CONCATENATE(TEXT(MONTH(B225),"00"),RIGHT(YEAR(B225),2),C225,"_",D225))</f>
        <v>1023ASHC_CT</v>
      </c>
      <c r="B225" s="4">
        <f>B224</f>
        <v>45202</v>
      </c>
      <c r="C225" s="3" t="str">
        <f>C224</f>
        <v>ASHC</v>
      </c>
      <c r="D225" s="3" t="str">
        <f>D224</f>
        <v>CT</v>
      </c>
      <c r="E225" s="6">
        <v>3</v>
      </c>
      <c r="F225" s="2">
        <f ca="1">IFERROR(__xludf.DUMMYFUNCTION("""COMPUTED_VALUE"""),24)</f>
        <v>24</v>
      </c>
      <c r="G225" s="2">
        <f ca="1">IFERROR(__xludf.DUMMYFUNCTION("""COMPUTED_VALUE"""),21.31)</f>
        <v>21.31</v>
      </c>
      <c r="H225" s="2"/>
      <c r="I225" s="2"/>
    </row>
    <row r="226" spans="1:9" ht="12.75">
      <c r="A226" s="5" t="str">
        <f>IF(LEN(D226)=1,CONCATENATE(TEXT(MONTH(B226),"00"),RIGHT(YEAR(B226),2),C226,"_0",D226),CONCATENATE(TEXT(MONTH(B226),"00"),RIGHT(YEAR(B226),2),C226,"_",D226))</f>
        <v>1023ASHC_CT</v>
      </c>
      <c r="B226" s="4">
        <f>B225</f>
        <v>45202</v>
      </c>
      <c r="C226" s="3" t="str">
        <f>C225</f>
        <v>ASHC</v>
      </c>
      <c r="D226" s="3" t="str">
        <f>D225</f>
        <v>CT</v>
      </c>
      <c r="E226" s="6">
        <v>3</v>
      </c>
      <c r="F226" s="2">
        <f ca="1">IFERROR(__xludf.DUMMYFUNCTION("""COMPUTED_VALUE"""),25)</f>
        <v>25</v>
      </c>
      <c r="G226" s="2">
        <f ca="1">IFERROR(__xludf.DUMMYFUNCTION("""COMPUTED_VALUE"""),95.16)</f>
        <v>95.16</v>
      </c>
      <c r="H226" s="2"/>
      <c r="I226" s="2"/>
    </row>
    <row r="227" spans="1:9" ht="12.75">
      <c r="A227" s="5" t="str">
        <f>IF(LEN(D227)=1,CONCATENATE(TEXT(MONTH(B227),"00"),RIGHT(YEAR(B227),2),C227,"_0",D227),CONCATENATE(TEXT(MONTH(B227),"00"),RIGHT(YEAR(B227),2),C227,"_",D227))</f>
        <v>1023ASHC_CT</v>
      </c>
      <c r="B227" s="4">
        <f>B226</f>
        <v>45202</v>
      </c>
      <c r="C227" s="3" t="str">
        <f>C226</f>
        <v>ASHC</v>
      </c>
      <c r="D227" s="3" t="str">
        <f>D226</f>
        <v>CT</v>
      </c>
      <c r="E227" s="6">
        <v>3</v>
      </c>
      <c r="F227" s="2">
        <f ca="1">IFERROR(__xludf.DUMMYFUNCTION("""COMPUTED_VALUE"""),26)</f>
        <v>26</v>
      </c>
      <c r="G227" s="2">
        <f ca="1">IFERROR(__xludf.DUMMYFUNCTION("""COMPUTED_VALUE"""),66.08)</f>
        <v>66.08</v>
      </c>
      <c r="H227" s="2"/>
      <c r="I227" s="2"/>
    </row>
    <row r="228" spans="1:9" ht="12.75">
      <c r="A228" s="5" t="str">
        <f>IF(LEN(D228)=1,CONCATENATE(TEXT(MONTH(B228),"00"),RIGHT(YEAR(B228),2),C228,"_0",D228),CONCATENATE(TEXT(MONTH(B228),"00"),RIGHT(YEAR(B228),2),C228,"_",D228))</f>
        <v>1023ASHC_CT</v>
      </c>
      <c r="B228" s="4">
        <f>B227</f>
        <v>45202</v>
      </c>
      <c r="C228" s="3" t="str">
        <f>C227</f>
        <v>ASHC</v>
      </c>
      <c r="D228" s="3" t="str">
        <f>D227</f>
        <v>CT</v>
      </c>
      <c r="E228" s="6">
        <v>3</v>
      </c>
      <c r="F228" s="2">
        <f ca="1">IFERROR(__xludf.DUMMYFUNCTION("""COMPUTED_VALUE"""),27)</f>
        <v>27</v>
      </c>
      <c r="G228" s="2">
        <f ca="1">IFERROR(__xludf.DUMMYFUNCTION("""COMPUTED_VALUE"""),118.45)</f>
        <v>118.45</v>
      </c>
      <c r="H228" s="2"/>
      <c r="I228" s="2"/>
    </row>
    <row r="229" spans="1:9" ht="12.75">
      <c r="A229" s="5" t="str">
        <f>IF(LEN(D229)=1,CONCATENATE(TEXT(MONTH(B229),"00"),RIGHT(YEAR(B229),2),C229,"_0",D229),CONCATENATE(TEXT(MONTH(B229),"00"),RIGHT(YEAR(B229),2),C229,"_",D229))</f>
        <v>1023ASHC_CT</v>
      </c>
      <c r="B229" s="4">
        <f>B228</f>
        <v>45202</v>
      </c>
      <c r="C229" s="3" t="str">
        <f>C228</f>
        <v>ASHC</v>
      </c>
      <c r="D229" s="3" t="str">
        <f>D228</f>
        <v>CT</v>
      </c>
      <c r="E229" s="6">
        <v>3</v>
      </c>
      <c r="F229" s="2">
        <f ca="1">IFERROR(__xludf.DUMMYFUNCTION("""COMPUTED_VALUE"""),28)</f>
        <v>28</v>
      </c>
      <c r="G229" s="2">
        <f ca="1">IFERROR(__xludf.DUMMYFUNCTION("""COMPUTED_VALUE"""),61.28)</f>
        <v>61.28</v>
      </c>
      <c r="H229" s="2"/>
      <c r="I229" s="2"/>
    </row>
    <row r="230" spans="1:9" ht="12.75">
      <c r="A230" s="5" t="str">
        <f>IF(LEN(D230)=1,CONCATENATE(TEXT(MONTH(B230),"00"),RIGHT(YEAR(B230),2),C230,"_0",D230),CONCATENATE(TEXT(MONTH(B230),"00"),RIGHT(YEAR(B230),2),C230,"_",D230))</f>
        <v>1023ASHC_CT</v>
      </c>
      <c r="B230" s="4">
        <f>B229</f>
        <v>45202</v>
      </c>
      <c r="C230" s="3" t="str">
        <f>C229</f>
        <v>ASHC</v>
      </c>
      <c r="D230" s="3" t="str">
        <f>D229</f>
        <v>CT</v>
      </c>
      <c r="E230" s="6">
        <v>3</v>
      </c>
      <c r="F230" s="2">
        <f ca="1">IFERROR(__xludf.DUMMYFUNCTION("""COMPUTED_VALUE"""),29)</f>
        <v>29</v>
      </c>
      <c r="G230" s="2">
        <f ca="1">IFERROR(__xludf.DUMMYFUNCTION("""COMPUTED_VALUE"""),63.89)</f>
        <v>63.89</v>
      </c>
      <c r="H230" s="2"/>
      <c r="I230" s="2"/>
    </row>
    <row r="231" spans="1:9" ht="12.75">
      <c r="A231" s="5" t="str">
        <f>IF(LEN(D231)=1,CONCATENATE(TEXT(MONTH(B231),"00"),RIGHT(YEAR(B231),2),C231,"_0",D231),CONCATENATE(TEXT(MONTH(B231),"00"),RIGHT(YEAR(B231),2),C231,"_",D231))</f>
        <v>1023ASHC_CT</v>
      </c>
      <c r="B231" s="4">
        <f>B230</f>
        <v>45202</v>
      </c>
      <c r="C231" s="3" t="str">
        <f>C230</f>
        <v>ASHC</v>
      </c>
      <c r="D231" s="3" t="str">
        <f>D230</f>
        <v>CT</v>
      </c>
      <c r="E231" s="6">
        <v>3</v>
      </c>
      <c r="F231" s="2">
        <f ca="1">IFERROR(__xludf.DUMMYFUNCTION("""COMPUTED_VALUE"""),30)</f>
        <v>30</v>
      </c>
      <c r="G231" s="2">
        <f ca="1">IFERROR(__xludf.DUMMYFUNCTION("""COMPUTED_VALUE"""),24.14)</f>
        <v>24.14</v>
      </c>
      <c r="H231" s="2"/>
      <c r="I231" s="2"/>
    </row>
    <row r="232" spans="1:9" ht="12.75">
      <c r="A232" s="5" t="str">
        <f>IF(LEN(D232)=1,CONCATENATE(TEXT(MONTH(B232),"00"),RIGHT(YEAR(B232),2),C232,"_0",D232),CONCATENATE(TEXT(MONTH(B232),"00"),RIGHT(YEAR(B232),2),C232,"_",D232))</f>
        <v>1023ASHC_CT</v>
      </c>
      <c r="B232" s="4">
        <f>B231</f>
        <v>45202</v>
      </c>
      <c r="C232" s="3" t="str">
        <f>C231</f>
        <v>ASHC</v>
      </c>
      <c r="D232" s="3" t="str">
        <f>D231</f>
        <v>CT</v>
      </c>
      <c r="E232" s="6">
        <v>3</v>
      </c>
      <c r="F232" s="2">
        <f ca="1">IFERROR(__xludf.DUMMYFUNCTION("""COMPUTED_VALUE"""),31)</f>
        <v>31</v>
      </c>
      <c r="G232" s="2"/>
      <c r="H232" s="2">
        <f ca="1">IFERROR(__xludf.DUMMYFUNCTION("""COMPUTED_VALUE"""),63.17)</f>
        <v>63.17</v>
      </c>
      <c r="I232" s="2"/>
    </row>
    <row r="233" spans="1:9" ht="12.75">
      <c r="A233" s="5" t="str">
        <f>IF(LEN(D233)=1,CONCATENATE(TEXT(MONTH(B233),"00"),RIGHT(YEAR(B233),2),C233,"_0",D233),CONCATENATE(TEXT(MONTH(B233),"00"),RIGHT(YEAR(B233),2),C233,"_",D233))</f>
        <v>1023ASHC_CT</v>
      </c>
      <c r="B233" s="4">
        <f>B232</f>
        <v>45202</v>
      </c>
      <c r="C233" s="3" t="str">
        <f>C232</f>
        <v>ASHC</v>
      </c>
      <c r="D233" s="3" t="str">
        <f>D232</f>
        <v>CT</v>
      </c>
      <c r="E233" s="6">
        <v>3</v>
      </c>
      <c r="F233" s="2">
        <f ca="1">IFERROR(__xludf.DUMMYFUNCTION("""COMPUTED_VALUE"""),32)</f>
        <v>32</v>
      </c>
      <c r="G233" s="2"/>
      <c r="H233" s="2">
        <f ca="1">IFERROR(__xludf.DUMMYFUNCTION("""COMPUTED_VALUE"""),113.75)</f>
        <v>113.75</v>
      </c>
      <c r="I233" s="2"/>
    </row>
    <row r="234" spans="1:9" ht="12.75">
      <c r="A234" s="5" t="str">
        <f>IF(LEN(D234)=1,CONCATENATE(TEXT(MONTH(B234),"00"),RIGHT(YEAR(B234),2),C234,"_0",D234),CONCATENATE(TEXT(MONTH(B234),"00"),RIGHT(YEAR(B234),2),C234,"_",D234))</f>
        <v>1023ASHC_CT</v>
      </c>
      <c r="B234" s="4">
        <f>B233</f>
        <v>45202</v>
      </c>
      <c r="C234" s="3" t="str">
        <f>C233</f>
        <v>ASHC</v>
      </c>
      <c r="D234" s="3" t="str">
        <f>D233</f>
        <v>CT</v>
      </c>
      <c r="E234" s="6">
        <v>3</v>
      </c>
      <c r="F234" s="2">
        <f ca="1">IFERROR(__xludf.DUMMYFUNCTION("""COMPUTED_VALUE"""),33)</f>
        <v>33</v>
      </c>
      <c r="G234" s="2">
        <f ca="1">IFERROR(__xludf.DUMMYFUNCTION("""COMPUTED_VALUE"""),57.41)</f>
        <v>57.41</v>
      </c>
      <c r="H234" s="2"/>
      <c r="I234" s="2"/>
    </row>
    <row r="235" spans="1:9" ht="12.75">
      <c r="A235" s="5" t="str">
        <f>IF(LEN(D235)=1,CONCATENATE(TEXT(MONTH(B235),"00"),RIGHT(YEAR(B235),2),C235,"_0",D235),CONCATENATE(TEXT(MONTH(B235),"00"),RIGHT(YEAR(B235),2),C235,"_",D235))</f>
        <v>1023ASHC_CT</v>
      </c>
      <c r="B235" s="4">
        <f>B234</f>
        <v>45202</v>
      </c>
      <c r="C235" s="3" t="str">
        <f>C234</f>
        <v>ASHC</v>
      </c>
      <c r="D235" s="3" t="str">
        <f>D234</f>
        <v>CT</v>
      </c>
      <c r="E235" s="6">
        <v>3</v>
      </c>
      <c r="F235" s="2">
        <f ca="1">IFERROR(__xludf.DUMMYFUNCTION("""COMPUTED_VALUE"""),34)</f>
        <v>34</v>
      </c>
      <c r="G235" s="2">
        <f ca="1">IFERROR(__xludf.DUMMYFUNCTION("""COMPUTED_VALUE"""),65.4)</f>
        <v>65.400000000000006</v>
      </c>
      <c r="H235" s="2"/>
      <c r="I235" s="2"/>
    </row>
    <row r="236" spans="1:9" ht="12.75">
      <c r="A236" s="5" t="str">
        <f>IF(LEN(D236)=1,CONCATENATE(TEXT(MONTH(B236),"00"),RIGHT(YEAR(B236),2),C236,"_0",D236),CONCATENATE(TEXT(MONTH(B236),"00"),RIGHT(YEAR(B236),2),C236,"_",D236))</f>
        <v>1023ASHC_CT</v>
      </c>
      <c r="B236" s="4">
        <f>B235</f>
        <v>45202</v>
      </c>
      <c r="C236" s="3" t="str">
        <f>C235</f>
        <v>ASHC</v>
      </c>
      <c r="D236" s="3" t="str">
        <f>D235</f>
        <v>CT</v>
      </c>
      <c r="E236" s="6">
        <v>3</v>
      </c>
      <c r="F236" s="2">
        <f ca="1">IFERROR(__xludf.DUMMYFUNCTION("""COMPUTED_VALUE"""),35)</f>
        <v>35</v>
      </c>
      <c r="G236" s="2">
        <f ca="1">IFERROR(__xludf.DUMMYFUNCTION("""COMPUTED_VALUE"""),60.76)</f>
        <v>60.76</v>
      </c>
      <c r="H236" s="2"/>
      <c r="I236" s="2"/>
    </row>
    <row r="237" spans="1:9" ht="12.75">
      <c r="A237" s="5" t="str">
        <f>IF(LEN(D237)=1,CONCATENATE(TEXT(MONTH(B237),"00"),RIGHT(YEAR(B237),2),C237,"_0",D237),CONCATENATE(TEXT(MONTH(B237),"00"),RIGHT(YEAR(B237),2),C237,"_",D237))</f>
        <v>1023ASHC_CT</v>
      </c>
      <c r="B237" s="4">
        <f>B236</f>
        <v>45202</v>
      </c>
      <c r="C237" s="3" t="str">
        <f>C236</f>
        <v>ASHC</v>
      </c>
      <c r="D237" s="3" t="str">
        <f>D236</f>
        <v>CT</v>
      </c>
      <c r="E237" s="6">
        <v>3</v>
      </c>
      <c r="F237" s="2">
        <f ca="1">IFERROR(__xludf.DUMMYFUNCTION("""COMPUTED_VALUE"""),36)</f>
        <v>36</v>
      </c>
      <c r="G237" s="2">
        <f ca="1">IFERROR(__xludf.DUMMYFUNCTION("""COMPUTED_VALUE"""),21.46)</f>
        <v>21.46</v>
      </c>
      <c r="H237" s="2"/>
      <c r="I237" s="2"/>
    </row>
    <row r="238" spans="1:9" ht="12.75">
      <c r="A238" s="5" t="str">
        <f>IF(LEN(D238)=1,CONCATENATE(TEXT(MONTH(B238),"00"),RIGHT(YEAR(B238),2),C238,"_0",D238),CONCATENATE(TEXT(MONTH(B238),"00"),RIGHT(YEAR(B238),2),C238,"_",D238))</f>
        <v>1023ASHC_CT</v>
      </c>
      <c r="B238" s="4">
        <f>B237</f>
        <v>45202</v>
      </c>
      <c r="C238" s="3" t="str">
        <f>C237</f>
        <v>ASHC</v>
      </c>
      <c r="D238" s="3" t="str">
        <f>D237</f>
        <v>CT</v>
      </c>
      <c r="E238" s="6">
        <v>3</v>
      </c>
      <c r="F238" s="2">
        <f ca="1">IFERROR(__xludf.DUMMYFUNCTION("""COMPUTED_VALUE"""),37)</f>
        <v>37</v>
      </c>
      <c r="G238" s="2">
        <f ca="1">IFERROR(__xludf.DUMMYFUNCTION("""COMPUTED_VALUE"""),87.96)</f>
        <v>87.96</v>
      </c>
      <c r="H238" s="2"/>
      <c r="I238" s="2"/>
    </row>
    <row r="239" spans="1:9" ht="12.75">
      <c r="A239" s="5" t="str">
        <f>IF(LEN(D239)=1,CONCATENATE(TEXT(MONTH(B239),"00"),RIGHT(YEAR(B239),2),C239,"_0",D239),CONCATENATE(TEXT(MONTH(B239),"00"),RIGHT(YEAR(B239),2),C239,"_",D239))</f>
        <v>1023ASHC_CT</v>
      </c>
      <c r="B239" s="4">
        <f>B238</f>
        <v>45202</v>
      </c>
      <c r="C239" s="3" t="str">
        <f>C238</f>
        <v>ASHC</v>
      </c>
      <c r="D239" s="3" t="str">
        <f>D238</f>
        <v>CT</v>
      </c>
      <c r="E239" s="6">
        <v>3</v>
      </c>
      <c r="F239" s="2">
        <f ca="1">IFERROR(__xludf.DUMMYFUNCTION("""COMPUTED_VALUE"""),38)</f>
        <v>38</v>
      </c>
      <c r="G239" s="2">
        <f ca="1">IFERROR(__xludf.DUMMYFUNCTION("""COMPUTED_VALUE"""),16.19)</f>
        <v>16.190000000000001</v>
      </c>
      <c r="H239" s="2"/>
      <c r="I239" s="2"/>
    </row>
    <row r="240" spans="1:9" ht="12.75">
      <c r="A240" s="5" t="str">
        <f>IF(LEN(D240)=1,CONCATENATE(TEXT(MONTH(B240),"00"),RIGHT(YEAR(B240),2),C240,"_0",D240),CONCATENATE(TEXT(MONTH(B240),"00"),RIGHT(YEAR(B240),2),C240,"_",D240))</f>
        <v>1023ASHC_CT</v>
      </c>
      <c r="B240" s="4">
        <f>B239</f>
        <v>45202</v>
      </c>
      <c r="C240" s="3" t="str">
        <f>C239</f>
        <v>ASHC</v>
      </c>
      <c r="D240" s="3" t="str">
        <f>D239</f>
        <v>CT</v>
      </c>
      <c r="E240" s="6">
        <v>3</v>
      </c>
      <c r="F240" s="2">
        <f ca="1">IFERROR(__xludf.DUMMYFUNCTION("""COMPUTED_VALUE"""),39)</f>
        <v>39</v>
      </c>
      <c r="G240" s="2"/>
      <c r="H240" s="2">
        <f ca="1">IFERROR(__xludf.DUMMYFUNCTION("""COMPUTED_VALUE"""),23.33)</f>
        <v>23.33</v>
      </c>
      <c r="I240" s="2"/>
    </row>
    <row r="241" spans="1:9" ht="12.75">
      <c r="A241" s="5" t="str">
        <f>IF(LEN(D241)=1,CONCATENATE(TEXT(MONTH(B241),"00"),RIGHT(YEAR(B241),2),C241,"_0",D241),CONCATENATE(TEXT(MONTH(B241),"00"),RIGHT(YEAR(B241),2),C241,"_",D241))</f>
        <v>1023ASHC_CT</v>
      </c>
      <c r="B241" s="4">
        <f>B240</f>
        <v>45202</v>
      </c>
      <c r="C241" s="3" t="str">
        <f>C240</f>
        <v>ASHC</v>
      </c>
      <c r="D241" s="3" t="str">
        <f>D240</f>
        <v>CT</v>
      </c>
      <c r="E241" s="6">
        <v>3</v>
      </c>
      <c r="F241" s="2">
        <f ca="1">IFERROR(__xludf.DUMMYFUNCTION("""COMPUTED_VALUE"""),40)</f>
        <v>40</v>
      </c>
      <c r="G241" s="2"/>
      <c r="H241" s="2">
        <f ca="1">IFERROR(__xludf.DUMMYFUNCTION("""COMPUTED_VALUE"""),16.23)</f>
        <v>16.23</v>
      </c>
      <c r="I241" s="2"/>
    </row>
    <row r="242" spans="1:9" ht="12.75">
      <c r="A242" s="5" t="str">
        <f>IF(LEN(D242)=1,CONCATENATE(TEXT(MONTH(B242),"00"),RIGHT(YEAR(B242),2),C242,"_0",D242),CONCATENATE(TEXT(MONTH(B242),"00"),RIGHT(YEAR(B242),2),C242,"_",D242))</f>
        <v>1023ASHC_CT</v>
      </c>
      <c r="B242" s="4">
        <f>B241</f>
        <v>45202</v>
      </c>
      <c r="C242" s="3" t="str">
        <f>C241</f>
        <v>ASHC</v>
      </c>
      <c r="D242" s="3" t="str">
        <f>D241</f>
        <v>CT</v>
      </c>
      <c r="E242" s="6">
        <v>3</v>
      </c>
      <c r="F242" s="2">
        <f ca="1">IFERROR(__xludf.DUMMYFUNCTION("""COMPUTED_VALUE"""),41)</f>
        <v>41</v>
      </c>
      <c r="G242" s="2"/>
      <c r="H242" s="2">
        <f ca="1">IFERROR(__xludf.DUMMYFUNCTION("""COMPUTED_VALUE"""),99.53)</f>
        <v>99.53</v>
      </c>
      <c r="I242" s="2"/>
    </row>
    <row r="243" spans="1:9" ht="12.75">
      <c r="A243" s="5" t="str">
        <f>IF(LEN(D243)=1,CONCATENATE(TEXT(MONTH(B243),"00"),RIGHT(YEAR(B243),2),C243,"_0",D243),CONCATENATE(TEXT(MONTH(B243),"00"),RIGHT(YEAR(B243),2),C243,"_",D243))</f>
        <v>1023ASHC_CT</v>
      </c>
      <c r="B243" s="4">
        <f>B242</f>
        <v>45202</v>
      </c>
      <c r="C243" s="3" t="str">
        <f>C242</f>
        <v>ASHC</v>
      </c>
      <c r="D243" s="3" t="str">
        <f>D242</f>
        <v>CT</v>
      </c>
      <c r="E243" s="6">
        <v>3</v>
      </c>
      <c r="F243" s="2">
        <f ca="1">IFERROR(__xludf.DUMMYFUNCTION("""COMPUTED_VALUE"""),42)</f>
        <v>42</v>
      </c>
      <c r="G243" s="2"/>
      <c r="H243" s="2">
        <f ca="1">IFERROR(__xludf.DUMMYFUNCTION("""COMPUTED_VALUE"""),35.04)</f>
        <v>35.04</v>
      </c>
      <c r="I243" s="2"/>
    </row>
    <row r="244" spans="1:9" ht="12.75">
      <c r="A244" s="5" t="str">
        <f>IF(LEN(D244)=1,CONCATENATE(TEXT(MONTH(B244),"00"),RIGHT(YEAR(B244),2),C244,"_0",D244),CONCATENATE(TEXT(MONTH(B244),"00"),RIGHT(YEAR(B244),2),C244,"_",D244))</f>
        <v>1023ASHC_CT</v>
      </c>
      <c r="B244" s="4">
        <f>B243</f>
        <v>45202</v>
      </c>
      <c r="C244" s="3" t="str">
        <f>C243</f>
        <v>ASHC</v>
      </c>
      <c r="D244" s="3" t="str">
        <f>D243</f>
        <v>CT</v>
      </c>
      <c r="E244" s="6">
        <v>3</v>
      </c>
      <c r="F244" s="2">
        <f ca="1">IFERROR(__xludf.DUMMYFUNCTION("""COMPUTED_VALUE"""),43)</f>
        <v>43</v>
      </c>
      <c r="G244" s="2">
        <f ca="1">IFERROR(__xludf.DUMMYFUNCTION("""COMPUTED_VALUE"""),11.95)</f>
        <v>11.95</v>
      </c>
      <c r="H244" s="2"/>
      <c r="I244" s="2"/>
    </row>
    <row r="245" spans="1:9" ht="12.75">
      <c r="A245" s="5" t="str">
        <f>IF(LEN(D245)=1,CONCATENATE(TEXT(MONTH(B245),"00"),RIGHT(YEAR(B245),2),C245,"_0",D245),CONCATENATE(TEXT(MONTH(B245),"00"),RIGHT(YEAR(B245),2),C245,"_",D245))</f>
        <v>1023ASHC_CT</v>
      </c>
      <c r="B245" s="4">
        <f>B244</f>
        <v>45202</v>
      </c>
      <c r="C245" s="3" t="str">
        <f>C244</f>
        <v>ASHC</v>
      </c>
      <c r="D245" s="3" t="str">
        <f>D244</f>
        <v>CT</v>
      </c>
      <c r="E245" s="6">
        <v>3</v>
      </c>
      <c r="F245" s="2">
        <f ca="1">IFERROR(__xludf.DUMMYFUNCTION("""COMPUTED_VALUE"""),44)</f>
        <v>44</v>
      </c>
      <c r="G245" s="2">
        <f ca="1">IFERROR(__xludf.DUMMYFUNCTION("""COMPUTED_VALUE"""),12.6)</f>
        <v>12.6</v>
      </c>
      <c r="H245" s="2"/>
      <c r="I245" s="2"/>
    </row>
    <row r="246" spans="1:9" ht="12.75">
      <c r="A246" s="5" t="str">
        <f>IF(LEN(D246)=1,CONCATENATE(TEXT(MONTH(B246),"00"),RIGHT(YEAR(B246),2),C246,"_0",D246),CONCATENATE(TEXT(MONTH(B246),"00"),RIGHT(YEAR(B246),2),C246,"_",D246))</f>
        <v>1023ASHC_CT</v>
      </c>
      <c r="B246" s="4">
        <f>B245</f>
        <v>45202</v>
      </c>
      <c r="C246" s="3" t="str">
        <f>C245</f>
        <v>ASHC</v>
      </c>
      <c r="D246" s="3" t="str">
        <f>D245</f>
        <v>CT</v>
      </c>
      <c r="E246" s="6">
        <v>3</v>
      </c>
      <c r="F246" s="2">
        <f ca="1">IFERROR(__xludf.DUMMYFUNCTION("""COMPUTED_VALUE"""),45)</f>
        <v>45</v>
      </c>
      <c r="G246" s="2">
        <f ca="1">IFERROR(__xludf.DUMMYFUNCTION("""COMPUTED_VALUE"""),16.77)</f>
        <v>16.77</v>
      </c>
      <c r="H246" s="2"/>
      <c r="I246" s="2"/>
    </row>
    <row r="247" spans="1:9" ht="12.75">
      <c r="A247" s="5" t="str">
        <f>IF(LEN(D247)=1,CONCATENATE(TEXT(MONTH(B247),"00"),RIGHT(YEAR(B247),2),C247,"_0",D247),CONCATENATE(TEXT(MONTH(B247),"00"),RIGHT(YEAR(B247),2),C247,"_",D247))</f>
        <v>1023ASHC_CT</v>
      </c>
      <c r="B247" s="4">
        <f>B246</f>
        <v>45202</v>
      </c>
      <c r="C247" s="3" t="str">
        <f>C246</f>
        <v>ASHC</v>
      </c>
      <c r="D247" s="3" t="str">
        <f>D246</f>
        <v>CT</v>
      </c>
      <c r="E247" s="6">
        <v>3</v>
      </c>
      <c r="F247" s="2">
        <f ca="1">IFERROR(__xludf.DUMMYFUNCTION("""COMPUTED_VALUE"""),46)</f>
        <v>46</v>
      </c>
      <c r="G247" s="2">
        <f ca="1">IFERROR(__xludf.DUMMYFUNCTION("""COMPUTED_VALUE"""),66.17)</f>
        <v>66.17</v>
      </c>
      <c r="H247" s="2"/>
      <c r="I247" s="2"/>
    </row>
    <row r="248" spans="1:9" ht="12.75">
      <c r="A248" s="5" t="str">
        <f>IF(LEN(D248)=1,CONCATENATE(TEXT(MONTH(B248),"00"),RIGHT(YEAR(B248),2),C248,"_0",D248),CONCATENATE(TEXT(MONTH(B248),"00"),RIGHT(YEAR(B248),2),C248,"_",D248))</f>
        <v>1023ASHC_CT</v>
      </c>
      <c r="B248" s="4">
        <f>B247</f>
        <v>45202</v>
      </c>
      <c r="C248" s="3" t="str">
        <f>C247</f>
        <v>ASHC</v>
      </c>
      <c r="D248" s="3" t="str">
        <f>D247</f>
        <v>CT</v>
      </c>
      <c r="E248" s="6">
        <v>3</v>
      </c>
      <c r="F248" s="2">
        <f ca="1">IFERROR(__xludf.DUMMYFUNCTION("""COMPUTED_VALUE"""),47)</f>
        <v>47</v>
      </c>
      <c r="G248" s="2">
        <f ca="1">IFERROR(__xludf.DUMMYFUNCTION("""COMPUTED_VALUE"""),85.56)</f>
        <v>85.56</v>
      </c>
      <c r="H248" s="2"/>
      <c r="I248" s="2"/>
    </row>
    <row r="249" spans="1:9" ht="12.75">
      <c r="A249" s="5" t="str">
        <f>IF(LEN(D249)=1,CONCATENATE(TEXT(MONTH(B249),"00"),RIGHT(YEAR(B249),2),C249,"_0",D249),CONCATENATE(TEXT(MONTH(B249),"00"),RIGHT(YEAR(B249),2),C249,"_",D249))</f>
        <v>1023ASHC_CT</v>
      </c>
      <c r="B249" s="4">
        <f>B248</f>
        <v>45202</v>
      </c>
      <c r="C249" s="3" t="str">
        <f>C248</f>
        <v>ASHC</v>
      </c>
      <c r="D249" s="3" t="str">
        <f>D248</f>
        <v>CT</v>
      </c>
      <c r="E249" s="6">
        <v>3</v>
      </c>
      <c r="F249" s="2">
        <f ca="1">IFERROR(__xludf.DUMMYFUNCTION("""COMPUTED_VALUE"""),48)</f>
        <v>48</v>
      </c>
      <c r="G249" s="2">
        <f ca="1">IFERROR(__xludf.DUMMYFUNCTION("""COMPUTED_VALUE"""),98.65)</f>
        <v>98.65</v>
      </c>
      <c r="H249" s="2"/>
      <c r="I249" s="2"/>
    </row>
    <row r="250" spans="1:9" ht="12.75">
      <c r="A250" s="5" t="str">
        <f>IF(LEN(D250)=1,CONCATENATE(TEXT(MONTH(B250),"00"),RIGHT(YEAR(B250),2),C250,"_0",D250),CONCATENATE(TEXT(MONTH(B250),"00"),RIGHT(YEAR(B250),2),C250,"_",D250))</f>
        <v>1023ASHC_CT</v>
      </c>
      <c r="B250" s="4">
        <f>B249</f>
        <v>45202</v>
      </c>
      <c r="C250" s="3" t="str">
        <f>C249</f>
        <v>ASHC</v>
      </c>
      <c r="D250" s="3" t="str">
        <f>D249</f>
        <v>CT</v>
      </c>
      <c r="E250" s="6">
        <v>3</v>
      </c>
      <c r="F250" s="2">
        <f ca="1">IFERROR(__xludf.DUMMYFUNCTION("""COMPUTED_VALUE"""),49)</f>
        <v>49</v>
      </c>
      <c r="G250" s="2"/>
      <c r="H250" s="2">
        <f ca="1">IFERROR(__xludf.DUMMYFUNCTION("""COMPUTED_VALUE"""),64.84)</f>
        <v>64.84</v>
      </c>
      <c r="I250" s="2"/>
    </row>
    <row r="251" spans="1:9" ht="12.75">
      <c r="A251" s="5" t="str">
        <f>IF(LEN(D251)=1,CONCATENATE(TEXT(MONTH(B251),"00"),RIGHT(YEAR(B251),2),C251,"_0",D251),CONCATENATE(TEXT(MONTH(B251),"00"),RIGHT(YEAR(B251),2),C251,"_",D251))</f>
        <v>1023ASHC_CT</v>
      </c>
      <c r="B251" s="4">
        <f>B250</f>
        <v>45202</v>
      </c>
      <c r="C251" s="3" t="str">
        <f>C250</f>
        <v>ASHC</v>
      </c>
      <c r="D251" s="3" t="str">
        <f>D250</f>
        <v>CT</v>
      </c>
      <c r="E251" s="6">
        <v>3</v>
      </c>
      <c r="F251" s="2">
        <f ca="1">IFERROR(__xludf.DUMMYFUNCTION("""COMPUTED_VALUE"""),50)</f>
        <v>50</v>
      </c>
      <c r="G251" s="2">
        <f ca="1">IFERROR(__xludf.DUMMYFUNCTION("""COMPUTED_VALUE"""),94.84)</f>
        <v>94.84</v>
      </c>
      <c r="H251" s="2"/>
      <c r="I251" s="2"/>
    </row>
    <row r="252" spans="1:9" ht="12.75">
      <c r="A252" s="5" t="str">
        <f>IF(LEN(D252)=1,CONCATENATE(TEXT(MONTH(B252),"00"),RIGHT(YEAR(B252),2),C252,"_0",D252),CONCATENATE(TEXT(MONTH(B252),"00"),RIGHT(YEAR(B252),2),C252,"_",D252))</f>
        <v>1023ASHC_CT</v>
      </c>
      <c r="B252" s="4">
        <f>B251</f>
        <v>45202</v>
      </c>
      <c r="C252" s="3" t="str">
        <f>C251</f>
        <v>ASHC</v>
      </c>
      <c r="D252" s="3" t="str">
        <f>D251</f>
        <v>CT</v>
      </c>
      <c r="E252" s="6">
        <v>3</v>
      </c>
      <c r="F252" s="2">
        <f ca="1">IFERROR(__xludf.DUMMYFUNCTION("""COMPUTED_VALUE"""),51)</f>
        <v>51</v>
      </c>
      <c r="G252" s="2">
        <f ca="1">IFERROR(__xludf.DUMMYFUNCTION("""COMPUTED_VALUE"""),19.3)</f>
        <v>19.3</v>
      </c>
      <c r="H252" s="2"/>
      <c r="I252" s="2"/>
    </row>
    <row r="253" spans="1:9" ht="12.75">
      <c r="A253" s="5" t="str">
        <f>IF(LEN(D253)=1,CONCATENATE(TEXT(MONTH(B253),"00"),RIGHT(YEAR(B253),2),C253,"_0",D253),CONCATENATE(TEXT(MONTH(B253),"00"),RIGHT(YEAR(B253),2),C253,"_",D253))</f>
        <v>1023ASHC_CT</v>
      </c>
      <c r="B253" s="4">
        <f>B252</f>
        <v>45202</v>
      </c>
      <c r="C253" s="3" t="str">
        <f>C252</f>
        <v>ASHC</v>
      </c>
      <c r="D253" s="3" t="str">
        <f>D252</f>
        <v>CT</v>
      </c>
      <c r="E253" s="6">
        <v>3</v>
      </c>
      <c r="F253" s="2">
        <f ca="1">IFERROR(__xludf.DUMMYFUNCTION("""COMPUTED_VALUE"""),52)</f>
        <v>52</v>
      </c>
      <c r="G253" s="2">
        <f ca="1">IFERROR(__xludf.DUMMYFUNCTION("""COMPUTED_VALUE"""),70.92)</f>
        <v>70.92</v>
      </c>
      <c r="H253" s="2"/>
      <c r="I253" s="2"/>
    </row>
    <row r="254" spans="1:9" ht="12.75">
      <c r="A254" s="5" t="str">
        <f>IF(LEN(D254)=1,CONCATENATE(TEXT(MONTH(B254),"00"),RIGHT(YEAR(B254),2),C254,"_0",D254),CONCATENATE(TEXT(MONTH(B254),"00"),RIGHT(YEAR(B254),2),C254,"_",D254))</f>
        <v>1023ASHC_CT</v>
      </c>
      <c r="B254" s="4">
        <f>B253</f>
        <v>45202</v>
      </c>
      <c r="C254" s="3" t="str">
        <f>C253</f>
        <v>ASHC</v>
      </c>
      <c r="D254" s="3" t="str">
        <f>D253</f>
        <v>CT</v>
      </c>
      <c r="E254" s="6">
        <v>3</v>
      </c>
      <c r="F254" s="2">
        <f ca="1">IFERROR(__xludf.DUMMYFUNCTION("""COMPUTED_VALUE"""),53)</f>
        <v>53</v>
      </c>
      <c r="G254" s="2">
        <f ca="1">IFERROR(__xludf.DUMMYFUNCTION("""COMPUTED_VALUE"""),41.77)</f>
        <v>41.77</v>
      </c>
      <c r="H254" s="2"/>
      <c r="I254" s="2"/>
    </row>
    <row r="255" spans="1:9" ht="12.75">
      <c r="A255" s="5" t="str">
        <f>IF(LEN(D255)=1,CONCATENATE(TEXT(MONTH(B255),"00"),RIGHT(YEAR(B255),2),C255,"_0",D255),CONCATENATE(TEXT(MONTH(B255),"00"),RIGHT(YEAR(B255),2),C255,"_",D255))</f>
        <v>1023ASHC_CT</v>
      </c>
      <c r="B255" s="4">
        <f>B254</f>
        <v>45202</v>
      </c>
      <c r="C255" s="3" t="str">
        <f>C254</f>
        <v>ASHC</v>
      </c>
      <c r="D255" s="3" t="str">
        <f>D254</f>
        <v>CT</v>
      </c>
      <c r="E255" s="6">
        <v>3</v>
      </c>
      <c r="F255" s="2">
        <f ca="1">IFERROR(__xludf.DUMMYFUNCTION("""COMPUTED_VALUE"""),54)</f>
        <v>54</v>
      </c>
      <c r="G255" s="2">
        <f ca="1">IFERROR(__xludf.DUMMYFUNCTION("""COMPUTED_VALUE"""),31.55)</f>
        <v>31.55</v>
      </c>
      <c r="H255" s="2"/>
      <c r="I255" s="2"/>
    </row>
    <row r="256" spans="1:9" ht="12.75">
      <c r="A256" s="5" t="str">
        <f>IF(LEN(D256)=1,CONCATENATE(TEXT(MONTH(B256),"00"),RIGHT(YEAR(B256),2),C256,"_0",D256),CONCATENATE(TEXT(MONTH(B256),"00"),RIGHT(YEAR(B256),2),C256,"_",D256))</f>
        <v>1023ASHC_CT</v>
      </c>
      <c r="B256" s="4">
        <f>B255</f>
        <v>45202</v>
      </c>
      <c r="C256" s="3" t="str">
        <f>C255</f>
        <v>ASHC</v>
      </c>
      <c r="D256" s="3" t="str">
        <f>D255</f>
        <v>CT</v>
      </c>
      <c r="E256" s="6">
        <v>3</v>
      </c>
      <c r="F256" s="2">
        <f ca="1">IFERROR(__xludf.DUMMYFUNCTION("""COMPUTED_VALUE"""),55)</f>
        <v>55</v>
      </c>
      <c r="G256" s="2">
        <f ca="1">IFERROR(__xludf.DUMMYFUNCTION("""COMPUTED_VALUE"""),16.38)</f>
        <v>16.38</v>
      </c>
      <c r="H256" s="2"/>
      <c r="I256" s="2"/>
    </row>
    <row r="257" spans="1:9" ht="12.75">
      <c r="A257" s="5" t="str">
        <f>IF(LEN(D257)=1,CONCATENATE(TEXT(MONTH(B257),"00"),RIGHT(YEAR(B257),2),C257,"_0",D257),CONCATENATE(TEXT(MONTH(B257),"00"),RIGHT(YEAR(B257),2),C257,"_",D257))</f>
        <v>1023ASHC_CT</v>
      </c>
      <c r="B257" s="4">
        <f>B256</f>
        <v>45202</v>
      </c>
      <c r="C257" s="3" t="str">
        <f>C256</f>
        <v>ASHC</v>
      </c>
      <c r="D257" s="3" t="str">
        <f>D256</f>
        <v>CT</v>
      </c>
      <c r="E257" s="6">
        <v>3</v>
      </c>
      <c r="F257" s="2">
        <f ca="1">IFERROR(__xludf.DUMMYFUNCTION("""COMPUTED_VALUE"""),56)</f>
        <v>56</v>
      </c>
      <c r="G257" s="2"/>
      <c r="H257" s="2">
        <f ca="1">IFERROR(__xludf.DUMMYFUNCTION("""COMPUTED_VALUE"""),80.23)</f>
        <v>80.23</v>
      </c>
      <c r="I257" s="2"/>
    </row>
    <row r="258" spans="1:9" ht="12.75">
      <c r="A258" s="5" t="str">
        <f>IF(LEN(D258)=1,CONCATENATE(TEXT(MONTH(B258),"00"),RIGHT(YEAR(B258),2),C258,"_0",D258),CONCATENATE(TEXT(MONTH(B258),"00"),RIGHT(YEAR(B258),2),C258,"_",D258))</f>
        <v>1023ASHC_CT</v>
      </c>
      <c r="B258" s="4">
        <f>B257</f>
        <v>45202</v>
      </c>
      <c r="C258" s="3" t="str">
        <f>C257</f>
        <v>ASHC</v>
      </c>
      <c r="D258" s="3" t="str">
        <f>D257</f>
        <v>CT</v>
      </c>
      <c r="E258" s="6">
        <v>3</v>
      </c>
      <c r="F258" s="2">
        <f ca="1">IFERROR(__xludf.DUMMYFUNCTION("""COMPUTED_VALUE"""),57)</f>
        <v>57</v>
      </c>
      <c r="G258" s="2">
        <f ca="1">IFERROR(__xludf.DUMMYFUNCTION("""COMPUTED_VALUE"""),174.4)</f>
        <v>174.4</v>
      </c>
      <c r="H258" s="2"/>
      <c r="I258" s="2"/>
    </row>
    <row r="259" spans="1:9" ht="12.75">
      <c r="A259" s="5" t="str">
        <f>IF(LEN(D259)=1,CONCATENATE(TEXT(MONTH(B259),"00"),RIGHT(YEAR(B259),2),C259,"_0",D259),CONCATENATE(TEXT(MONTH(B259),"00"),RIGHT(YEAR(B259),2),C259,"_",D259))</f>
        <v>1023ASHC_CT</v>
      </c>
      <c r="B259" s="4">
        <f>B258</f>
        <v>45202</v>
      </c>
      <c r="C259" s="3" t="str">
        <f>C258</f>
        <v>ASHC</v>
      </c>
      <c r="D259" s="3" t="str">
        <f>D258</f>
        <v>CT</v>
      </c>
      <c r="E259" s="6">
        <v>3</v>
      </c>
      <c r="F259" s="2">
        <f ca="1">IFERROR(__xludf.DUMMYFUNCTION("""COMPUTED_VALUE"""),58)</f>
        <v>58</v>
      </c>
      <c r="G259" s="2">
        <f ca="1">IFERROR(__xludf.DUMMYFUNCTION("""COMPUTED_VALUE"""),97.68)</f>
        <v>97.68</v>
      </c>
      <c r="H259" s="2"/>
      <c r="I259" s="2"/>
    </row>
    <row r="260" spans="1:9" ht="12.75">
      <c r="A260" s="5" t="str">
        <f>IF(LEN(D260)=1,CONCATENATE(TEXT(MONTH(B260),"00"),RIGHT(YEAR(B260),2),C260,"_0",D260),CONCATENATE(TEXT(MONTH(B260),"00"),RIGHT(YEAR(B260),2),C260,"_",D260))</f>
        <v>1023ASHC_CT</v>
      </c>
      <c r="B260" s="4">
        <f>B259</f>
        <v>45202</v>
      </c>
      <c r="C260" s="3" t="str">
        <f>C259</f>
        <v>ASHC</v>
      </c>
      <c r="D260" s="3" t="str">
        <f>D259</f>
        <v>CT</v>
      </c>
      <c r="E260" s="6">
        <v>3</v>
      </c>
      <c r="F260" s="2">
        <f ca="1">IFERROR(__xludf.DUMMYFUNCTION("""COMPUTED_VALUE"""),59)</f>
        <v>59</v>
      </c>
      <c r="G260" s="2"/>
      <c r="H260" s="2">
        <f ca="1">IFERROR(__xludf.DUMMYFUNCTION("""COMPUTED_VALUE"""),111.15)</f>
        <v>111.15</v>
      </c>
      <c r="I260" s="2"/>
    </row>
    <row r="261" spans="1:9" ht="12.75">
      <c r="A261" s="5" t="str">
        <f>IF(LEN(D261)=1,CONCATENATE(TEXT(MONTH(B261),"00"),RIGHT(YEAR(B261),2),C261,"_0",D261),CONCATENATE(TEXT(MONTH(B261),"00"),RIGHT(YEAR(B261),2),C261,"_",D261))</f>
        <v>1023ASHC_CT</v>
      </c>
      <c r="B261" s="4">
        <f>B260</f>
        <v>45202</v>
      </c>
      <c r="C261" s="3" t="str">
        <f>C260</f>
        <v>ASHC</v>
      </c>
      <c r="D261" s="3" t="str">
        <f>D260</f>
        <v>CT</v>
      </c>
      <c r="E261" s="6">
        <v>3</v>
      </c>
      <c r="F261" s="2">
        <f ca="1">IFERROR(__xludf.DUMMYFUNCTION("""COMPUTED_VALUE"""),60)</f>
        <v>60</v>
      </c>
      <c r="G261" s="2"/>
      <c r="H261" s="2">
        <f ca="1">IFERROR(__xludf.DUMMYFUNCTION("""COMPUTED_VALUE"""),25.61)</f>
        <v>25.61</v>
      </c>
      <c r="I261" s="2"/>
    </row>
    <row r="262" spans="1:9" ht="12.75">
      <c r="A262" s="5" t="str">
        <f>IF(LEN(D262)=1,CONCATENATE(TEXT(MONTH(B262),"00"),RIGHT(YEAR(B262),2),C262,"_0",D262),CONCATENATE(TEXT(MONTH(B262),"00"),RIGHT(YEAR(B262),2),C262,"_",D262))</f>
        <v>1023ASHC_CT</v>
      </c>
      <c r="B262" s="4">
        <f>B261</f>
        <v>45202</v>
      </c>
      <c r="C262" s="3" t="str">
        <f>C261</f>
        <v>ASHC</v>
      </c>
      <c r="D262" s="3" t="str">
        <f>D261</f>
        <v>CT</v>
      </c>
      <c r="E262" s="6">
        <v>3</v>
      </c>
      <c r="F262" s="2">
        <f ca="1">IFERROR(__xludf.DUMMYFUNCTION("""COMPUTED_VALUE"""),61)</f>
        <v>61</v>
      </c>
      <c r="G262" s="2">
        <f ca="1">IFERROR(__xludf.DUMMYFUNCTION("""COMPUTED_VALUE"""),20.64)</f>
        <v>20.64</v>
      </c>
      <c r="H262" s="2"/>
      <c r="I262" s="2"/>
    </row>
    <row r="263" spans="1:9" ht="12.75">
      <c r="A263" s="5" t="str">
        <f>IF(LEN(D263)=1,CONCATENATE(TEXT(MONTH(B263),"00"),RIGHT(YEAR(B263),2),C263,"_0",D263),CONCATENATE(TEXT(MONTH(B263),"00"),RIGHT(YEAR(B263),2),C263,"_",D263))</f>
        <v>1023ASHC_CT</v>
      </c>
      <c r="B263" s="4">
        <f>B262</f>
        <v>45202</v>
      </c>
      <c r="C263" s="3" t="str">
        <f>C262</f>
        <v>ASHC</v>
      </c>
      <c r="D263" s="3" t="str">
        <f>D262</f>
        <v>CT</v>
      </c>
      <c r="E263" s="6">
        <v>3</v>
      </c>
      <c r="F263" s="2">
        <f ca="1">IFERROR(__xludf.DUMMYFUNCTION("""COMPUTED_VALUE"""),62)</f>
        <v>62</v>
      </c>
      <c r="G263" s="2">
        <f ca="1">IFERROR(__xludf.DUMMYFUNCTION("""COMPUTED_VALUE"""),21.63)</f>
        <v>21.63</v>
      </c>
      <c r="H263" s="2"/>
      <c r="I263" s="2"/>
    </row>
    <row r="264" spans="1:9" ht="12.75">
      <c r="A264" s="5" t="str">
        <f>IF(LEN(D264)=1,CONCATENATE(TEXT(MONTH(B264),"00"),RIGHT(YEAR(B264),2),C264,"_0",D264),CONCATENATE(TEXT(MONTH(B264),"00"),RIGHT(YEAR(B264),2),C264,"_",D264))</f>
        <v>1023ASHC_CT</v>
      </c>
      <c r="B264" s="4">
        <f>B263</f>
        <v>45202</v>
      </c>
      <c r="C264" s="3" t="str">
        <f>C263</f>
        <v>ASHC</v>
      </c>
      <c r="D264" s="3" t="str">
        <f>D263</f>
        <v>CT</v>
      </c>
      <c r="E264" s="6">
        <v>3</v>
      </c>
      <c r="F264" s="2">
        <f ca="1">IFERROR(__xludf.DUMMYFUNCTION("""COMPUTED_VALUE"""),63)</f>
        <v>63</v>
      </c>
      <c r="G264" s="2">
        <f ca="1">IFERROR(__xludf.DUMMYFUNCTION("""COMPUTED_VALUE"""),110.38)</f>
        <v>110.38</v>
      </c>
      <c r="H264" s="2"/>
      <c r="I264" s="2"/>
    </row>
    <row r="265" spans="1:9" ht="12.75">
      <c r="A265" s="5" t="str">
        <f>IF(LEN(D265)=1,CONCATENATE(TEXT(MONTH(B265),"00"),RIGHT(YEAR(B265),2),C265,"_0",D265),CONCATENATE(TEXT(MONTH(B265),"00"),RIGHT(YEAR(B265),2),C265,"_",D265))</f>
        <v>1023ASHC_CT</v>
      </c>
      <c r="B265" s="4">
        <f>B264</f>
        <v>45202</v>
      </c>
      <c r="C265" s="3" t="str">
        <f>C264</f>
        <v>ASHC</v>
      </c>
      <c r="D265" s="3" t="str">
        <f>D264</f>
        <v>CT</v>
      </c>
      <c r="E265" s="6">
        <v>3</v>
      </c>
      <c r="F265" s="2">
        <f ca="1">IFERROR(__xludf.DUMMYFUNCTION("""COMPUTED_VALUE"""),64)</f>
        <v>64</v>
      </c>
      <c r="G265" s="2">
        <f ca="1">IFERROR(__xludf.DUMMYFUNCTION("""COMPUTED_VALUE"""),70.59)</f>
        <v>70.59</v>
      </c>
      <c r="H265" s="2"/>
      <c r="I265" s="2"/>
    </row>
    <row r="266" spans="1:9" ht="12.75">
      <c r="A266" s="5" t="str">
        <f>IF(LEN(D266)=1,CONCATENATE(TEXT(MONTH(B266),"00"),RIGHT(YEAR(B266),2),C266,"_0",D266),CONCATENATE(TEXT(MONTH(B266),"00"),RIGHT(YEAR(B266),2),C266,"_",D266))</f>
        <v>1023ASHC_CT</v>
      </c>
      <c r="B266" s="4">
        <f>B265</f>
        <v>45202</v>
      </c>
      <c r="C266" s="3" t="str">
        <f>C265</f>
        <v>ASHC</v>
      </c>
      <c r="D266" s="3" t="str">
        <f>D265</f>
        <v>CT</v>
      </c>
      <c r="E266" s="6">
        <v>3</v>
      </c>
      <c r="F266" s="2">
        <f ca="1">IFERROR(__xludf.DUMMYFUNCTION("""COMPUTED_VALUE"""),65)</f>
        <v>65</v>
      </c>
      <c r="G266" s="2">
        <f ca="1">IFERROR(__xludf.DUMMYFUNCTION("""COMPUTED_VALUE"""),30.42)</f>
        <v>30.42</v>
      </c>
      <c r="H266" s="2"/>
      <c r="I266" s="2"/>
    </row>
    <row r="267" spans="1:9" ht="12.75">
      <c r="A267" s="5" t="str">
        <f>IF(LEN(D267)=1,CONCATENATE(TEXT(MONTH(B267),"00"),RIGHT(YEAR(B267),2),C267,"_0",D267),CONCATENATE(TEXT(MONTH(B267),"00"),RIGHT(YEAR(B267),2),C267,"_",D267))</f>
        <v>1023ASHC_CT</v>
      </c>
      <c r="B267" s="4">
        <f>B266</f>
        <v>45202</v>
      </c>
      <c r="C267" s="3" t="str">
        <f>C266</f>
        <v>ASHC</v>
      </c>
      <c r="D267" s="3" t="str">
        <f>D266</f>
        <v>CT</v>
      </c>
      <c r="E267" s="6">
        <v>3</v>
      </c>
      <c r="F267" s="2">
        <f ca="1">IFERROR(__xludf.DUMMYFUNCTION("""COMPUTED_VALUE"""),66)</f>
        <v>66</v>
      </c>
      <c r="G267" s="2">
        <f ca="1">IFERROR(__xludf.DUMMYFUNCTION("""COMPUTED_VALUE"""),26.95)</f>
        <v>26.95</v>
      </c>
      <c r="H267" s="2"/>
      <c r="I267" s="2"/>
    </row>
    <row r="268" spans="1:9" ht="12.75">
      <c r="A268" s="5" t="str">
        <f>IF(LEN(D268)=1,CONCATENATE(TEXT(MONTH(B268),"00"),RIGHT(YEAR(B268),2),C268,"_0",D268),CONCATENATE(TEXT(MONTH(B268),"00"),RIGHT(YEAR(B268),2),C268,"_",D268))</f>
        <v>1023ASHC_CT</v>
      </c>
      <c r="B268" s="4">
        <f>B267</f>
        <v>45202</v>
      </c>
      <c r="C268" s="3" t="str">
        <f>C267</f>
        <v>ASHC</v>
      </c>
      <c r="D268" s="3" t="str">
        <f>D267</f>
        <v>CT</v>
      </c>
      <c r="E268" s="6">
        <v>3</v>
      </c>
      <c r="F268" s="2">
        <f ca="1">IFERROR(__xludf.DUMMYFUNCTION("""COMPUTED_VALUE"""),67)</f>
        <v>67</v>
      </c>
      <c r="G268" s="2">
        <f ca="1">IFERROR(__xludf.DUMMYFUNCTION("""COMPUTED_VALUE"""),21.71)</f>
        <v>21.71</v>
      </c>
      <c r="H268" s="2"/>
      <c r="I268" s="2"/>
    </row>
    <row r="269" spans="1:9" ht="12.75">
      <c r="A269" s="5" t="str">
        <f>IF(LEN(D269)=1,CONCATENATE(TEXT(MONTH(B269),"00"),RIGHT(YEAR(B269),2),C269,"_0",D269),CONCATENATE(TEXT(MONTH(B269),"00"),RIGHT(YEAR(B269),2),C269,"_",D269))</f>
        <v>1023ASHC_CT</v>
      </c>
      <c r="B269" s="4">
        <f>B268</f>
        <v>45202</v>
      </c>
      <c r="C269" s="3" t="str">
        <f>C268</f>
        <v>ASHC</v>
      </c>
      <c r="D269" s="3" t="str">
        <f>D268</f>
        <v>CT</v>
      </c>
      <c r="E269" s="6">
        <v>3</v>
      </c>
      <c r="F269" s="2">
        <f ca="1">IFERROR(__xludf.DUMMYFUNCTION("""COMPUTED_VALUE"""),68)</f>
        <v>68</v>
      </c>
      <c r="G269" s="2">
        <f ca="1">IFERROR(__xludf.DUMMYFUNCTION("""COMPUTED_VALUE"""),79.15)</f>
        <v>79.150000000000006</v>
      </c>
      <c r="H269" s="2"/>
      <c r="I269" s="2"/>
    </row>
    <row r="270" spans="1:9" ht="12.75">
      <c r="A270" s="5" t="str">
        <f>IF(LEN(D270)=1,CONCATENATE(TEXT(MONTH(B270),"00"),RIGHT(YEAR(B270),2),C270,"_0",D270),CONCATENATE(TEXT(MONTH(B270),"00"),RIGHT(YEAR(B270),2),C270,"_",D270))</f>
        <v>1023ASHC_CT</v>
      </c>
      <c r="B270" s="4">
        <f>B269</f>
        <v>45202</v>
      </c>
      <c r="C270" s="3" t="str">
        <f>C269</f>
        <v>ASHC</v>
      </c>
      <c r="D270" s="3" t="str">
        <f>D269</f>
        <v>CT</v>
      </c>
      <c r="E270" s="6">
        <v>3</v>
      </c>
      <c r="F270" s="2">
        <f ca="1">IFERROR(__xludf.DUMMYFUNCTION("""COMPUTED_VALUE"""),69)</f>
        <v>69</v>
      </c>
      <c r="G270" s="2"/>
      <c r="H270" s="2">
        <f ca="1">IFERROR(__xludf.DUMMYFUNCTION("""COMPUTED_VALUE"""),100.67)</f>
        <v>100.67</v>
      </c>
      <c r="I270" s="2"/>
    </row>
    <row r="271" spans="1:9" ht="12.75">
      <c r="A271" s="5" t="str">
        <f>IF(LEN(D271)=1,CONCATENATE(TEXT(MONTH(B271),"00"),RIGHT(YEAR(B271),2),C271,"_0",D271),CONCATENATE(TEXT(MONTH(B271),"00"),RIGHT(YEAR(B271),2),C271,"_",D271))</f>
        <v>1023ASHC_CT</v>
      </c>
      <c r="B271" s="4">
        <f>B270</f>
        <v>45202</v>
      </c>
      <c r="C271" s="3" t="str">
        <f>C270</f>
        <v>ASHC</v>
      </c>
      <c r="D271" s="3" t="str">
        <f>D270</f>
        <v>CT</v>
      </c>
      <c r="E271" s="6">
        <v>3</v>
      </c>
      <c r="F271" s="2">
        <f ca="1">IFERROR(__xludf.DUMMYFUNCTION("""COMPUTED_VALUE"""),70)</f>
        <v>70</v>
      </c>
      <c r="G271" s="2"/>
      <c r="H271" s="2">
        <f ca="1">IFERROR(__xludf.DUMMYFUNCTION("""COMPUTED_VALUE"""),88.84)</f>
        <v>88.84</v>
      </c>
      <c r="I271" s="2"/>
    </row>
    <row r="272" spans="1:9" ht="12.75">
      <c r="A272" s="5" t="str">
        <f>IF(LEN(D272)=1,CONCATENATE(TEXT(MONTH(B272),"00"),RIGHT(YEAR(B272),2),C272,"_0",D272),CONCATENATE(TEXT(MONTH(B272),"00"),RIGHT(YEAR(B272),2),C272,"_",D272))</f>
        <v>1023ASHC_CT</v>
      </c>
      <c r="B272" s="4">
        <f>B271</f>
        <v>45202</v>
      </c>
      <c r="C272" s="3" t="str">
        <f>C271</f>
        <v>ASHC</v>
      </c>
      <c r="D272" s="3" t="str">
        <f>D271</f>
        <v>CT</v>
      </c>
      <c r="E272" s="6">
        <v>3</v>
      </c>
      <c r="F272" s="2">
        <f ca="1">IFERROR(__xludf.DUMMYFUNCTION("""COMPUTED_VALUE"""),71)</f>
        <v>71</v>
      </c>
      <c r="G272" s="2"/>
      <c r="H272" s="2">
        <f ca="1">IFERROR(__xludf.DUMMYFUNCTION("""COMPUTED_VALUE"""),19.78)</f>
        <v>19.78</v>
      </c>
      <c r="I272" s="2"/>
    </row>
    <row r="273" spans="1:9" ht="12.75">
      <c r="A273" s="5" t="str">
        <f>IF(LEN(D273)=1,CONCATENATE(TEXT(MONTH(B273),"00"),RIGHT(YEAR(B273),2),C273,"_0",D273),CONCATENATE(TEXT(MONTH(B273),"00"),RIGHT(YEAR(B273),2),C273,"_",D273))</f>
        <v>1023ASHC_CT</v>
      </c>
      <c r="B273" s="4">
        <f>B272</f>
        <v>45202</v>
      </c>
      <c r="C273" s="3" t="str">
        <f>C272</f>
        <v>ASHC</v>
      </c>
      <c r="D273" s="3" t="str">
        <f>D272</f>
        <v>CT</v>
      </c>
      <c r="E273" s="6">
        <v>3</v>
      </c>
      <c r="F273" s="2">
        <f ca="1">IFERROR(__xludf.DUMMYFUNCTION("""COMPUTED_VALUE"""),72)</f>
        <v>72</v>
      </c>
      <c r="G273" s="2">
        <f ca="1">IFERROR(__xludf.DUMMYFUNCTION("""COMPUTED_VALUE"""),105.3)</f>
        <v>105.3</v>
      </c>
      <c r="H273" s="2"/>
      <c r="I273" s="2"/>
    </row>
    <row r="274" spans="1:9" ht="12.75">
      <c r="A274" s="5" t="str">
        <f>IF(LEN(D274)=1,CONCATENATE(TEXT(MONTH(B274),"00"),RIGHT(YEAR(B274),2),C274,"_0",D274),CONCATENATE(TEXT(MONTH(B274),"00"),RIGHT(YEAR(B274),2),C274,"_",D274))</f>
        <v>1023ASHC_CT</v>
      </c>
      <c r="B274" s="4">
        <f>B273</f>
        <v>45202</v>
      </c>
      <c r="C274" s="3" t="str">
        <f>C273</f>
        <v>ASHC</v>
      </c>
      <c r="D274" s="3" t="str">
        <f>D273</f>
        <v>CT</v>
      </c>
      <c r="E274" s="6">
        <v>3</v>
      </c>
      <c r="F274" s="2">
        <f ca="1">IFERROR(__xludf.DUMMYFUNCTION("""COMPUTED_VALUE"""),73)</f>
        <v>73</v>
      </c>
      <c r="G274" s="2">
        <f ca="1">IFERROR(__xludf.DUMMYFUNCTION("""COMPUTED_VALUE"""),29.1)</f>
        <v>29.1</v>
      </c>
      <c r="H274" s="2"/>
      <c r="I274" s="2"/>
    </row>
    <row r="275" spans="1:9" ht="12.75">
      <c r="A275" s="5" t="str">
        <f>IF(LEN(D275)=1,CONCATENATE(TEXT(MONTH(B275),"00"),RIGHT(YEAR(B275),2),C275,"_0",D275),CONCATENATE(TEXT(MONTH(B275),"00"),RIGHT(YEAR(B275),2),C275,"_",D275))</f>
        <v>1023ASHC_CT</v>
      </c>
      <c r="B275" s="4">
        <f>B274</f>
        <v>45202</v>
      </c>
      <c r="C275" s="3" t="str">
        <f>C274</f>
        <v>ASHC</v>
      </c>
      <c r="D275" s="3" t="str">
        <f>D274</f>
        <v>CT</v>
      </c>
      <c r="E275" s="6">
        <v>3</v>
      </c>
      <c r="F275" s="2">
        <f ca="1">IFERROR(__xludf.DUMMYFUNCTION("""COMPUTED_VALUE"""),74)</f>
        <v>74</v>
      </c>
      <c r="G275" s="2"/>
      <c r="H275" s="2">
        <f ca="1">IFERROR(__xludf.DUMMYFUNCTION("""COMPUTED_VALUE"""),110.96)</f>
        <v>110.96</v>
      </c>
      <c r="I275" s="2"/>
    </row>
    <row r="276" spans="1:9" ht="12.75">
      <c r="A276" s="5" t="str">
        <f>IF(LEN(D276)=1,CONCATENATE(TEXT(MONTH(B276),"00"),RIGHT(YEAR(B276),2),C276,"_0",D276),CONCATENATE(TEXT(MONTH(B276),"00"),RIGHT(YEAR(B276),2),C276,"_",D276))</f>
        <v>1023ASHC_CT</v>
      </c>
      <c r="B276" s="4">
        <f>B275</f>
        <v>45202</v>
      </c>
      <c r="C276" s="3" t="str">
        <f>C275</f>
        <v>ASHC</v>
      </c>
      <c r="D276" s="3" t="str">
        <f>D275</f>
        <v>CT</v>
      </c>
      <c r="E276" s="6">
        <v>3</v>
      </c>
      <c r="F276" s="2">
        <f ca="1">IFERROR(__xludf.DUMMYFUNCTION("""COMPUTED_VALUE"""),75)</f>
        <v>75</v>
      </c>
      <c r="G276" s="2">
        <f ca="1">IFERROR(__xludf.DUMMYFUNCTION("""COMPUTED_VALUE"""),20.82)</f>
        <v>20.82</v>
      </c>
      <c r="H276" s="2"/>
      <c r="I276" s="2"/>
    </row>
    <row r="277" spans="1:9" ht="12.75">
      <c r="A277" s="5" t="str">
        <f>IF(LEN(D277)=1,CONCATENATE(TEXT(MONTH(B277),"00"),RIGHT(YEAR(B277),2),C277,"_0",D277),CONCATENATE(TEXT(MONTH(B277),"00"),RIGHT(YEAR(B277),2),C277,"_",D277))</f>
        <v>1023ASHC_CT</v>
      </c>
      <c r="B277" s="4">
        <f>B276</f>
        <v>45202</v>
      </c>
      <c r="C277" s="3" t="str">
        <f>C276</f>
        <v>ASHC</v>
      </c>
      <c r="D277" s="3" t="str">
        <f>D276</f>
        <v>CT</v>
      </c>
      <c r="E277" s="6">
        <v>3</v>
      </c>
      <c r="F277" s="2">
        <f ca="1">IFERROR(__xludf.DUMMYFUNCTION("""COMPUTED_VALUE"""),76)</f>
        <v>76</v>
      </c>
      <c r="G277" s="2">
        <f ca="1">IFERROR(__xludf.DUMMYFUNCTION("""COMPUTED_VALUE"""),10.71)</f>
        <v>10.71</v>
      </c>
      <c r="H277" s="2"/>
      <c r="I277" s="2"/>
    </row>
    <row r="278" spans="1:9" ht="12.75">
      <c r="A278" s="5" t="str">
        <f>IF(LEN(D278)=1,CONCATENATE(TEXT(MONTH(B278),"00"),RIGHT(YEAR(B278),2),C278,"_0",D278),CONCATENATE(TEXT(MONTH(B278),"00"),RIGHT(YEAR(B278),2),C278,"_",D278))</f>
        <v>1023ASHC_CT</v>
      </c>
      <c r="B278" s="4">
        <f>B277</f>
        <v>45202</v>
      </c>
      <c r="C278" s="3" t="str">
        <f>C277</f>
        <v>ASHC</v>
      </c>
      <c r="D278" s="3" t="str">
        <f>D277</f>
        <v>CT</v>
      </c>
      <c r="E278" s="6">
        <v>3</v>
      </c>
      <c r="F278" s="2">
        <f ca="1">IFERROR(__xludf.DUMMYFUNCTION("""COMPUTED_VALUE"""),77)</f>
        <v>77</v>
      </c>
      <c r="G278" s="2">
        <f ca="1">IFERROR(__xludf.DUMMYFUNCTION("""COMPUTED_VALUE"""),32.81)</f>
        <v>32.81</v>
      </c>
      <c r="H278" s="2"/>
      <c r="I278" s="2"/>
    </row>
    <row r="279" spans="1:9" ht="12.75">
      <c r="A279" s="5" t="str">
        <f>IF(LEN(D279)=1,CONCATENATE(TEXT(MONTH(B279),"00"),RIGHT(YEAR(B279),2),C279,"_0",D279),CONCATENATE(TEXT(MONTH(B279),"00"),RIGHT(YEAR(B279),2),C279,"_",D279))</f>
        <v>1023ASHC_CT</v>
      </c>
      <c r="B279" s="4">
        <f>B278</f>
        <v>45202</v>
      </c>
      <c r="C279" s="3" t="str">
        <f>C278</f>
        <v>ASHC</v>
      </c>
      <c r="D279" s="3" t="str">
        <f>D278</f>
        <v>CT</v>
      </c>
      <c r="E279" s="6">
        <v>3</v>
      </c>
      <c r="F279" s="2">
        <f ca="1">IFERROR(__xludf.DUMMYFUNCTION("""COMPUTED_VALUE"""),78)</f>
        <v>78</v>
      </c>
      <c r="G279" s="2">
        <f ca="1">IFERROR(__xludf.DUMMYFUNCTION("""COMPUTED_VALUE"""),16.24)</f>
        <v>16.239999999999998</v>
      </c>
      <c r="H279" s="2"/>
      <c r="I279" s="2"/>
    </row>
    <row r="280" spans="1:9" ht="12.75">
      <c r="A280" s="5" t="str">
        <f>IF(LEN(D280)=1,CONCATENATE(TEXT(MONTH(B280),"00"),RIGHT(YEAR(B280),2),C280,"_0",D280),CONCATENATE(TEXT(MONTH(B280),"00"),RIGHT(YEAR(B280),2),C280,"_",D280))</f>
        <v>1023ASHC_CT</v>
      </c>
      <c r="B280" s="4">
        <f>B279</f>
        <v>45202</v>
      </c>
      <c r="C280" s="3" t="str">
        <f>C279</f>
        <v>ASHC</v>
      </c>
      <c r="D280" s="3" t="str">
        <f>D279</f>
        <v>CT</v>
      </c>
      <c r="E280" s="6">
        <v>3</v>
      </c>
      <c r="F280" s="2">
        <f ca="1">IFERROR(__xludf.DUMMYFUNCTION("""COMPUTED_VALUE"""),79)</f>
        <v>79</v>
      </c>
      <c r="G280" s="2">
        <f ca="1">IFERROR(__xludf.DUMMYFUNCTION("""COMPUTED_VALUE"""),53.56)</f>
        <v>53.56</v>
      </c>
      <c r="H280" s="2"/>
      <c r="I280" s="2"/>
    </row>
    <row r="281" spans="1:9" ht="12.75">
      <c r="A281" s="5" t="str">
        <f>IF(LEN(D281)=1,CONCATENATE(TEXT(MONTH(B281),"00"),RIGHT(YEAR(B281),2),C281,"_0",D281),CONCATENATE(TEXT(MONTH(B281),"00"),RIGHT(YEAR(B281),2),C281,"_",D281))</f>
        <v>1023ASHC_CT</v>
      </c>
      <c r="B281" s="4">
        <f>B280</f>
        <v>45202</v>
      </c>
      <c r="C281" s="3" t="str">
        <f>C280</f>
        <v>ASHC</v>
      </c>
      <c r="D281" s="3" t="str">
        <f>D280</f>
        <v>CT</v>
      </c>
      <c r="E281" s="6">
        <v>3</v>
      </c>
      <c r="F281" s="2">
        <f ca="1">IFERROR(__xludf.DUMMYFUNCTION("""COMPUTED_VALUE"""),80)</f>
        <v>80</v>
      </c>
      <c r="G281" s="2"/>
      <c r="H281" s="2">
        <f ca="1">IFERROR(__xludf.DUMMYFUNCTION("""COMPUTED_VALUE"""),115.16)</f>
        <v>115.16</v>
      </c>
      <c r="I281" s="2"/>
    </row>
    <row r="282" spans="1:9" ht="12.75">
      <c r="A282" s="5" t="str">
        <f>IF(LEN(D282)=1,CONCATENATE(TEXT(MONTH(B282),"00"),RIGHT(YEAR(B282),2),C282,"_0",D282),CONCATENATE(TEXT(MONTH(B282),"00"),RIGHT(YEAR(B282),2),C282,"_",D282))</f>
        <v>1023ASHC_CT</v>
      </c>
      <c r="B282" s="4">
        <f>B281</f>
        <v>45202</v>
      </c>
      <c r="C282" s="3" t="str">
        <f>C281</f>
        <v>ASHC</v>
      </c>
      <c r="D282" s="3" t="str">
        <f>D281</f>
        <v>CT</v>
      </c>
      <c r="E282" s="6">
        <v>3</v>
      </c>
      <c r="F282" s="2">
        <f ca="1">IFERROR(__xludf.DUMMYFUNCTION("""COMPUTED_VALUE"""),81)</f>
        <v>81</v>
      </c>
      <c r="G282" s="2"/>
      <c r="H282" s="2">
        <f ca="1">IFERROR(__xludf.DUMMYFUNCTION("""COMPUTED_VALUE"""),117.7)</f>
        <v>117.7</v>
      </c>
      <c r="I282" s="2"/>
    </row>
    <row r="283" spans="1:9" ht="12.75">
      <c r="A283" s="5" t="str">
        <f>IF(LEN(D283)=1,CONCATENATE(TEXT(MONTH(B283),"00"),RIGHT(YEAR(B283),2),C283,"_0",D283),CONCATENATE(TEXT(MONTH(B283),"00"),RIGHT(YEAR(B283),2),C283,"_",D283))</f>
        <v>1023ASHC_CT</v>
      </c>
      <c r="B283" s="4">
        <f>B282</f>
        <v>45202</v>
      </c>
      <c r="C283" s="3" t="str">
        <f>C282</f>
        <v>ASHC</v>
      </c>
      <c r="D283" s="3" t="str">
        <f>D282</f>
        <v>CT</v>
      </c>
      <c r="E283" s="6">
        <v>3</v>
      </c>
      <c r="F283" s="2">
        <f ca="1">IFERROR(__xludf.DUMMYFUNCTION("""COMPUTED_VALUE"""),82)</f>
        <v>82</v>
      </c>
      <c r="G283" s="2">
        <f ca="1">IFERROR(__xludf.DUMMYFUNCTION("""COMPUTED_VALUE"""),72.42)</f>
        <v>72.42</v>
      </c>
      <c r="H283" s="2"/>
      <c r="I283" s="2"/>
    </row>
    <row r="284" spans="1:9" ht="12.75">
      <c r="A284" s="5" t="str">
        <f>IF(LEN(D284)=1,CONCATENATE(TEXT(MONTH(B284),"00"),RIGHT(YEAR(B284),2),C284,"_0",D284),CONCATENATE(TEXT(MONTH(B284),"00"),RIGHT(YEAR(B284),2),C284,"_",D284))</f>
        <v>1023ASHC_CT</v>
      </c>
      <c r="B284" s="4">
        <f>B283</f>
        <v>45202</v>
      </c>
      <c r="C284" s="3" t="str">
        <f>C283</f>
        <v>ASHC</v>
      </c>
      <c r="D284" s="3" t="str">
        <f>D283</f>
        <v>CT</v>
      </c>
      <c r="E284" s="6">
        <v>3</v>
      </c>
      <c r="F284" s="2">
        <f ca="1">IFERROR(__xludf.DUMMYFUNCTION("""COMPUTED_VALUE"""),83)</f>
        <v>83</v>
      </c>
      <c r="G284" s="2">
        <f ca="1">IFERROR(__xludf.DUMMYFUNCTION("""COMPUTED_VALUE"""),62.83)</f>
        <v>62.83</v>
      </c>
      <c r="H284" s="2"/>
      <c r="I284" s="2"/>
    </row>
    <row r="285" spans="1:9" ht="12.75">
      <c r="A285" s="5" t="str">
        <f>IF(LEN(D285)=1,CONCATENATE(TEXT(MONTH(B285),"00"),RIGHT(YEAR(B285),2),C285,"_0",D285),CONCATENATE(TEXT(MONTH(B285),"00"),RIGHT(YEAR(B285),2),C285,"_",D285))</f>
        <v>1023ASHC_CT</v>
      </c>
      <c r="B285" s="4">
        <f>B284</f>
        <v>45202</v>
      </c>
      <c r="C285" s="3" t="str">
        <f>C284</f>
        <v>ASHC</v>
      </c>
      <c r="D285" s="3" t="str">
        <f>D284</f>
        <v>CT</v>
      </c>
      <c r="E285" s="6">
        <v>3</v>
      </c>
      <c r="F285" s="2">
        <f ca="1">IFERROR(__xludf.DUMMYFUNCTION("""COMPUTED_VALUE"""),84)</f>
        <v>84</v>
      </c>
      <c r="G285" s="2">
        <f ca="1">IFERROR(__xludf.DUMMYFUNCTION("""COMPUTED_VALUE"""),89.05)</f>
        <v>89.05</v>
      </c>
      <c r="H285" s="2"/>
      <c r="I285" s="2"/>
    </row>
    <row r="286" spans="1:9" ht="12.75">
      <c r="A286" s="5" t="str">
        <f>IF(LEN(D286)=1,CONCATENATE(TEXT(MONTH(B286),"00"),RIGHT(YEAR(B286),2),C286,"_0",D286),CONCATENATE(TEXT(MONTH(B286),"00"),RIGHT(YEAR(B286),2),C286,"_",D286))</f>
        <v>1023ASHC_CT</v>
      </c>
      <c r="B286" s="4">
        <f>B285</f>
        <v>45202</v>
      </c>
      <c r="C286" s="3" t="str">
        <f>C285</f>
        <v>ASHC</v>
      </c>
      <c r="D286" s="3" t="str">
        <f>D285</f>
        <v>CT</v>
      </c>
      <c r="E286" s="6">
        <v>3</v>
      </c>
      <c r="F286" s="2">
        <f ca="1">IFERROR(__xludf.DUMMYFUNCTION("""COMPUTED_VALUE"""),85)</f>
        <v>85</v>
      </c>
      <c r="G286" s="2">
        <f ca="1">IFERROR(__xludf.DUMMYFUNCTION("""COMPUTED_VALUE"""),14.64)</f>
        <v>14.64</v>
      </c>
      <c r="H286" s="2"/>
      <c r="I286" s="2"/>
    </row>
    <row r="287" spans="1:9" ht="12.75">
      <c r="A287" s="5" t="str">
        <f>IF(LEN(D287)=1,CONCATENATE(TEXT(MONTH(B287),"00"),RIGHT(YEAR(B287),2),C287,"_0",D287),CONCATENATE(TEXT(MONTH(B287),"00"),RIGHT(YEAR(B287),2),C287,"_",D287))</f>
        <v>1023ASHC_CT</v>
      </c>
      <c r="B287" s="4">
        <f>B286</f>
        <v>45202</v>
      </c>
      <c r="C287" s="3" t="str">
        <f>C286</f>
        <v>ASHC</v>
      </c>
      <c r="D287" s="3" t="str">
        <f>D286</f>
        <v>CT</v>
      </c>
      <c r="E287" s="6">
        <v>3</v>
      </c>
      <c r="F287" s="2">
        <f ca="1">IFERROR(__xludf.DUMMYFUNCTION("""COMPUTED_VALUE"""),86)</f>
        <v>86</v>
      </c>
      <c r="G287" s="2">
        <f ca="1">IFERROR(__xludf.DUMMYFUNCTION("""COMPUTED_VALUE"""),67.92)</f>
        <v>67.92</v>
      </c>
      <c r="H287" s="2"/>
      <c r="I287" s="2"/>
    </row>
    <row r="288" spans="1:9" ht="12.75">
      <c r="A288" s="5" t="str">
        <f>IF(LEN(D288)=1,CONCATENATE(TEXT(MONTH(B288),"00"),RIGHT(YEAR(B288),2),C288,"_0",D288),CONCATENATE(TEXT(MONTH(B288),"00"),RIGHT(YEAR(B288),2),C288,"_",D288))</f>
        <v>1023ASHC_CT</v>
      </c>
      <c r="B288" s="4">
        <f>B287</f>
        <v>45202</v>
      </c>
      <c r="C288" s="3" t="str">
        <f>C287</f>
        <v>ASHC</v>
      </c>
      <c r="D288" s="3" t="str">
        <f>D287</f>
        <v>CT</v>
      </c>
      <c r="E288" s="6">
        <v>3</v>
      </c>
      <c r="F288" s="2">
        <f ca="1">IFERROR(__xludf.DUMMYFUNCTION("""COMPUTED_VALUE"""),87)</f>
        <v>87</v>
      </c>
      <c r="G288" s="2">
        <f ca="1">IFERROR(__xludf.DUMMYFUNCTION("""COMPUTED_VALUE"""),112.91)</f>
        <v>112.91</v>
      </c>
      <c r="H288" s="2"/>
      <c r="I288" s="2"/>
    </row>
    <row r="289" spans="1:9" ht="12.75">
      <c r="A289" s="5" t="str">
        <f>IF(LEN(D289)=1,CONCATENATE(TEXT(MONTH(B289),"00"),RIGHT(YEAR(B289),2),C289,"_0",D289),CONCATENATE(TEXT(MONTH(B289),"00"),RIGHT(YEAR(B289),2),C289,"_",D289))</f>
        <v>1023ASHC_CT</v>
      </c>
      <c r="B289" s="4">
        <f>B288</f>
        <v>45202</v>
      </c>
      <c r="C289" s="3" t="str">
        <f>C288</f>
        <v>ASHC</v>
      </c>
      <c r="D289" s="3" t="str">
        <f>D288</f>
        <v>CT</v>
      </c>
      <c r="E289" s="6">
        <v>3</v>
      </c>
      <c r="F289" s="2">
        <f ca="1">IFERROR(__xludf.DUMMYFUNCTION("""COMPUTED_VALUE"""),88)</f>
        <v>88</v>
      </c>
      <c r="G289" s="2">
        <f ca="1">IFERROR(__xludf.DUMMYFUNCTION("""COMPUTED_VALUE"""),31.52)</f>
        <v>31.52</v>
      </c>
      <c r="H289" s="2"/>
      <c r="I289" s="2"/>
    </row>
    <row r="290" spans="1:9" ht="12.75">
      <c r="A290" s="5" t="str">
        <f>IF(LEN(D290)=1,CONCATENATE(TEXT(MONTH(B290),"00"),RIGHT(YEAR(B290),2),C290,"_0",D290),CONCATENATE(TEXT(MONTH(B290),"00"),RIGHT(YEAR(B290),2),C290,"_",D290))</f>
        <v>1023ASHC_CT</v>
      </c>
      <c r="B290" s="4">
        <f>B289</f>
        <v>45202</v>
      </c>
      <c r="C290" s="3" t="str">
        <f>C289</f>
        <v>ASHC</v>
      </c>
      <c r="D290" s="3" t="str">
        <f>D289</f>
        <v>CT</v>
      </c>
      <c r="E290" s="6">
        <v>3</v>
      </c>
      <c r="F290" s="2">
        <f ca="1">IFERROR(__xludf.DUMMYFUNCTION("""COMPUTED_VALUE"""),89)</f>
        <v>89</v>
      </c>
      <c r="G290" s="2">
        <f ca="1">IFERROR(__xludf.DUMMYFUNCTION("""COMPUTED_VALUE"""),28.65)</f>
        <v>28.65</v>
      </c>
      <c r="H290" s="2"/>
      <c r="I290" s="2"/>
    </row>
    <row r="291" spans="1:9" ht="12.75">
      <c r="A291" s="5" t="str">
        <f>IF(LEN(D291)=1,CONCATENATE(TEXT(MONTH(B291),"00"),RIGHT(YEAR(B291),2),C291,"_0",D291),CONCATENATE(TEXT(MONTH(B291),"00"),RIGHT(YEAR(B291),2),C291,"_",D291))</f>
        <v>1023ASHC_CT</v>
      </c>
      <c r="B291" s="4">
        <f>B290</f>
        <v>45202</v>
      </c>
      <c r="C291" s="3" t="str">
        <f>C290</f>
        <v>ASHC</v>
      </c>
      <c r="D291" s="3" t="str">
        <f>D290</f>
        <v>CT</v>
      </c>
      <c r="E291" s="6">
        <v>3</v>
      </c>
      <c r="F291" s="2">
        <f ca="1">IFERROR(__xludf.DUMMYFUNCTION("""COMPUTED_VALUE"""),90)</f>
        <v>90</v>
      </c>
      <c r="G291" s="2">
        <f ca="1">IFERROR(__xludf.DUMMYFUNCTION("""COMPUTED_VALUE"""),59.61)</f>
        <v>59.61</v>
      </c>
      <c r="H291" s="2"/>
      <c r="I291" s="2"/>
    </row>
    <row r="292" spans="1:9" ht="12.75">
      <c r="A292" s="5" t="str">
        <f>IF(LEN(D292)=1,CONCATENATE(TEXT(MONTH(B292),"00"),RIGHT(YEAR(B292),2),C292,"_0",D292),CONCATENATE(TEXT(MONTH(B292),"00"),RIGHT(YEAR(B292),2),C292,"_",D292))</f>
        <v>1023ASHC_CT</v>
      </c>
      <c r="B292" s="4">
        <f>B291</f>
        <v>45202</v>
      </c>
      <c r="C292" s="3" t="str">
        <f>C291</f>
        <v>ASHC</v>
      </c>
      <c r="D292" s="3" t="str">
        <f>D291</f>
        <v>CT</v>
      </c>
      <c r="E292" s="6">
        <v>3</v>
      </c>
      <c r="F292" s="2">
        <f ca="1">IFERROR(__xludf.DUMMYFUNCTION("""COMPUTED_VALUE"""),91)</f>
        <v>91</v>
      </c>
      <c r="G292" s="2">
        <f ca="1">IFERROR(__xludf.DUMMYFUNCTION("""COMPUTED_VALUE"""),55.42)</f>
        <v>55.42</v>
      </c>
      <c r="H292" s="2"/>
      <c r="I292" s="2"/>
    </row>
    <row r="293" spans="1:9" ht="12.75">
      <c r="A293" s="5" t="str">
        <f>IF(LEN(D293)=1,CONCATENATE(TEXT(MONTH(B293),"00"),RIGHT(YEAR(B293),2),C293,"_0",D293),CONCATENATE(TEXT(MONTH(B293),"00"),RIGHT(YEAR(B293),2),C293,"_",D293))</f>
        <v>1023ASHC_CT</v>
      </c>
      <c r="B293" s="4">
        <f>B292</f>
        <v>45202</v>
      </c>
      <c r="C293" s="3" t="str">
        <f>C292</f>
        <v>ASHC</v>
      </c>
      <c r="D293" s="3" t="str">
        <f>D292</f>
        <v>CT</v>
      </c>
      <c r="E293" s="6">
        <v>3</v>
      </c>
      <c r="F293" s="2">
        <f ca="1">IFERROR(__xludf.DUMMYFUNCTION("""COMPUTED_VALUE"""),92)</f>
        <v>92</v>
      </c>
      <c r="G293" s="2">
        <f ca="1">IFERROR(__xludf.DUMMYFUNCTION("""COMPUTED_VALUE"""),39.03)</f>
        <v>39.03</v>
      </c>
      <c r="H293" s="2"/>
      <c r="I293" s="2"/>
    </row>
    <row r="294" spans="1:9" ht="12.75">
      <c r="A294" s="5" t="str">
        <f>IF(LEN(D294)=1,CONCATENATE(TEXT(MONTH(B294),"00"),RIGHT(YEAR(B294),2),C294,"_0",D294),CONCATENATE(TEXT(MONTH(B294),"00"),RIGHT(YEAR(B294),2),C294,"_",D294))</f>
        <v>1023ASHC_CT</v>
      </c>
      <c r="B294" s="4">
        <f>B293</f>
        <v>45202</v>
      </c>
      <c r="C294" s="3" t="str">
        <f>C293</f>
        <v>ASHC</v>
      </c>
      <c r="D294" s="3" t="str">
        <f>D293</f>
        <v>CT</v>
      </c>
      <c r="E294" s="6">
        <v>3</v>
      </c>
      <c r="F294" s="2">
        <f ca="1">IFERROR(__xludf.DUMMYFUNCTION("""COMPUTED_VALUE"""),93)</f>
        <v>93</v>
      </c>
      <c r="G294" s="2">
        <f ca="1">IFERROR(__xludf.DUMMYFUNCTION("""COMPUTED_VALUE"""),45.76)</f>
        <v>45.76</v>
      </c>
      <c r="H294" s="2"/>
      <c r="I294" s="2"/>
    </row>
    <row r="295" spans="1:9" ht="12.75">
      <c r="A295" s="5" t="str">
        <f>IF(LEN(D295)=1,CONCATENATE(TEXT(MONTH(B295),"00"),RIGHT(YEAR(B295),2),C295,"_0",D295),CONCATENATE(TEXT(MONTH(B295),"00"),RIGHT(YEAR(B295),2),C295,"_",D295))</f>
        <v>1023ASHC_CT</v>
      </c>
      <c r="B295" s="4">
        <f>B294</f>
        <v>45202</v>
      </c>
      <c r="C295" s="3" t="str">
        <f>C294</f>
        <v>ASHC</v>
      </c>
      <c r="D295" s="3" t="str">
        <f>D294</f>
        <v>CT</v>
      </c>
      <c r="E295" s="6">
        <v>3</v>
      </c>
      <c r="F295" s="2">
        <f ca="1">IFERROR(__xludf.DUMMYFUNCTION("""COMPUTED_VALUE"""),94)</f>
        <v>94</v>
      </c>
      <c r="G295" s="2"/>
      <c r="H295" s="2">
        <f ca="1">IFERROR(__xludf.DUMMYFUNCTION("""COMPUTED_VALUE"""),67.11)</f>
        <v>67.11</v>
      </c>
      <c r="I295" s="2"/>
    </row>
    <row r="296" spans="1:9" ht="12.75">
      <c r="A296" s="5" t="str">
        <f>IF(LEN(D296)=1,CONCATENATE(TEXT(MONTH(B296),"00"),RIGHT(YEAR(B296),2),C296,"_0",D296),CONCATENATE(TEXT(MONTH(B296),"00"),RIGHT(YEAR(B296),2),C296,"_",D296))</f>
        <v>1023ASHC_CT</v>
      </c>
      <c r="B296" s="4">
        <f>B295</f>
        <v>45202</v>
      </c>
      <c r="C296" s="3" t="str">
        <f>C295</f>
        <v>ASHC</v>
      </c>
      <c r="D296" s="3" t="str">
        <f>D295</f>
        <v>CT</v>
      </c>
      <c r="E296" s="6">
        <v>3</v>
      </c>
      <c r="F296" s="2">
        <f ca="1">IFERROR(__xludf.DUMMYFUNCTION("""COMPUTED_VALUE"""),95)</f>
        <v>95</v>
      </c>
      <c r="G296" s="2"/>
      <c r="H296" s="2">
        <f ca="1">IFERROR(__xludf.DUMMYFUNCTION("""COMPUTED_VALUE"""),30.15)</f>
        <v>30.15</v>
      </c>
      <c r="I296" s="2"/>
    </row>
    <row r="297" spans="1:9" ht="12.75">
      <c r="A297" s="5" t="str">
        <f>IF(LEN(D297)=1,CONCATENATE(TEXT(MONTH(B297),"00"),RIGHT(YEAR(B297),2),C297,"_0",D297),CONCATENATE(TEXT(MONTH(B297),"00"),RIGHT(YEAR(B297),2),C297,"_",D297))</f>
        <v>1023ASHC_CT</v>
      </c>
      <c r="B297" s="4">
        <f>B296</f>
        <v>45202</v>
      </c>
      <c r="C297" s="3" t="str">
        <f>C296</f>
        <v>ASHC</v>
      </c>
      <c r="D297" s="3" t="str">
        <f>D296</f>
        <v>CT</v>
      </c>
      <c r="E297" s="6">
        <v>3</v>
      </c>
      <c r="F297" s="2">
        <f ca="1">IFERROR(__xludf.DUMMYFUNCTION("""COMPUTED_VALUE"""),96)</f>
        <v>96</v>
      </c>
      <c r="G297" s="2">
        <f ca="1">IFERROR(__xludf.DUMMYFUNCTION("""COMPUTED_VALUE"""),30.3)</f>
        <v>30.3</v>
      </c>
      <c r="H297" s="2"/>
      <c r="I297" s="2"/>
    </row>
    <row r="298" spans="1:9" ht="12.75">
      <c r="A298" s="5" t="str">
        <f>IF(LEN(D298)=1,CONCATENATE(TEXT(MONTH(B298),"00"),RIGHT(YEAR(B298),2),C298,"_0",D298),CONCATENATE(TEXT(MONTH(B298),"00"),RIGHT(YEAR(B298),2),C298,"_",D298))</f>
        <v>1023ASHC_CT</v>
      </c>
      <c r="B298" s="4">
        <f>B297</f>
        <v>45202</v>
      </c>
      <c r="C298" s="3" t="str">
        <f>C297</f>
        <v>ASHC</v>
      </c>
      <c r="D298" s="3" t="str">
        <f>D297</f>
        <v>CT</v>
      </c>
      <c r="E298" s="6">
        <v>3</v>
      </c>
      <c r="F298" s="2">
        <f ca="1">IFERROR(__xludf.DUMMYFUNCTION("""COMPUTED_VALUE"""),97)</f>
        <v>97</v>
      </c>
      <c r="G298" s="2">
        <f ca="1">IFERROR(__xludf.DUMMYFUNCTION("""COMPUTED_VALUE"""),32.47)</f>
        <v>32.47</v>
      </c>
      <c r="H298" s="2"/>
      <c r="I298" s="2"/>
    </row>
    <row r="299" spans="1:9" ht="12.75">
      <c r="A299" s="5" t="str">
        <f>IF(LEN(D299)=1,CONCATENATE(TEXT(MONTH(B299),"00"),RIGHT(YEAR(B299),2),C299,"_0",D299),CONCATENATE(TEXT(MONTH(B299),"00"),RIGHT(YEAR(B299),2),C299,"_",D299))</f>
        <v>1023ASHC_CT</v>
      </c>
      <c r="B299" s="4">
        <f>B298</f>
        <v>45202</v>
      </c>
      <c r="C299" s="3" t="str">
        <f>C298</f>
        <v>ASHC</v>
      </c>
      <c r="D299" s="3" t="str">
        <f>D298</f>
        <v>CT</v>
      </c>
      <c r="E299" s="6">
        <v>3</v>
      </c>
      <c r="F299" s="2">
        <f ca="1">IFERROR(__xludf.DUMMYFUNCTION("""COMPUTED_VALUE"""),98)</f>
        <v>98</v>
      </c>
      <c r="G299" s="2"/>
      <c r="H299" s="2">
        <f ca="1">IFERROR(__xludf.DUMMYFUNCTION("""COMPUTED_VALUE"""),90.93)</f>
        <v>90.93</v>
      </c>
      <c r="I299" s="2"/>
    </row>
    <row r="300" spans="1:9" ht="12.75">
      <c r="A300" s="5" t="str">
        <f>IF(LEN(D300)=1,CONCATENATE(TEXT(MONTH(B300),"00"),RIGHT(YEAR(B300),2),C300,"_0",D300),CONCATENATE(TEXT(MONTH(B300),"00"),RIGHT(YEAR(B300),2),C300,"_",D300))</f>
        <v>1023ASHC_CT</v>
      </c>
      <c r="B300" s="4">
        <f>B299</f>
        <v>45202</v>
      </c>
      <c r="C300" s="3" t="str">
        <f>C299</f>
        <v>ASHC</v>
      </c>
      <c r="D300" s="3" t="str">
        <f>D299</f>
        <v>CT</v>
      </c>
      <c r="E300" s="6">
        <v>3</v>
      </c>
      <c r="F300" s="2">
        <f ca="1">IFERROR(__xludf.DUMMYFUNCTION("""COMPUTED_VALUE"""),99)</f>
        <v>99</v>
      </c>
      <c r="G300" s="2"/>
      <c r="H300" s="2"/>
      <c r="I300" s="2"/>
    </row>
    <row r="301" spans="1:9" ht="12.75">
      <c r="A301" s="5" t="str">
        <f>IF(LEN(D301)=1,CONCATENATE(TEXT(MONTH(B301),"00"),RIGHT(YEAR(B301),2),C301,"_0",D301),CONCATENATE(TEXT(MONTH(B301),"00"),RIGHT(YEAR(B301),2),C301,"_",D301))</f>
        <v>1023ASHC_CT</v>
      </c>
      <c r="B301" s="4">
        <f>B300</f>
        <v>45202</v>
      </c>
      <c r="C301" s="3" t="str">
        <f>C300</f>
        <v>ASHC</v>
      </c>
      <c r="D301" s="3" t="str">
        <f>D300</f>
        <v>CT</v>
      </c>
      <c r="E301" s="6">
        <v>3</v>
      </c>
      <c r="F301" s="2">
        <f ca="1">IFERROR(__xludf.DUMMYFUNCTION("""COMPUTED_VALUE"""),100)</f>
        <v>100</v>
      </c>
      <c r="G301" s="2"/>
      <c r="H301" s="2"/>
      <c r="I301" s="2"/>
    </row>
    <row r="302" spans="1:9" ht="12.75">
      <c r="A302" s="5" t="str">
        <f>IF(LEN(D302)=1,CONCATENATE(TEXT(MONTH(B302),"00"),RIGHT(YEAR(B302),2),C302,"_0",D302),CONCATENATE(TEXT(MONTH(B302),"00"),RIGHT(YEAR(B302),2),C302,"_",D302))</f>
        <v>1023ASHC_CT</v>
      </c>
      <c r="B302" s="4">
        <f>B301</f>
        <v>45202</v>
      </c>
      <c r="C302" s="3" t="str">
        <f>C301</f>
        <v>ASHC</v>
      </c>
      <c r="D302" s="3" t="str">
        <f>D301</f>
        <v>CT</v>
      </c>
      <c r="E302" s="6">
        <v>4</v>
      </c>
      <c r="F302" s="2">
        <f ca="1">IFERROR(__xludf.DUMMYFUNCTION("""COMPUTED_VALUE"""),1)</f>
        <v>1</v>
      </c>
      <c r="G302" s="2">
        <f ca="1">IFERROR(__xludf.DUMMYFUNCTION("""COMPUTED_VALUE"""),20.5)</f>
        <v>20.5</v>
      </c>
      <c r="H302" s="2"/>
      <c r="I302" s="2"/>
    </row>
    <row r="303" spans="1:9" ht="12.75">
      <c r="A303" s="5" t="str">
        <f>IF(LEN(D303)=1,CONCATENATE(TEXT(MONTH(B303),"00"),RIGHT(YEAR(B303),2),C303,"_0",D303),CONCATENATE(TEXT(MONTH(B303),"00"),RIGHT(YEAR(B303),2),C303,"_",D303))</f>
        <v>1023ASHC_CT</v>
      </c>
      <c r="B303" s="4">
        <f>B302</f>
        <v>45202</v>
      </c>
      <c r="C303" s="3" t="str">
        <f>C302</f>
        <v>ASHC</v>
      </c>
      <c r="D303" s="3" t="str">
        <f>D302</f>
        <v>CT</v>
      </c>
      <c r="E303" s="6">
        <v>4</v>
      </c>
      <c r="F303" s="2">
        <f ca="1">IFERROR(__xludf.DUMMYFUNCTION("""COMPUTED_VALUE"""),2)</f>
        <v>2</v>
      </c>
      <c r="G303" s="2">
        <f ca="1">IFERROR(__xludf.DUMMYFUNCTION("""COMPUTED_VALUE"""),17.78)</f>
        <v>17.78</v>
      </c>
      <c r="H303" s="2"/>
      <c r="I303" s="2"/>
    </row>
    <row r="304" spans="1:9" ht="12.75">
      <c r="A304" s="5" t="str">
        <f>IF(LEN(D304)=1,CONCATENATE(TEXT(MONTH(B304),"00"),RIGHT(YEAR(B304),2),C304,"_0",D304),CONCATENATE(TEXT(MONTH(B304),"00"),RIGHT(YEAR(B304),2),C304,"_",D304))</f>
        <v>1023ASHC_CT</v>
      </c>
      <c r="B304" s="4">
        <f>B303</f>
        <v>45202</v>
      </c>
      <c r="C304" s="3" t="str">
        <f>C303</f>
        <v>ASHC</v>
      </c>
      <c r="D304" s="3" t="str">
        <f>D303</f>
        <v>CT</v>
      </c>
      <c r="E304" s="6">
        <v>4</v>
      </c>
      <c r="F304" s="2">
        <f ca="1">IFERROR(__xludf.DUMMYFUNCTION("""COMPUTED_VALUE"""),3)</f>
        <v>3</v>
      </c>
      <c r="G304" s="2">
        <f ca="1">IFERROR(__xludf.DUMMYFUNCTION("""COMPUTED_VALUE"""),49.75)</f>
        <v>49.75</v>
      </c>
      <c r="H304" s="2"/>
      <c r="I304" s="2"/>
    </row>
    <row r="305" spans="1:9" ht="12.75">
      <c r="A305" s="5" t="str">
        <f>IF(LEN(D305)=1,CONCATENATE(TEXT(MONTH(B305),"00"),RIGHT(YEAR(B305),2),C305,"_0",D305),CONCATENATE(TEXT(MONTH(B305),"00"),RIGHT(YEAR(B305),2),C305,"_",D305))</f>
        <v>1023ASHC_CT</v>
      </c>
      <c r="B305" s="4">
        <f>B304</f>
        <v>45202</v>
      </c>
      <c r="C305" s="3" t="str">
        <f>C304</f>
        <v>ASHC</v>
      </c>
      <c r="D305" s="3" t="str">
        <f>D304</f>
        <v>CT</v>
      </c>
      <c r="E305" s="6">
        <v>4</v>
      </c>
      <c r="F305" s="2">
        <f ca="1">IFERROR(__xludf.DUMMYFUNCTION("""COMPUTED_VALUE"""),4)</f>
        <v>4</v>
      </c>
      <c r="G305" s="2">
        <f ca="1">IFERROR(__xludf.DUMMYFUNCTION("""COMPUTED_VALUE"""),45.06)</f>
        <v>45.06</v>
      </c>
      <c r="H305" s="2"/>
      <c r="I305" s="2"/>
    </row>
    <row r="306" spans="1:9" ht="12.75">
      <c r="A306" s="5" t="str">
        <f>IF(LEN(D306)=1,CONCATENATE(TEXT(MONTH(B306),"00"),RIGHT(YEAR(B306),2),C306,"_0",D306),CONCATENATE(TEXT(MONTH(B306),"00"),RIGHT(YEAR(B306),2),C306,"_",D306))</f>
        <v>1023ASHC_CT</v>
      </c>
      <c r="B306" s="4">
        <f>B305</f>
        <v>45202</v>
      </c>
      <c r="C306" s="3" t="str">
        <f>C305</f>
        <v>ASHC</v>
      </c>
      <c r="D306" s="3" t="str">
        <f>D305</f>
        <v>CT</v>
      </c>
      <c r="E306" s="6">
        <v>4</v>
      </c>
      <c r="F306" s="2">
        <f ca="1">IFERROR(__xludf.DUMMYFUNCTION("""COMPUTED_VALUE"""),5)</f>
        <v>5</v>
      </c>
      <c r="G306" s="2">
        <f ca="1">IFERROR(__xludf.DUMMYFUNCTION("""COMPUTED_VALUE"""),33.81)</f>
        <v>33.81</v>
      </c>
      <c r="H306" s="2"/>
      <c r="I306" s="2"/>
    </row>
    <row r="307" spans="1:9" ht="12.75">
      <c r="A307" s="5" t="str">
        <f>IF(LEN(D307)=1,CONCATENATE(TEXT(MONTH(B307),"00"),RIGHT(YEAR(B307),2),C307,"_0",D307),CONCATENATE(TEXT(MONTH(B307),"00"),RIGHT(YEAR(B307),2),C307,"_",D307))</f>
        <v>1023ASHC_CT</v>
      </c>
      <c r="B307" s="4">
        <f>B306</f>
        <v>45202</v>
      </c>
      <c r="C307" s="3" t="str">
        <f>C306</f>
        <v>ASHC</v>
      </c>
      <c r="D307" s="3" t="str">
        <f>D306</f>
        <v>CT</v>
      </c>
      <c r="E307" s="6">
        <v>4</v>
      </c>
      <c r="F307" s="2">
        <f ca="1">IFERROR(__xludf.DUMMYFUNCTION("""COMPUTED_VALUE"""),6)</f>
        <v>6</v>
      </c>
      <c r="G307" s="2">
        <f ca="1">IFERROR(__xludf.DUMMYFUNCTION("""COMPUTED_VALUE"""),71.47)</f>
        <v>71.47</v>
      </c>
      <c r="H307" s="2"/>
      <c r="I307" s="2"/>
    </row>
    <row r="308" spans="1:9" ht="12.75">
      <c r="A308" s="5" t="str">
        <f>IF(LEN(D308)=1,CONCATENATE(TEXT(MONTH(B308),"00"),RIGHT(YEAR(B308),2),C308,"_0",D308),CONCATENATE(TEXT(MONTH(B308),"00"),RIGHT(YEAR(B308),2),C308,"_",D308))</f>
        <v>1023ASHC_CT</v>
      </c>
      <c r="B308" s="4">
        <f>B307</f>
        <v>45202</v>
      </c>
      <c r="C308" s="3" t="str">
        <f>C307</f>
        <v>ASHC</v>
      </c>
      <c r="D308" s="3" t="str">
        <f>D307</f>
        <v>CT</v>
      </c>
      <c r="E308" s="6">
        <v>4</v>
      </c>
      <c r="F308" s="2">
        <f ca="1">IFERROR(__xludf.DUMMYFUNCTION("""COMPUTED_VALUE"""),7)</f>
        <v>7</v>
      </c>
      <c r="G308" s="2">
        <f ca="1">IFERROR(__xludf.DUMMYFUNCTION("""COMPUTED_VALUE"""),78.82)</f>
        <v>78.819999999999993</v>
      </c>
      <c r="H308" s="2"/>
      <c r="I308" s="2"/>
    </row>
    <row r="309" spans="1:9" ht="12.75">
      <c r="A309" s="5" t="str">
        <f>IF(LEN(D309)=1,CONCATENATE(TEXT(MONTH(B309),"00"),RIGHT(YEAR(B309),2),C309,"_0",D309),CONCATENATE(TEXT(MONTH(B309),"00"),RIGHT(YEAR(B309),2),C309,"_",D309))</f>
        <v>1023ASHC_CT</v>
      </c>
      <c r="B309" s="4">
        <f>B308</f>
        <v>45202</v>
      </c>
      <c r="C309" s="3" t="str">
        <f>C308</f>
        <v>ASHC</v>
      </c>
      <c r="D309" s="3" t="str">
        <f>D308</f>
        <v>CT</v>
      </c>
      <c r="E309" s="6">
        <v>4</v>
      </c>
      <c r="F309" s="2">
        <f ca="1">IFERROR(__xludf.DUMMYFUNCTION("""COMPUTED_VALUE"""),8)</f>
        <v>8</v>
      </c>
      <c r="G309" s="2">
        <f ca="1">IFERROR(__xludf.DUMMYFUNCTION("""COMPUTED_VALUE"""),67.98)</f>
        <v>67.98</v>
      </c>
      <c r="H309" s="2"/>
      <c r="I309" s="2"/>
    </row>
    <row r="310" spans="1:9" ht="12.75">
      <c r="A310" s="5" t="str">
        <f>IF(LEN(D310)=1,CONCATENATE(TEXT(MONTH(B310),"00"),RIGHT(YEAR(B310),2),C310,"_0",D310),CONCATENATE(TEXT(MONTH(B310),"00"),RIGHT(YEAR(B310),2),C310,"_",D310))</f>
        <v>1023ASHC_CT</v>
      </c>
      <c r="B310" s="4">
        <f>B309</f>
        <v>45202</v>
      </c>
      <c r="C310" s="3" t="str">
        <f>C309</f>
        <v>ASHC</v>
      </c>
      <c r="D310" s="3" t="str">
        <f>D309</f>
        <v>CT</v>
      </c>
      <c r="E310" s="6">
        <v>4</v>
      </c>
      <c r="F310" s="2">
        <f ca="1">IFERROR(__xludf.DUMMYFUNCTION("""COMPUTED_VALUE"""),9)</f>
        <v>9</v>
      </c>
      <c r="G310" s="2"/>
      <c r="H310" s="2">
        <f ca="1">IFERROR(__xludf.DUMMYFUNCTION("""COMPUTED_VALUE"""),64.19)</f>
        <v>64.19</v>
      </c>
      <c r="I310" s="2"/>
    </row>
    <row r="311" spans="1:9" ht="12.75">
      <c r="A311" s="5" t="str">
        <f>IF(LEN(D311)=1,CONCATENATE(TEXT(MONTH(B311),"00"),RIGHT(YEAR(B311),2),C311,"_0",D311),CONCATENATE(TEXT(MONTH(B311),"00"),RIGHT(YEAR(B311),2),C311,"_",D311))</f>
        <v>1023ASHC_CT</v>
      </c>
      <c r="B311" s="4">
        <f>B310</f>
        <v>45202</v>
      </c>
      <c r="C311" s="3" t="str">
        <f>C310</f>
        <v>ASHC</v>
      </c>
      <c r="D311" s="3" t="str">
        <f>D310</f>
        <v>CT</v>
      </c>
      <c r="E311" s="6">
        <v>4</v>
      </c>
      <c r="F311" s="2">
        <f ca="1">IFERROR(__xludf.DUMMYFUNCTION("""COMPUTED_VALUE"""),10)</f>
        <v>10</v>
      </c>
      <c r="G311" s="2"/>
      <c r="H311" s="2">
        <f ca="1">IFERROR(__xludf.DUMMYFUNCTION("""COMPUTED_VALUE"""),142.01)</f>
        <v>142.01</v>
      </c>
      <c r="I311" s="2"/>
    </row>
    <row r="312" spans="1:9" ht="12.75">
      <c r="A312" s="5" t="str">
        <f>IF(LEN(D312)=1,CONCATENATE(TEXT(MONTH(B312),"00"),RIGHT(YEAR(B312),2),C312,"_0",D312),CONCATENATE(TEXT(MONTH(B312),"00"),RIGHT(YEAR(B312),2),C312,"_",D312))</f>
        <v>1023ASHC_CT</v>
      </c>
      <c r="B312" s="4">
        <f>B311</f>
        <v>45202</v>
      </c>
      <c r="C312" s="3" t="str">
        <f>C311</f>
        <v>ASHC</v>
      </c>
      <c r="D312" s="3" t="str">
        <f>D311</f>
        <v>CT</v>
      </c>
      <c r="E312" s="6">
        <v>4</v>
      </c>
      <c r="F312" s="2">
        <f ca="1">IFERROR(__xludf.DUMMYFUNCTION("""COMPUTED_VALUE"""),11)</f>
        <v>11</v>
      </c>
      <c r="G312" s="2"/>
      <c r="H312" s="2">
        <f ca="1">IFERROR(__xludf.DUMMYFUNCTION("""COMPUTED_VALUE"""),95.16)</f>
        <v>95.16</v>
      </c>
      <c r="I312" s="2"/>
    </row>
    <row r="313" spans="1:9" ht="12.75">
      <c r="A313" s="5" t="str">
        <f>IF(LEN(D313)=1,CONCATENATE(TEXT(MONTH(B313),"00"),RIGHT(YEAR(B313),2),C313,"_0",D313),CONCATENATE(TEXT(MONTH(B313),"00"),RIGHT(YEAR(B313),2),C313,"_",D313))</f>
        <v>1023ASHC_CT</v>
      </c>
      <c r="B313" s="4">
        <f>B312</f>
        <v>45202</v>
      </c>
      <c r="C313" s="3" t="str">
        <f>C312</f>
        <v>ASHC</v>
      </c>
      <c r="D313" s="3" t="str">
        <f>D312</f>
        <v>CT</v>
      </c>
      <c r="E313" s="6">
        <v>4</v>
      </c>
      <c r="F313" s="2">
        <f ca="1">IFERROR(__xludf.DUMMYFUNCTION("""COMPUTED_VALUE"""),12)</f>
        <v>12</v>
      </c>
      <c r="G313" s="2"/>
      <c r="H313" s="2">
        <f ca="1">IFERROR(__xludf.DUMMYFUNCTION("""COMPUTED_VALUE"""),78.84)</f>
        <v>78.84</v>
      </c>
      <c r="I313" s="2"/>
    </row>
    <row r="314" spans="1:9" ht="12.75">
      <c r="A314" s="5" t="str">
        <f>IF(LEN(D314)=1,CONCATENATE(TEXT(MONTH(B314),"00"),RIGHT(YEAR(B314),2),C314,"_0",D314),CONCATENATE(TEXT(MONTH(B314),"00"),RIGHT(YEAR(B314),2),C314,"_",D314))</f>
        <v>1023ASHC_CT</v>
      </c>
      <c r="B314" s="4">
        <f>B313</f>
        <v>45202</v>
      </c>
      <c r="C314" s="3" t="str">
        <f>C313</f>
        <v>ASHC</v>
      </c>
      <c r="D314" s="3" t="str">
        <f>D313</f>
        <v>CT</v>
      </c>
      <c r="E314" s="6">
        <v>4</v>
      </c>
      <c r="F314" s="2">
        <f ca="1">IFERROR(__xludf.DUMMYFUNCTION("""COMPUTED_VALUE"""),13)</f>
        <v>13</v>
      </c>
      <c r="G314" s="2">
        <f ca="1">IFERROR(__xludf.DUMMYFUNCTION("""COMPUTED_VALUE"""),56.83)</f>
        <v>56.83</v>
      </c>
      <c r="H314" s="2"/>
      <c r="I314" s="2"/>
    </row>
    <row r="315" spans="1:9" ht="12.75">
      <c r="A315" s="5" t="str">
        <f>IF(LEN(D315)=1,CONCATENATE(TEXT(MONTH(B315),"00"),RIGHT(YEAR(B315),2),C315,"_0",D315),CONCATENATE(TEXT(MONTH(B315),"00"),RIGHT(YEAR(B315),2),C315,"_",D315))</f>
        <v>1023ASHC_CT</v>
      </c>
      <c r="B315" s="4">
        <f>B314</f>
        <v>45202</v>
      </c>
      <c r="C315" s="3" t="str">
        <f>C314</f>
        <v>ASHC</v>
      </c>
      <c r="D315" s="3" t="str">
        <f>D314</f>
        <v>CT</v>
      </c>
      <c r="E315" s="6">
        <v>4</v>
      </c>
      <c r="F315" s="2">
        <f ca="1">IFERROR(__xludf.DUMMYFUNCTION("""COMPUTED_VALUE"""),14)</f>
        <v>14</v>
      </c>
      <c r="G315" s="2">
        <f ca="1">IFERROR(__xludf.DUMMYFUNCTION("""COMPUTED_VALUE"""),66.18)</f>
        <v>66.180000000000007</v>
      </c>
      <c r="H315" s="2"/>
      <c r="I315" s="2"/>
    </row>
    <row r="316" spans="1:9" ht="12.75">
      <c r="A316" s="5" t="str">
        <f>IF(LEN(D316)=1,CONCATENATE(TEXT(MONTH(B316),"00"),RIGHT(YEAR(B316),2),C316,"_0",D316),CONCATENATE(TEXT(MONTH(B316),"00"),RIGHT(YEAR(B316),2),C316,"_",D316))</f>
        <v>1023ASHC_CT</v>
      </c>
      <c r="B316" s="4">
        <f>B315</f>
        <v>45202</v>
      </c>
      <c r="C316" s="3" t="str">
        <f>C315</f>
        <v>ASHC</v>
      </c>
      <c r="D316" s="3" t="str">
        <f>D315</f>
        <v>CT</v>
      </c>
      <c r="E316" s="6">
        <v>4</v>
      </c>
      <c r="F316" s="2">
        <f ca="1">IFERROR(__xludf.DUMMYFUNCTION("""COMPUTED_VALUE"""),15)</f>
        <v>15</v>
      </c>
      <c r="G316" s="2">
        <f ca="1">IFERROR(__xludf.DUMMYFUNCTION("""COMPUTED_VALUE"""),61.6)</f>
        <v>61.6</v>
      </c>
      <c r="H316" s="2"/>
      <c r="I316" s="2"/>
    </row>
    <row r="317" spans="1:9" ht="12.75">
      <c r="A317" s="5" t="str">
        <f>IF(LEN(D317)=1,CONCATENATE(TEXT(MONTH(B317),"00"),RIGHT(YEAR(B317),2),C317,"_0",D317),CONCATENATE(TEXT(MONTH(B317),"00"),RIGHT(YEAR(B317),2),C317,"_",D317))</f>
        <v>1023ASHC_CT</v>
      </c>
      <c r="B317" s="4">
        <f>B316</f>
        <v>45202</v>
      </c>
      <c r="C317" s="3" t="str">
        <f>C316</f>
        <v>ASHC</v>
      </c>
      <c r="D317" s="3" t="str">
        <f>D316</f>
        <v>CT</v>
      </c>
      <c r="E317" s="6">
        <v>4</v>
      </c>
      <c r="F317" s="2">
        <f ca="1">IFERROR(__xludf.DUMMYFUNCTION("""COMPUTED_VALUE"""),16)</f>
        <v>16</v>
      </c>
      <c r="G317" s="2">
        <f ca="1">IFERROR(__xludf.DUMMYFUNCTION("""COMPUTED_VALUE"""),40.91)</f>
        <v>40.909999999999997</v>
      </c>
      <c r="H317" s="2"/>
      <c r="I317" s="2"/>
    </row>
    <row r="318" spans="1:9" ht="12.75">
      <c r="A318" s="5" t="str">
        <f>IF(LEN(D318)=1,CONCATENATE(TEXT(MONTH(B318),"00"),RIGHT(YEAR(B318),2),C318,"_0",D318),CONCATENATE(TEXT(MONTH(B318),"00"),RIGHT(YEAR(B318),2),C318,"_",D318))</f>
        <v>1023ASHC_CT</v>
      </c>
      <c r="B318" s="4">
        <f>B317</f>
        <v>45202</v>
      </c>
      <c r="C318" s="3" t="str">
        <f>C317</f>
        <v>ASHC</v>
      </c>
      <c r="D318" s="3" t="str">
        <f>D317</f>
        <v>CT</v>
      </c>
      <c r="E318" s="6">
        <v>4</v>
      </c>
      <c r="F318" s="2">
        <f ca="1">IFERROR(__xludf.DUMMYFUNCTION("""COMPUTED_VALUE"""),17)</f>
        <v>17</v>
      </c>
      <c r="G318" s="2">
        <f ca="1">IFERROR(__xludf.DUMMYFUNCTION("""COMPUTED_VALUE"""),56.13)</f>
        <v>56.13</v>
      </c>
      <c r="H318" s="2"/>
      <c r="I318" s="2"/>
    </row>
    <row r="319" spans="1:9" ht="12.75">
      <c r="A319" s="5" t="str">
        <f>IF(LEN(D319)=1,CONCATENATE(TEXT(MONTH(B319),"00"),RIGHT(YEAR(B319),2),C319,"_0",D319),CONCATENATE(TEXT(MONTH(B319),"00"),RIGHT(YEAR(B319),2),C319,"_",D319))</f>
        <v>1023ASHC_CT</v>
      </c>
      <c r="B319" s="4">
        <f>B318</f>
        <v>45202</v>
      </c>
      <c r="C319" s="3" t="str">
        <f>C318</f>
        <v>ASHC</v>
      </c>
      <c r="D319" s="3" t="str">
        <f>D318</f>
        <v>CT</v>
      </c>
      <c r="E319" s="6">
        <v>4</v>
      </c>
      <c r="F319" s="2">
        <f ca="1">IFERROR(__xludf.DUMMYFUNCTION("""COMPUTED_VALUE"""),18)</f>
        <v>18</v>
      </c>
      <c r="G319" s="2"/>
      <c r="H319" s="2">
        <f ca="1">IFERROR(__xludf.DUMMYFUNCTION("""COMPUTED_VALUE"""),58.81)</f>
        <v>58.81</v>
      </c>
      <c r="I319" s="2"/>
    </row>
    <row r="320" spans="1:9" ht="12.75">
      <c r="A320" s="5" t="str">
        <f>IF(LEN(D320)=1,CONCATENATE(TEXT(MONTH(B320),"00"),RIGHT(YEAR(B320),2),C320,"_0",D320),CONCATENATE(TEXT(MONTH(B320),"00"),RIGHT(YEAR(B320),2),C320,"_",D320))</f>
        <v>1023ASHC_CT</v>
      </c>
      <c r="B320" s="4">
        <f>B319</f>
        <v>45202</v>
      </c>
      <c r="C320" s="3" t="str">
        <f>C319</f>
        <v>ASHC</v>
      </c>
      <c r="D320" s="3" t="str">
        <f>D319</f>
        <v>CT</v>
      </c>
      <c r="E320" s="6">
        <v>4</v>
      </c>
      <c r="F320" s="2">
        <f ca="1">IFERROR(__xludf.DUMMYFUNCTION("""COMPUTED_VALUE"""),19)</f>
        <v>19</v>
      </c>
      <c r="G320" s="2"/>
      <c r="H320" s="2">
        <f ca="1">IFERROR(__xludf.DUMMYFUNCTION("""COMPUTED_VALUE"""),32.64)</f>
        <v>32.64</v>
      </c>
      <c r="I320" s="2"/>
    </row>
    <row r="321" spans="1:9" ht="12.75">
      <c r="A321" s="5" t="str">
        <f>IF(LEN(D321)=1,CONCATENATE(TEXT(MONTH(B321),"00"),RIGHT(YEAR(B321),2),C321,"_0",D321),CONCATENATE(TEXT(MONTH(B321),"00"),RIGHT(YEAR(B321),2),C321,"_",D321))</f>
        <v>1023ASHC_CT</v>
      </c>
      <c r="B321" s="4">
        <f>B320</f>
        <v>45202</v>
      </c>
      <c r="C321" s="3" t="str">
        <f>C320</f>
        <v>ASHC</v>
      </c>
      <c r="D321" s="3" t="str">
        <f>D320</f>
        <v>CT</v>
      </c>
      <c r="E321" s="6">
        <v>4</v>
      </c>
      <c r="F321" s="2">
        <f ca="1">IFERROR(__xludf.DUMMYFUNCTION("""COMPUTED_VALUE"""),20)</f>
        <v>20</v>
      </c>
      <c r="G321" s="2"/>
      <c r="H321" s="2">
        <f ca="1">IFERROR(__xludf.DUMMYFUNCTION("""COMPUTED_VALUE"""),85.73)</f>
        <v>85.73</v>
      </c>
      <c r="I321" s="2"/>
    </row>
    <row r="322" spans="1:9" ht="12.75">
      <c r="A322" s="5" t="str">
        <f>IF(LEN(D322)=1,CONCATENATE(TEXT(MONTH(B322),"00"),RIGHT(YEAR(B322),2),C322,"_0",D322),CONCATENATE(TEXT(MONTH(B322),"00"),RIGHT(YEAR(B322),2),C322,"_",D322))</f>
        <v>1023ASHC_CT</v>
      </c>
      <c r="B322" s="4">
        <f>B321</f>
        <v>45202</v>
      </c>
      <c r="C322" s="3" t="str">
        <f>C321</f>
        <v>ASHC</v>
      </c>
      <c r="D322" s="3" t="str">
        <f>D321</f>
        <v>CT</v>
      </c>
      <c r="E322" s="6">
        <v>4</v>
      </c>
      <c r="F322" s="2">
        <f ca="1">IFERROR(__xludf.DUMMYFUNCTION("""COMPUTED_VALUE"""),21)</f>
        <v>21</v>
      </c>
      <c r="G322" s="2"/>
      <c r="H322" s="2">
        <f ca="1">IFERROR(__xludf.DUMMYFUNCTION("""COMPUTED_VALUE"""),73.77)</f>
        <v>73.77</v>
      </c>
      <c r="I322" s="2"/>
    </row>
    <row r="323" spans="1:9" ht="12.75">
      <c r="A323" s="5" t="str">
        <f>IF(LEN(D323)=1,CONCATENATE(TEXT(MONTH(B323),"00"),RIGHT(YEAR(B323),2),C323,"_0",D323),CONCATENATE(TEXT(MONTH(B323),"00"),RIGHT(YEAR(B323),2),C323,"_",D323))</f>
        <v>1023ASHC_CT</v>
      </c>
      <c r="B323" s="4">
        <f>B322</f>
        <v>45202</v>
      </c>
      <c r="C323" s="3" t="str">
        <f>C322</f>
        <v>ASHC</v>
      </c>
      <c r="D323" s="3" t="str">
        <f>D322</f>
        <v>CT</v>
      </c>
      <c r="E323" s="6">
        <v>4</v>
      </c>
      <c r="F323" s="2">
        <f ca="1">IFERROR(__xludf.DUMMYFUNCTION("""COMPUTED_VALUE"""),22)</f>
        <v>22</v>
      </c>
      <c r="G323" s="2"/>
      <c r="H323" s="2">
        <f ca="1">IFERROR(__xludf.DUMMYFUNCTION("""COMPUTED_VALUE"""),75.23)</f>
        <v>75.23</v>
      </c>
      <c r="I323" s="2"/>
    </row>
    <row r="324" spans="1:9" ht="12.75">
      <c r="A324" s="5" t="str">
        <f>IF(LEN(D324)=1,CONCATENATE(TEXT(MONTH(B324),"00"),RIGHT(YEAR(B324),2),C324,"_0",D324),CONCATENATE(TEXT(MONTH(B324),"00"),RIGHT(YEAR(B324),2),C324,"_",D324))</f>
        <v>1023ASHC_CT</v>
      </c>
      <c r="B324" s="4">
        <f>B323</f>
        <v>45202</v>
      </c>
      <c r="C324" s="3" t="str">
        <f>C323</f>
        <v>ASHC</v>
      </c>
      <c r="D324" s="3" t="str">
        <f>D323</f>
        <v>CT</v>
      </c>
      <c r="E324" s="6">
        <v>4</v>
      </c>
      <c r="F324" s="2">
        <f ca="1">IFERROR(__xludf.DUMMYFUNCTION("""COMPUTED_VALUE"""),23)</f>
        <v>23</v>
      </c>
      <c r="G324" s="2"/>
      <c r="H324" s="2">
        <f ca="1">IFERROR(__xludf.DUMMYFUNCTION("""COMPUTED_VALUE"""),98.33)</f>
        <v>98.33</v>
      </c>
      <c r="I324" s="2"/>
    </row>
    <row r="325" spans="1:9" ht="12.75">
      <c r="A325" s="5" t="str">
        <f>IF(LEN(D325)=1,CONCATENATE(TEXT(MONTH(B325),"00"),RIGHT(YEAR(B325),2),C325,"_0",D325),CONCATENATE(TEXT(MONTH(B325),"00"),RIGHT(YEAR(B325),2),C325,"_",D325))</f>
        <v>1023ASHC_CT</v>
      </c>
      <c r="B325" s="4">
        <f>B324</f>
        <v>45202</v>
      </c>
      <c r="C325" s="3" t="str">
        <f>C324</f>
        <v>ASHC</v>
      </c>
      <c r="D325" s="3" t="str">
        <f>D324</f>
        <v>CT</v>
      </c>
      <c r="E325" s="6">
        <v>4</v>
      </c>
      <c r="F325" s="2">
        <f ca="1">IFERROR(__xludf.DUMMYFUNCTION("""COMPUTED_VALUE"""),24)</f>
        <v>24</v>
      </c>
      <c r="G325" s="2"/>
      <c r="H325" s="2">
        <f ca="1">IFERROR(__xludf.DUMMYFUNCTION("""COMPUTED_VALUE"""),134.79)</f>
        <v>134.79</v>
      </c>
      <c r="I325" s="2"/>
    </row>
    <row r="326" spans="1:9" ht="12.75">
      <c r="A326" s="5" t="str">
        <f>IF(LEN(D326)=1,CONCATENATE(TEXT(MONTH(B326),"00"),RIGHT(YEAR(B326),2),C326,"_0",D326),CONCATENATE(TEXT(MONTH(B326),"00"),RIGHT(YEAR(B326),2),C326,"_",D326))</f>
        <v>1023ASHC_CT</v>
      </c>
      <c r="B326" s="4">
        <f>B325</f>
        <v>45202</v>
      </c>
      <c r="C326" s="3" t="str">
        <f>C325</f>
        <v>ASHC</v>
      </c>
      <c r="D326" s="3" t="str">
        <f>D325</f>
        <v>CT</v>
      </c>
      <c r="E326" s="6">
        <v>4</v>
      </c>
      <c r="F326" s="2">
        <f ca="1">IFERROR(__xludf.DUMMYFUNCTION("""COMPUTED_VALUE"""),25)</f>
        <v>25</v>
      </c>
      <c r="G326" s="2">
        <f ca="1">IFERROR(__xludf.DUMMYFUNCTION("""COMPUTED_VALUE"""),50.12)</f>
        <v>50.12</v>
      </c>
      <c r="H326" s="2"/>
      <c r="I326" s="2"/>
    </row>
    <row r="327" spans="1:9" ht="12.75">
      <c r="A327" s="5" t="str">
        <f>IF(LEN(D327)=1,CONCATENATE(TEXT(MONTH(B327),"00"),RIGHT(YEAR(B327),2),C327,"_0",D327),CONCATENATE(TEXT(MONTH(B327),"00"),RIGHT(YEAR(B327),2),C327,"_",D327))</f>
        <v>1023ASHC_CT</v>
      </c>
      <c r="B327" s="4">
        <f>B326</f>
        <v>45202</v>
      </c>
      <c r="C327" s="3" t="str">
        <f>C326</f>
        <v>ASHC</v>
      </c>
      <c r="D327" s="3" t="str">
        <f>D326</f>
        <v>CT</v>
      </c>
      <c r="E327" s="6">
        <v>4</v>
      </c>
      <c r="F327" s="2">
        <f ca="1">IFERROR(__xludf.DUMMYFUNCTION("""COMPUTED_VALUE"""),26)</f>
        <v>26</v>
      </c>
      <c r="G327" s="2">
        <f ca="1">IFERROR(__xludf.DUMMYFUNCTION("""COMPUTED_VALUE"""),58.94)</f>
        <v>58.94</v>
      </c>
      <c r="H327" s="2"/>
      <c r="I327" s="2"/>
    </row>
    <row r="328" spans="1:9" ht="12.75">
      <c r="A328" s="5" t="str">
        <f>IF(LEN(D328)=1,CONCATENATE(TEXT(MONTH(B328),"00"),RIGHT(YEAR(B328),2),C328,"_0",D328),CONCATENATE(TEXT(MONTH(B328),"00"),RIGHT(YEAR(B328),2),C328,"_",D328))</f>
        <v>1023ASHC_CT</v>
      </c>
      <c r="B328" s="4">
        <f>B327</f>
        <v>45202</v>
      </c>
      <c r="C328" s="3" t="str">
        <f>C327</f>
        <v>ASHC</v>
      </c>
      <c r="D328" s="3" t="str">
        <f>D327</f>
        <v>CT</v>
      </c>
      <c r="E328" s="6">
        <v>4</v>
      </c>
      <c r="F328" s="2">
        <f ca="1">IFERROR(__xludf.DUMMYFUNCTION("""COMPUTED_VALUE"""),27)</f>
        <v>27</v>
      </c>
      <c r="G328" s="2">
        <f ca="1">IFERROR(__xludf.DUMMYFUNCTION("""COMPUTED_VALUE"""),50.1)</f>
        <v>50.1</v>
      </c>
      <c r="H328" s="2"/>
      <c r="I328" s="2"/>
    </row>
    <row r="329" spans="1:9" ht="12.75">
      <c r="A329" s="5" t="str">
        <f>IF(LEN(D329)=1,CONCATENATE(TEXT(MONTH(B329),"00"),RIGHT(YEAR(B329),2),C329,"_0",D329),CONCATENATE(TEXT(MONTH(B329),"00"),RIGHT(YEAR(B329),2),C329,"_",D329))</f>
        <v>1023ASHC_CT</v>
      </c>
      <c r="B329" s="4">
        <f>B328</f>
        <v>45202</v>
      </c>
      <c r="C329" s="3" t="str">
        <f>C328</f>
        <v>ASHC</v>
      </c>
      <c r="D329" s="3" t="str">
        <f>D328</f>
        <v>CT</v>
      </c>
      <c r="E329" s="6">
        <v>4</v>
      </c>
      <c r="F329" s="2">
        <f ca="1">IFERROR(__xludf.DUMMYFUNCTION("""COMPUTED_VALUE"""),28)</f>
        <v>28</v>
      </c>
      <c r="G329" s="2">
        <f ca="1">IFERROR(__xludf.DUMMYFUNCTION("""COMPUTED_VALUE"""),18.11)</f>
        <v>18.11</v>
      </c>
      <c r="H329" s="2"/>
      <c r="I329" s="2"/>
    </row>
    <row r="330" spans="1:9" ht="12.75">
      <c r="A330" s="5" t="str">
        <f>IF(LEN(D330)=1,CONCATENATE(TEXT(MONTH(B330),"00"),RIGHT(YEAR(B330),2),C330,"_0",D330),CONCATENATE(TEXT(MONTH(B330),"00"),RIGHT(YEAR(B330),2),C330,"_",D330))</f>
        <v>1023ASHC_CT</v>
      </c>
      <c r="B330" s="4">
        <f>B329</f>
        <v>45202</v>
      </c>
      <c r="C330" s="3" t="str">
        <f>C329</f>
        <v>ASHC</v>
      </c>
      <c r="D330" s="3" t="str">
        <f>D329</f>
        <v>CT</v>
      </c>
      <c r="E330" s="6">
        <v>4</v>
      </c>
      <c r="F330" s="2">
        <f ca="1">IFERROR(__xludf.DUMMYFUNCTION("""COMPUTED_VALUE"""),29)</f>
        <v>29</v>
      </c>
      <c r="G330" s="2">
        <f ca="1">IFERROR(__xludf.DUMMYFUNCTION("""COMPUTED_VALUE"""),17.39)</f>
        <v>17.39</v>
      </c>
      <c r="H330" s="2"/>
      <c r="I330" s="2"/>
    </row>
    <row r="331" spans="1:9" ht="12.75">
      <c r="A331" s="5" t="str">
        <f>IF(LEN(D331)=1,CONCATENATE(TEXT(MONTH(B331),"00"),RIGHT(YEAR(B331),2),C331,"_0",D331),CONCATENATE(TEXT(MONTH(B331),"00"),RIGHT(YEAR(B331),2),C331,"_",D331))</f>
        <v>1023ASHC_CT</v>
      </c>
      <c r="B331" s="4">
        <f>B330</f>
        <v>45202</v>
      </c>
      <c r="C331" s="3" t="str">
        <f>C330</f>
        <v>ASHC</v>
      </c>
      <c r="D331" s="3" t="str">
        <f>D330</f>
        <v>CT</v>
      </c>
      <c r="E331" s="6">
        <v>4</v>
      </c>
      <c r="F331" s="2">
        <f ca="1">IFERROR(__xludf.DUMMYFUNCTION("""COMPUTED_VALUE"""),30)</f>
        <v>30</v>
      </c>
      <c r="G331" s="2"/>
      <c r="H331" s="2">
        <f ca="1">IFERROR(__xludf.DUMMYFUNCTION("""COMPUTED_VALUE"""),97.46)</f>
        <v>97.46</v>
      </c>
      <c r="I331" s="2"/>
    </row>
    <row r="332" spans="1:9" ht="12.75">
      <c r="A332" s="5" t="str">
        <f>IF(LEN(D332)=1,CONCATENATE(TEXT(MONTH(B332),"00"),RIGHT(YEAR(B332),2),C332,"_0",D332),CONCATENATE(TEXT(MONTH(B332),"00"),RIGHT(YEAR(B332),2),C332,"_",D332))</f>
        <v>1023ASHC_CT</v>
      </c>
      <c r="B332" s="4">
        <f>B331</f>
        <v>45202</v>
      </c>
      <c r="C332" s="3" t="str">
        <f>C331</f>
        <v>ASHC</v>
      </c>
      <c r="D332" s="3" t="str">
        <f>D331</f>
        <v>CT</v>
      </c>
      <c r="E332" s="6">
        <v>4</v>
      </c>
      <c r="F332" s="2">
        <f ca="1">IFERROR(__xludf.DUMMYFUNCTION("""COMPUTED_VALUE"""),31)</f>
        <v>31</v>
      </c>
      <c r="G332" s="2"/>
      <c r="H332" s="2">
        <f ca="1">IFERROR(__xludf.DUMMYFUNCTION("""COMPUTED_VALUE"""),64.87)</f>
        <v>64.87</v>
      </c>
      <c r="I332" s="2"/>
    </row>
    <row r="333" spans="1:9" ht="12.75">
      <c r="A333" s="5" t="str">
        <f>IF(LEN(D333)=1,CONCATENATE(TEXT(MONTH(B333),"00"),RIGHT(YEAR(B333),2),C333,"_0",D333),CONCATENATE(TEXT(MONTH(B333),"00"),RIGHT(YEAR(B333),2),C333,"_",D333))</f>
        <v>1023ASHC_CT</v>
      </c>
      <c r="B333" s="4">
        <f>B332</f>
        <v>45202</v>
      </c>
      <c r="C333" s="3" t="str">
        <f>C332</f>
        <v>ASHC</v>
      </c>
      <c r="D333" s="3" t="str">
        <f>D332</f>
        <v>CT</v>
      </c>
      <c r="E333" s="6">
        <v>4</v>
      </c>
      <c r="F333" s="2">
        <f ca="1">IFERROR(__xludf.DUMMYFUNCTION("""COMPUTED_VALUE"""),32)</f>
        <v>32</v>
      </c>
      <c r="G333" s="2">
        <f ca="1">IFERROR(__xludf.DUMMYFUNCTION("""COMPUTED_VALUE"""),19.01)</f>
        <v>19.010000000000002</v>
      </c>
      <c r="H333" s="2"/>
      <c r="I333" s="2"/>
    </row>
    <row r="334" spans="1:9" ht="12.75">
      <c r="A334" s="5" t="str">
        <f>IF(LEN(D334)=1,CONCATENATE(TEXT(MONTH(B334),"00"),RIGHT(YEAR(B334),2),C334,"_0",D334),CONCATENATE(TEXT(MONTH(B334),"00"),RIGHT(YEAR(B334),2),C334,"_",D334))</f>
        <v>1023ASHC_CT</v>
      </c>
      <c r="B334" s="4">
        <f>B333</f>
        <v>45202</v>
      </c>
      <c r="C334" s="3" t="str">
        <f>C333</f>
        <v>ASHC</v>
      </c>
      <c r="D334" s="3" t="str">
        <f>D333</f>
        <v>CT</v>
      </c>
      <c r="E334" s="6">
        <v>4</v>
      </c>
      <c r="F334" s="2">
        <f ca="1">IFERROR(__xludf.DUMMYFUNCTION("""COMPUTED_VALUE"""),33)</f>
        <v>33</v>
      </c>
      <c r="G334" s="2"/>
      <c r="H334" s="2">
        <f ca="1">IFERROR(__xludf.DUMMYFUNCTION("""COMPUTED_VALUE"""),120.53)</f>
        <v>120.53</v>
      </c>
      <c r="I334" s="2"/>
    </row>
    <row r="335" spans="1:9" ht="12.75">
      <c r="A335" s="5" t="str">
        <f>IF(LEN(D335)=1,CONCATENATE(TEXT(MONTH(B335),"00"),RIGHT(YEAR(B335),2),C335,"_0",D335),CONCATENATE(TEXT(MONTH(B335),"00"),RIGHT(YEAR(B335),2),C335,"_",D335))</f>
        <v>1023ASHC_CT</v>
      </c>
      <c r="B335" s="4">
        <f>B334</f>
        <v>45202</v>
      </c>
      <c r="C335" s="3" t="str">
        <f>C334</f>
        <v>ASHC</v>
      </c>
      <c r="D335" s="3" t="str">
        <f>D334</f>
        <v>CT</v>
      </c>
      <c r="E335" s="6">
        <v>4</v>
      </c>
      <c r="F335" s="2">
        <f ca="1">IFERROR(__xludf.DUMMYFUNCTION("""COMPUTED_VALUE"""),34)</f>
        <v>34</v>
      </c>
      <c r="G335" s="2"/>
      <c r="H335" s="2">
        <f ca="1">IFERROR(__xludf.DUMMYFUNCTION("""COMPUTED_VALUE"""),17.34)</f>
        <v>17.34</v>
      </c>
      <c r="I335" s="2"/>
    </row>
    <row r="336" spans="1:9" ht="12.75">
      <c r="A336" s="5" t="str">
        <f>IF(LEN(D336)=1,CONCATENATE(TEXT(MONTH(B336),"00"),RIGHT(YEAR(B336),2),C336,"_0",D336),CONCATENATE(TEXT(MONTH(B336),"00"),RIGHT(YEAR(B336),2),C336,"_",D336))</f>
        <v>1023ASHC_CT</v>
      </c>
      <c r="B336" s="4">
        <f>B335</f>
        <v>45202</v>
      </c>
      <c r="C336" s="3" t="str">
        <f>C335</f>
        <v>ASHC</v>
      </c>
      <c r="D336" s="3" t="str">
        <f>D335</f>
        <v>CT</v>
      </c>
      <c r="E336" s="6">
        <v>4</v>
      </c>
      <c r="F336" s="2">
        <f ca="1">IFERROR(__xludf.DUMMYFUNCTION("""COMPUTED_VALUE"""),35)</f>
        <v>35</v>
      </c>
      <c r="G336" s="2"/>
      <c r="H336" s="2">
        <f ca="1">IFERROR(__xludf.DUMMYFUNCTION("""COMPUTED_VALUE"""),92.41)</f>
        <v>92.41</v>
      </c>
      <c r="I336" s="2"/>
    </row>
    <row r="337" spans="1:9" ht="12.75">
      <c r="A337" s="5" t="str">
        <f>IF(LEN(D337)=1,CONCATENATE(TEXT(MONTH(B337),"00"),RIGHT(YEAR(B337),2),C337,"_0",D337),CONCATENATE(TEXT(MONTH(B337),"00"),RIGHT(YEAR(B337),2),C337,"_",D337))</f>
        <v>1023ASHC_CT</v>
      </c>
      <c r="B337" s="4">
        <f>B336</f>
        <v>45202</v>
      </c>
      <c r="C337" s="3" t="str">
        <f>C336</f>
        <v>ASHC</v>
      </c>
      <c r="D337" s="3" t="str">
        <f>D336</f>
        <v>CT</v>
      </c>
      <c r="E337" s="6">
        <v>4</v>
      </c>
      <c r="F337" s="2">
        <f ca="1">IFERROR(__xludf.DUMMYFUNCTION("""COMPUTED_VALUE"""),36)</f>
        <v>36</v>
      </c>
      <c r="G337" s="2">
        <f ca="1">IFERROR(__xludf.DUMMYFUNCTION("""COMPUTED_VALUE"""),60.91)</f>
        <v>60.91</v>
      </c>
      <c r="H337" s="2"/>
      <c r="I337" s="2"/>
    </row>
    <row r="338" spans="1:9" ht="12.75">
      <c r="A338" s="5" t="str">
        <f>IF(LEN(D338)=1,CONCATENATE(TEXT(MONTH(B338),"00"),RIGHT(YEAR(B338),2),C338,"_0",D338),CONCATENATE(TEXT(MONTH(B338),"00"),RIGHT(YEAR(B338),2),C338,"_",D338))</f>
        <v>1023ASHC_CT</v>
      </c>
      <c r="B338" s="4">
        <f>B337</f>
        <v>45202</v>
      </c>
      <c r="C338" s="3" t="str">
        <f>C337</f>
        <v>ASHC</v>
      </c>
      <c r="D338" s="3" t="str">
        <f>D337</f>
        <v>CT</v>
      </c>
      <c r="E338" s="6">
        <v>4</v>
      </c>
      <c r="F338" s="2">
        <f ca="1">IFERROR(__xludf.DUMMYFUNCTION("""COMPUTED_VALUE"""),37)</f>
        <v>37</v>
      </c>
      <c r="G338" s="2">
        <f ca="1">IFERROR(__xludf.DUMMYFUNCTION("""COMPUTED_VALUE"""),54.78)</f>
        <v>54.78</v>
      </c>
      <c r="H338" s="2"/>
      <c r="I338" s="2"/>
    </row>
    <row r="339" spans="1:9" ht="12.75">
      <c r="A339" s="5" t="str">
        <f>IF(LEN(D339)=1,CONCATENATE(TEXT(MONTH(B339),"00"),RIGHT(YEAR(B339),2),C339,"_0",D339),CONCATENATE(TEXT(MONTH(B339),"00"),RIGHT(YEAR(B339),2),C339,"_",D339))</f>
        <v>1023ASHC_CT</v>
      </c>
      <c r="B339" s="4">
        <f>B338</f>
        <v>45202</v>
      </c>
      <c r="C339" s="3" t="str">
        <f>C338</f>
        <v>ASHC</v>
      </c>
      <c r="D339" s="3" t="str">
        <f>D338</f>
        <v>CT</v>
      </c>
      <c r="E339" s="6">
        <v>4</v>
      </c>
      <c r="F339" s="2">
        <f ca="1">IFERROR(__xludf.DUMMYFUNCTION("""COMPUTED_VALUE"""),38)</f>
        <v>38</v>
      </c>
      <c r="G339" s="2">
        <f ca="1">IFERROR(__xludf.DUMMYFUNCTION("""COMPUTED_VALUE"""),46.23)</f>
        <v>46.23</v>
      </c>
      <c r="H339" s="2"/>
      <c r="I339" s="2"/>
    </row>
    <row r="340" spans="1:9" ht="12.75">
      <c r="A340" s="5" t="str">
        <f>IF(LEN(D340)=1,CONCATENATE(TEXT(MONTH(B340),"00"),RIGHT(YEAR(B340),2),C340,"_0",D340),CONCATENATE(TEXT(MONTH(B340),"00"),RIGHT(YEAR(B340),2),C340,"_",D340))</f>
        <v>1023ASHC_CT</v>
      </c>
      <c r="B340" s="4">
        <f>B339</f>
        <v>45202</v>
      </c>
      <c r="C340" s="3" t="str">
        <f>C339</f>
        <v>ASHC</v>
      </c>
      <c r="D340" s="3" t="str">
        <f>D339</f>
        <v>CT</v>
      </c>
      <c r="E340" s="6">
        <v>4</v>
      </c>
      <c r="F340" s="2">
        <f ca="1">IFERROR(__xludf.DUMMYFUNCTION("""COMPUTED_VALUE"""),39)</f>
        <v>39</v>
      </c>
      <c r="G340" s="2">
        <f ca="1">IFERROR(__xludf.DUMMYFUNCTION("""COMPUTED_VALUE"""),21.41)</f>
        <v>21.41</v>
      </c>
      <c r="H340" s="2"/>
      <c r="I340" s="2"/>
    </row>
    <row r="341" spans="1:9" ht="12.75">
      <c r="A341" s="5" t="str">
        <f>IF(LEN(D341)=1,CONCATENATE(TEXT(MONTH(B341),"00"),RIGHT(YEAR(B341),2),C341,"_0",D341),CONCATENATE(TEXT(MONTH(B341),"00"),RIGHT(YEAR(B341),2),C341,"_",D341))</f>
        <v>1023ASHC_CT</v>
      </c>
      <c r="B341" s="4">
        <f>B340</f>
        <v>45202</v>
      </c>
      <c r="C341" s="3" t="str">
        <f>C340</f>
        <v>ASHC</v>
      </c>
      <c r="D341" s="3" t="str">
        <f>D340</f>
        <v>CT</v>
      </c>
      <c r="E341" s="6">
        <v>4</v>
      </c>
      <c r="F341" s="2">
        <f ca="1">IFERROR(__xludf.DUMMYFUNCTION("""COMPUTED_VALUE"""),40)</f>
        <v>40</v>
      </c>
      <c r="G341" s="2">
        <f ca="1">IFERROR(__xludf.DUMMYFUNCTION("""COMPUTED_VALUE"""),49.79)</f>
        <v>49.79</v>
      </c>
      <c r="H341" s="2"/>
      <c r="I341" s="2"/>
    </row>
    <row r="342" spans="1:9" ht="12.75">
      <c r="A342" s="5" t="str">
        <f>IF(LEN(D342)=1,CONCATENATE(TEXT(MONTH(B342),"00"),RIGHT(YEAR(B342),2),C342,"_0",D342),CONCATENATE(TEXT(MONTH(B342),"00"),RIGHT(YEAR(B342),2),C342,"_",D342))</f>
        <v>1023ASHC_CT</v>
      </c>
      <c r="B342" s="4">
        <f>B341</f>
        <v>45202</v>
      </c>
      <c r="C342" s="3" t="str">
        <f>C341</f>
        <v>ASHC</v>
      </c>
      <c r="D342" s="3" t="str">
        <f>D341</f>
        <v>CT</v>
      </c>
      <c r="E342" s="6">
        <v>4</v>
      </c>
      <c r="F342" s="2">
        <f ca="1">IFERROR(__xludf.DUMMYFUNCTION("""COMPUTED_VALUE"""),41)</f>
        <v>41</v>
      </c>
      <c r="G342" s="2">
        <f ca="1">IFERROR(__xludf.DUMMYFUNCTION("""COMPUTED_VALUE"""),47.02)</f>
        <v>47.02</v>
      </c>
      <c r="H342" s="2"/>
      <c r="I342" s="2"/>
    </row>
    <row r="343" spans="1:9" ht="12.75">
      <c r="A343" s="5" t="str">
        <f>IF(LEN(D343)=1,CONCATENATE(TEXT(MONTH(B343),"00"),RIGHT(YEAR(B343),2),C343,"_0",D343),CONCATENATE(TEXT(MONTH(B343),"00"),RIGHT(YEAR(B343),2),C343,"_",D343))</f>
        <v>1023ASHC_CT</v>
      </c>
      <c r="B343" s="4">
        <f>B342</f>
        <v>45202</v>
      </c>
      <c r="C343" s="3" t="str">
        <f>C342</f>
        <v>ASHC</v>
      </c>
      <c r="D343" s="3" t="str">
        <f>D342</f>
        <v>CT</v>
      </c>
      <c r="E343" s="6">
        <v>4</v>
      </c>
      <c r="F343" s="2">
        <f ca="1">IFERROR(__xludf.DUMMYFUNCTION("""COMPUTED_VALUE"""),42)</f>
        <v>42</v>
      </c>
      <c r="G343" s="2"/>
      <c r="H343" s="2">
        <f ca="1">IFERROR(__xludf.DUMMYFUNCTION("""COMPUTED_VALUE"""),24.47)</f>
        <v>24.47</v>
      </c>
      <c r="I343" s="2"/>
    </row>
    <row r="344" spans="1:9" ht="12.75">
      <c r="A344" s="5" t="str">
        <f>IF(LEN(D344)=1,CONCATENATE(TEXT(MONTH(B344),"00"),RIGHT(YEAR(B344),2),C344,"_0",D344),CONCATENATE(TEXT(MONTH(B344),"00"),RIGHT(YEAR(B344),2),C344,"_",D344))</f>
        <v>1023ASHC_CT</v>
      </c>
      <c r="B344" s="4">
        <f>B343</f>
        <v>45202</v>
      </c>
      <c r="C344" s="3" t="str">
        <f>C343</f>
        <v>ASHC</v>
      </c>
      <c r="D344" s="3" t="str">
        <f>D343</f>
        <v>CT</v>
      </c>
      <c r="E344" s="6">
        <v>4</v>
      </c>
      <c r="F344" s="2">
        <f ca="1">IFERROR(__xludf.DUMMYFUNCTION("""COMPUTED_VALUE"""),43)</f>
        <v>43</v>
      </c>
      <c r="G344" s="2"/>
      <c r="H344" s="2">
        <f ca="1">IFERROR(__xludf.DUMMYFUNCTION("""COMPUTED_VALUE"""),97.52)</f>
        <v>97.52</v>
      </c>
      <c r="I344" s="2"/>
    </row>
    <row r="345" spans="1:9" ht="12.75">
      <c r="A345" s="5" t="str">
        <f>IF(LEN(D345)=1,CONCATENATE(TEXT(MONTH(B345),"00"),RIGHT(YEAR(B345),2),C345,"_0",D345),CONCATENATE(TEXT(MONTH(B345),"00"),RIGHT(YEAR(B345),2),C345,"_",D345))</f>
        <v>1023ASHC_CT</v>
      </c>
      <c r="B345" s="4">
        <f>B344</f>
        <v>45202</v>
      </c>
      <c r="C345" s="3" t="str">
        <f>C344</f>
        <v>ASHC</v>
      </c>
      <c r="D345" s="3" t="str">
        <f>D344</f>
        <v>CT</v>
      </c>
      <c r="E345" s="6">
        <v>4</v>
      </c>
      <c r="F345" s="2">
        <f ca="1">IFERROR(__xludf.DUMMYFUNCTION("""COMPUTED_VALUE"""),44)</f>
        <v>44</v>
      </c>
      <c r="G345" s="2"/>
      <c r="H345" s="2">
        <f ca="1">IFERROR(__xludf.DUMMYFUNCTION("""COMPUTED_VALUE"""),80.3)</f>
        <v>80.3</v>
      </c>
      <c r="I345" s="2"/>
    </row>
    <row r="346" spans="1:9" ht="12.75">
      <c r="A346" s="5" t="str">
        <f>IF(LEN(D346)=1,CONCATENATE(TEXT(MONTH(B346),"00"),RIGHT(YEAR(B346),2),C346,"_0",D346),CONCATENATE(TEXT(MONTH(B346),"00"),RIGHT(YEAR(B346),2),C346,"_",D346))</f>
        <v>1023ASHC_CT</v>
      </c>
      <c r="B346" s="4">
        <f>B345</f>
        <v>45202</v>
      </c>
      <c r="C346" s="3" t="str">
        <f>C345</f>
        <v>ASHC</v>
      </c>
      <c r="D346" s="3" t="str">
        <f>D345</f>
        <v>CT</v>
      </c>
      <c r="E346" s="6">
        <v>4</v>
      </c>
      <c r="F346" s="2">
        <f ca="1">IFERROR(__xludf.DUMMYFUNCTION("""COMPUTED_VALUE"""),45)</f>
        <v>45</v>
      </c>
      <c r="G346" s="2"/>
      <c r="H346" s="2">
        <f ca="1">IFERROR(__xludf.DUMMYFUNCTION("""COMPUTED_VALUE"""),53.58)</f>
        <v>53.58</v>
      </c>
      <c r="I346" s="2"/>
    </row>
    <row r="347" spans="1:9" ht="12.75">
      <c r="A347" s="5" t="str">
        <f>IF(LEN(D347)=1,CONCATENATE(TEXT(MONTH(B347),"00"),RIGHT(YEAR(B347),2),C347,"_0",D347),CONCATENATE(TEXT(MONTH(B347),"00"),RIGHT(YEAR(B347),2),C347,"_",D347))</f>
        <v>1023ASHC_CT</v>
      </c>
      <c r="B347" s="4">
        <f>B346</f>
        <v>45202</v>
      </c>
      <c r="C347" s="3" t="str">
        <f>C346</f>
        <v>ASHC</v>
      </c>
      <c r="D347" s="3" t="str">
        <f>D346</f>
        <v>CT</v>
      </c>
      <c r="E347" s="6">
        <v>4</v>
      </c>
      <c r="F347" s="2">
        <f ca="1">IFERROR(__xludf.DUMMYFUNCTION("""COMPUTED_VALUE"""),46)</f>
        <v>46</v>
      </c>
      <c r="G347" s="2">
        <f ca="1">IFERROR(__xludf.DUMMYFUNCTION("""COMPUTED_VALUE"""),47.05)</f>
        <v>47.05</v>
      </c>
      <c r="H347" s="2"/>
      <c r="I347" s="2"/>
    </row>
    <row r="348" spans="1:9" ht="12.75">
      <c r="A348" s="5" t="str">
        <f>IF(LEN(D348)=1,CONCATENATE(TEXT(MONTH(B348),"00"),RIGHT(YEAR(B348),2),C348,"_0",D348),CONCATENATE(TEXT(MONTH(B348),"00"),RIGHT(YEAR(B348),2),C348,"_",D348))</f>
        <v>1023ASHC_CT</v>
      </c>
      <c r="B348" s="4">
        <f>B347</f>
        <v>45202</v>
      </c>
      <c r="C348" s="3" t="str">
        <f>C347</f>
        <v>ASHC</v>
      </c>
      <c r="D348" s="3" t="str">
        <f>D347</f>
        <v>CT</v>
      </c>
      <c r="E348" s="6">
        <v>4</v>
      </c>
      <c r="F348" s="2">
        <f ca="1">IFERROR(__xludf.DUMMYFUNCTION("""COMPUTED_VALUE"""),47)</f>
        <v>47</v>
      </c>
      <c r="G348" s="2">
        <f ca="1">IFERROR(__xludf.DUMMYFUNCTION("""COMPUTED_VALUE"""),31.59)</f>
        <v>31.59</v>
      </c>
      <c r="H348" s="2"/>
      <c r="I348" s="2"/>
    </row>
    <row r="349" spans="1:9" ht="12.75">
      <c r="A349" s="5" t="str">
        <f>IF(LEN(D349)=1,CONCATENATE(TEXT(MONTH(B349),"00"),RIGHT(YEAR(B349),2),C349,"_0",D349),CONCATENATE(TEXT(MONTH(B349),"00"),RIGHT(YEAR(B349),2),C349,"_",D349))</f>
        <v>1023ASHC_CT</v>
      </c>
      <c r="B349" s="4">
        <f>B348</f>
        <v>45202</v>
      </c>
      <c r="C349" s="3" t="str">
        <f>C348</f>
        <v>ASHC</v>
      </c>
      <c r="D349" s="3" t="str">
        <f>D348</f>
        <v>CT</v>
      </c>
      <c r="E349" s="6">
        <v>4</v>
      </c>
      <c r="F349" s="2">
        <f ca="1">IFERROR(__xludf.DUMMYFUNCTION("""COMPUTED_VALUE"""),48)</f>
        <v>48</v>
      </c>
      <c r="G349" s="2">
        <f ca="1">IFERROR(__xludf.DUMMYFUNCTION("""COMPUTED_VALUE"""),22.01)</f>
        <v>22.01</v>
      </c>
      <c r="H349" s="2"/>
      <c r="I349" s="2"/>
    </row>
    <row r="350" spans="1:9" ht="12.75">
      <c r="A350" s="5" t="str">
        <f>IF(LEN(D350)=1,CONCATENATE(TEXT(MONTH(B350),"00"),RIGHT(YEAR(B350),2),C350,"_0",D350),CONCATENATE(TEXT(MONTH(B350),"00"),RIGHT(YEAR(B350),2),C350,"_",D350))</f>
        <v>1023ASHC_CT</v>
      </c>
      <c r="B350" s="4">
        <f>B349</f>
        <v>45202</v>
      </c>
      <c r="C350" s="3" t="str">
        <f>C349</f>
        <v>ASHC</v>
      </c>
      <c r="D350" s="3" t="str">
        <f>D349</f>
        <v>CT</v>
      </c>
      <c r="E350" s="6">
        <v>4</v>
      </c>
      <c r="F350" s="2">
        <f ca="1">IFERROR(__xludf.DUMMYFUNCTION("""COMPUTED_VALUE"""),49)</f>
        <v>49</v>
      </c>
      <c r="G350" s="2">
        <f ca="1">IFERROR(__xludf.DUMMYFUNCTION("""COMPUTED_VALUE"""),60.54)</f>
        <v>60.54</v>
      </c>
      <c r="H350" s="2"/>
      <c r="I350" s="2"/>
    </row>
    <row r="351" spans="1:9" ht="12.75">
      <c r="A351" s="5" t="str">
        <f>IF(LEN(D351)=1,CONCATENATE(TEXT(MONTH(B351),"00"),RIGHT(YEAR(B351),2),C351,"_0",D351),CONCATENATE(TEXT(MONTH(B351),"00"),RIGHT(YEAR(B351),2),C351,"_",D351))</f>
        <v>1023ASHC_CT</v>
      </c>
      <c r="B351" s="4">
        <f>B350</f>
        <v>45202</v>
      </c>
      <c r="C351" s="3" t="str">
        <f>C350</f>
        <v>ASHC</v>
      </c>
      <c r="D351" s="3" t="str">
        <f>D350</f>
        <v>CT</v>
      </c>
      <c r="E351" s="6">
        <v>4</v>
      </c>
      <c r="F351" s="2">
        <f ca="1">IFERROR(__xludf.DUMMYFUNCTION("""COMPUTED_VALUE"""),50)</f>
        <v>50</v>
      </c>
      <c r="G351" s="2">
        <f ca="1">IFERROR(__xludf.DUMMYFUNCTION("""COMPUTED_VALUE"""),61.84)</f>
        <v>61.84</v>
      </c>
      <c r="H351" s="2"/>
      <c r="I351" s="2"/>
    </row>
    <row r="352" spans="1:9" ht="12.75">
      <c r="A352" s="5" t="str">
        <f>IF(LEN(D352)=1,CONCATENATE(TEXT(MONTH(B352),"00"),RIGHT(YEAR(B352),2),C352,"_0",D352),CONCATENATE(TEXT(MONTH(B352),"00"),RIGHT(YEAR(B352),2),C352,"_",D352))</f>
        <v>1023ASHC_CT</v>
      </c>
      <c r="B352" s="4">
        <f>B351</f>
        <v>45202</v>
      </c>
      <c r="C352" s="3" t="str">
        <f>C351</f>
        <v>ASHC</v>
      </c>
      <c r="D352" s="3" t="str">
        <f>D351</f>
        <v>CT</v>
      </c>
      <c r="E352" s="6">
        <v>4</v>
      </c>
      <c r="F352" s="2">
        <f ca="1">IFERROR(__xludf.DUMMYFUNCTION("""COMPUTED_VALUE"""),51)</f>
        <v>51</v>
      </c>
      <c r="G352" s="2"/>
      <c r="H352" s="2">
        <f ca="1">IFERROR(__xludf.DUMMYFUNCTION("""COMPUTED_VALUE"""),54.18)</f>
        <v>54.18</v>
      </c>
      <c r="I352" s="2"/>
    </row>
    <row r="353" spans="1:9" ht="12.75">
      <c r="A353" s="5" t="str">
        <f>IF(LEN(D353)=1,CONCATENATE(TEXT(MONTH(B353),"00"),RIGHT(YEAR(B353),2),C353,"_0",D353),CONCATENATE(TEXT(MONTH(B353),"00"),RIGHT(YEAR(B353),2),C353,"_",D353))</f>
        <v>1023ASHC_CT</v>
      </c>
      <c r="B353" s="4">
        <f>B352</f>
        <v>45202</v>
      </c>
      <c r="C353" s="3" t="str">
        <f>C352</f>
        <v>ASHC</v>
      </c>
      <c r="D353" s="3" t="str">
        <f>D352</f>
        <v>CT</v>
      </c>
      <c r="E353" s="6">
        <v>4</v>
      </c>
      <c r="F353" s="2">
        <f ca="1">IFERROR(__xludf.DUMMYFUNCTION("""COMPUTED_VALUE"""),52)</f>
        <v>52</v>
      </c>
      <c r="G353" s="2">
        <f ca="1">IFERROR(__xludf.DUMMYFUNCTION("""COMPUTED_VALUE"""),70.47)</f>
        <v>70.47</v>
      </c>
      <c r="H353" s="2"/>
      <c r="I353" s="2"/>
    </row>
    <row r="354" spans="1:9" ht="12.75">
      <c r="A354" s="5" t="str">
        <f>IF(LEN(D354)=1,CONCATENATE(TEXT(MONTH(B354),"00"),RIGHT(YEAR(B354),2),C354,"_0",D354),CONCATENATE(TEXT(MONTH(B354),"00"),RIGHT(YEAR(B354),2),C354,"_",D354))</f>
        <v>1023ASHC_CT</v>
      </c>
      <c r="B354" s="4">
        <f>B353</f>
        <v>45202</v>
      </c>
      <c r="C354" s="3" t="str">
        <f>C353</f>
        <v>ASHC</v>
      </c>
      <c r="D354" s="3" t="str">
        <f>D353</f>
        <v>CT</v>
      </c>
      <c r="E354" s="6">
        <v>4</v>
      </c>
      <c r="F354" s="2">
        <f ca="1">IFERROR(__xludf.DUMMYFUNCTION("""COMPUTED_VALUE"""),53)</f>
        <v>53</v>
      </c>
      <c r="G354" s="2">
        <f ca="1">IFERROR(__xludf.DUMMYFUNCTION("""COMPUTED_VALUE"""),77.53)</f>
        <v>77.53</v>
      </c>
      <c r="H354" s="2"/>
      <c r="I354" s="2"/>
    </row>
    <row r="355" spans="1:9" ht="12.75">
      <c r="A355" s="5" t="str">
        <f>IF(LEN(D355)=1,CONCATENATE(TEXT(MONTH(B355),"00"),RIGHT(YEAR(B355),2),C355,"_0",D355),CONCATENATE(TEXT(MONTH(B355),"00"),RIGHT(YEAR(B355),2),C355,"_",D355))</f>
        <v>1023ASHC_CT</v>
      </c>
      <c r="B355" s="4">
        <f>B354</f>
        <v>45202</v>
      </c>
      <c r="C355" s="3" t="str">
        <f>C354</f>
        <v>ASHC</v>
      </c>
      <c r="D355" s="3" t="str">
        <f>D354</f>
        <v>CT</v>
      </c>
      <c r="E355" s="6">
        <v>4</v>
      </c>
      <c r="F355" s="2">
        <f ca="1">IFERROR(__xludf.DUMMYFUNCTION("""COMPUTED_VALUE"""),54)</f>
        <v>54</v>
      </c>
      <c r="G355" s="2">
        <f ca="1">IFERROR(__xludf.DUMMYFUNCTION("""COMPUTED_VALUE"""),53.08)</f>
        <v>53.08</v>
      </c>
      <c r="H355" s="2"/>
      <c r="I355" s="2"/>
    </row>
    <row r="356" spans="1:9" ht="12.75">
      <c r="A356" s="5" t="str">
        <f>IF(LEN(D356)=1,CONCATENATE(TEXT(MONTH(B356),"00"),RIGHT(YEAR(B356),2),C356,"_0",D356),CONCATENATE(TEXT(MONTH(B356),"00"),RIGHT(YEAR(B356),2),C356,"_",D356))</f>
        <v>1023ASHC_CT</v>
      </c>
      <c r="B356" s="4">
        <f>B355</f>
        <v>45202</v>
      </c>
      <c r="C356" s="3" t="str">
        <f>C355</f>
        <v>ASHC</v>
      </c>
      <c r="D356" s="3" t="str">
        <f>D355</f>
        <v>CT</v>
      </c>
      <c r="E356" s="6">
        <v>4</v>
      </c>
      <c r="F356" s="2">
        <f ca="1">IFERROR(__xludf.DUMMYFUNCTION("""COMPUTED_VALUE"""),55)</f>
        <v>55</v>
      </c>
      <c r="G356" s="2">
        <f ca="1">IFERROR(__xludf.DUMMYFUNCTION("""COMPUTED_VALUE"""),86.19)</f>
        <v>86.19</v>
      </c>
      <c r="H356" s="2"/>
      <c r="I356" s="2"/>
    </row>
    <row r="357" spans="1:9" ht="12.75">
      <c r="A357" s="5" t="str">
        <f>IF(LEN(D357)=1,CONCATENATE(TEXT(MONTH(B357),"00"),RIGHT(YEAR(B357),2),C357,"_0",D357),CONCATENATE(TEXT(MONTH(B357),"00"),RIGHT(YEAR(B357),2),C357,"_",D357))</f>
        <v>1023ASHC_CT</v>
      </c>
      <c r="B357" s="4">
        <f>B356</f>
        <v>45202</v>
      </c>
      <c r="C357" s="3" t="str">
        <f>C356</f>
        <v>ASHC</v>
      </c>
      <c r="D357" s="3" t="str">
        <f>D356</f>
        <v>CT</v>
      </c>
      <c r="E357" s="6">
        <v>4</v>
      </c>
      <c r="F357" s="2">
        <f ca="1">IFERROR(__xludf.DUMMYFUNCTION("""COMPUTED_VALUE"""),56)</f>
        <v>56</v>
      </c>
      <c r="G357" s="2"/>
      <c r="H357" s="2"/>
      <c r="I357" s="2"/>
    </row>
    <row r="358" spans="1:9" ht="12.75">
      <c r="A358" s="5" t="str">
        <f>IF(LEN(D358)=1,CONCATENATE(TEXT(MONTH(B358),"00"),RIGHT(YEAR(B358),2),C358,"_0",D358),CONCATENATE(TEXT(MONTH(B358),"00"),RIGHT(YEAR(B358),2),C358,"_",D358))</f>
        <v>1023ASHC_CT</v>
      </c>
      <c r="B358" s="4">
        <f>B357</f>
        <v>45202</v>
      </c>
      <c r="C358" s="3" t="str">
        <f>C357</f>
        <v>ASHC</v>
      </c>
      <c r="D358" s="3" t="str">
        <f>D357</f>
        <v>CT</v>
      </c>
      <c r="E358" s="6">
        <v>4</v>
      </c>
      <c r="F358" s="2">
        <f ca="1">IFERROR(__xludf.DUMMYFUNCTION("""COMPUTED_VALUE"""),57)</f>
        <v>57</v>
      </c>
      <c r="G358" s="2"/>
      <c r="H358" s="2"/>
      <c r="I358" s="2"/>
    </row>
    <row r="359" spans="1:9" ht="12.75">
      <c r="A359" s="5" t="str">
        <f>IF(LEN(D359)=1,CONCATENATE(TEXT(MONTH(B359),"00"),RIGHT(YEAR(B359),2),C359,"_0",D359),CONCATENATE(TEXT(MONTH(B359),"00"),RIGHT(YEAR(B359),2),C359,"_",D359))</f>
        <v>1023ASHC_CT</v>
      </c>
      <c r="B359" s="4">
        <f>B358</f>
        <v>45202</v>
      </c>
      <c r="C359" s="3" t="str">
        <f>C358</f>
        <v>ASHC</v>
      </c>
      <c r="D359" s="3" t="str">
        <f>D358</f>
        <v>CT</v>
      </c>
      <c r="E359" s="6">
        <v>4</v>
      </c>
      <c r="F359" s="2">
        <f ca="1">IFERROR(__xludf.DUMMYFUNCTION("""COMPUTED_VALUE"""),58)</f>
        <v>58</v>
      </c>
      <c r="G359" s="2"/>
      <c r="H359" s="2"/>
      <c r="I359" s="2"/>
    </row>
    <row r="360" spans="1:9" ht="12.75">
      <c r="A360" s="5" t="str">
        <f>IF(LEN(D360)=1,CONCATENATE(TEXT(MONTH(B360),"00"),RIGHT(YEAR(B360),2),C360,"_0",D360),CONCATENATE(TEXT(MONTH(B360),"00"),RIGHT(YEAR(B360),2),C360,"_",D360))</f>
        <v>1023ASHC_CT</v>
      </c>
      <c r="B360" s="4">
        <f>B359</f>
        <v>45202</v>
      </c>
      <c r="C360" s="3" t="str">
        <f>C359</f>
        <v>ASHC</v>
      </c>
      <c r="D360" s="3" t="str">
        <f>D359</f>
        <v>CT</v>
      </c>
      <c r="E360" s="6">
        <v>4</v>
      </c>
      <c r="F360" s="2">
        <f ca="1">IFERROR(__xludf.DUMMYFUNCTION("""COMPUTED_VALUE"""),59)</f>
        <v>59</v>
      </c>
      <c r="G360" s="2"/>
      <c r="H360" s="2"/>
      <c r="I360" s="2"/>
    </row>
    <row r="361" spans="1:9" ht="12.75">
      <c r="A361" s="5" t="str">
        <f>IF(LEN(D361)=1,CONCATENATE(TEXT(MONTH(B361),"00"),RIGHT(YEAR(B361),2),C361,"_0",D361),CONCATENATE(TEXT(MONTH(B361),"00"),RIGHT(YEAR(B361),2),C361,"_",D361))</f>
        <v>1023ASHC_CT</v>
      </c>
      <c r="B361" s="4">
        <f>B360</f>
        <v>45202</v>
      </c>
      <c r="C361" s="3" t="str">
        <f>C360</f>
        <v>ASHC</v>
      </c>
      <c r="D361" s="3" t="str">
        <f>D360</f>
        <v>CT</v>
      </c>
      <c r="E361" s="6">
        <v>4</v>
      </c>
      <c r="F361" s="2">
        <f ca="1">IFERROR(__xludf.DUMMYFUNCTION("""COMPUTED_VALUE"""),60)</f>
        <v>60</v>
      </c>
      <c r="G361" s="2"/>
      <c r="H361" s="2"/>
      <c r="I361" s="2"/>
    </row>
    <row r="362" spans="1:9" ht="12.75">
      <c r="A362" s="5" t="str">
        <f>IF(LEN(D362)=1,CONCATENATE(TEXT(MONTH(B362),"00"),RIGHT(YEAR(B362),2),C362,"_0",D362),CONCATENATE(TEXT(MONTH(B362),"00"),RIGHT(YEAR(B362),2),C362,"_",D362))</f>
        <v>1023ASHC_CT</v>
      </c>
      <c r="B362" s="4">
        <f>B361</f>
        <v>45202</v>
      </c>
      <c r="C362" s="3" t="str">
        <f>C361</f>
        <v>ASHC</v>
      </c>
      <c r="D362" s="3" t="str">
        <f>D361</f>
        <v>CT</v>
      </c>
      <c r="E362" s="6">
        <v>4</v>
      </c>
      <c r="F362" s="2">
        <f ca="1">IFERROR(__xludf.DUMMYFUNCTION("""COMPUTED_VALUE"""),61)</f>
        <v>61</v>
      </c>
      <c r="G362" s="2"/>
      <c r="H362" s="2"/>
      <c r="I362" s="2"/>
    </row>
    <row r="363" spans="1:9" ht="12.75">
      <c r="A363" s="5" t="str">
        <f>IF(LEN(D363)=1,CONCATENATE(TEXT(MONTH(B363),"00"),RIGHT(YEAR(B363),2),C363,"_0",D363),CONCATENATE(TEXT(MONTH(B363),"00"),RIGHT(YEAR(B363),2),C363,"_",D363))</f>
        <v>1023ASHC_CT</v>
      </c>
      <c r="B363" s="4">
        <f>B362</f>
        <v>45202</v>
      </c>
      <c r="C363" s="3" t="str">
        <f>C362</f>
        <v>ASHC</v>
      </c>
      <c r="D363" s="3" t="str">
        <f>D362</f>
        <v>CT</v>
      </c>
      <c r="E363" s="6">
        <v>4</v>
      </c>
      <c r="F363" s="2">
        <f ca="1">IFERROR(__xludf.DUMMYFUNCTION("""COMPUTED_VALUE"""),62)</f>
        <v>62</v>
      </c>
      <c r="G363" s="2"/>
      <c r="H363" s="2"/>
      <c r="I363" s="2"/>
    </row>
    <row r="364" spans="1:9" ht="12.75">
      <c r="A364" s="5" t="str">
        <f>IF(LEN(D364)=1,CONCATENATE(TEXT(MONTH(B364),"00"),RIGHT(YEAR(B364),2),C364,"_0",D364),CONCATENATE(TEXT(MONTH(B364),"00"),RIGHT(YEAR(B364),2),C364,"_",D364))</f>
        <v>1023ASHC_CT</v>
      </c>
      <c r="B364" s="4">
        <f>B363</f>
        <v>45202</v>
      </c>
      <c r="C364" s="3" t="str">
        <f>C363</f>
        <v>ASHC</v>
      </c>
      <c r="D364" s="3" t="str">
        <f>D363</f>
        <v>CT</v>
      </c>
      <c r="E364" s="6">
        <v>4</v>
      </c>
      <c r="F364" s="2">
        <f ca="1">IFERROR(__xludf.DUMMYFUNCTION("""COMPUTED_VALUE"""),63)</f>
        <v>63</v>
      </c>
      <c r="G364" s="2"/>
      <c r="H364" s="2"/>
      <c r="I364" s="2"/>
    </row>
    <row r="365" spans="1:9" ht="12.75">
      <c r="A365" s="5" t="str">
        <f>IF(LEN(D365)=1,CONCATENATE(TEXT(MONTH(B365),"00"),RIGHT(YEAR(B365),2),C365,"_0",D365),CONCATENATE(TEXT(MONTH(B365),"00"),RIGHT(YEAR(B365),2),C365,"_",D365))</f>
        <v>1023ASHC_CT</v>
      </c>
      <c r="B365" s="4">
        <f>B364</f>
        <v>45202</v>
      </c>
      <c r="C365" s="3" t="str">
        <f>C364</f>
        <v>ASHC</v>
      </c>
      <c r="D365" s="3" t="str">
        <f>D364</f>
        <v>CT</v>
      </c>
      <c r="E365" s="6">
        <v>4</v>
      </c>
      <c r="F365" s="2">
        <f ca="1">IFERROR(__xludf.DUMMYFUNCTION("""COMPUTED_VALUE"""),64)</f>
        <v>64</v>
      </c>
      <c r="G365" s="2"/>
      <c r="H365" s="2"/>
      <c r="I365" s="2"/>
    </row>
    <row r="366" spans="1:9" ht="12.75">
      <c r="A366" s="5" t="str">
        <f>IF(LEN(D366)=1,CONCATENATE(TEXT(MONTH(B366),"00"),RIGHT(YEAR(B366),2),C366,"_0",D366),CONCATENATE(TEXT(MONTH(B366),"00"),RIGHT(YEAR(B366),2),C366,"_",D366))</f>
        <v>1023ASHC_CT</v>
      </c>
      <c r="B366" s="4">
        <f>B365</f>
        <v>45202</v>
      </c>
      <c r="C366" s="3" t="str">
        <f>C365</f>
        <v>ASHC</v>
      </c>
      <c r="D366" s="3" t="str">
        <f>D365</f>
        <v>CT</v>
      </c>
      <c r="E366" s="6">
        <v>4</v>
      </c>
      <c r="F366" s="2">
        <f ca="1">IFERROR(__xludf.DUMMYFUNCTION("""COMPUTED_VALUE"""),65)</f>
        <v>65</v>
      </c>
      <c r="G366" s="2"/>
      <c r="H366" s="2"/>
      <c r="I366" s="2"/>
    </row>
    <row r="367" spans="1:9" ht="12.75">
      <c r="A367" s="5" t="str">
        <f>IF(LEN(D367)=1,CONCATENATE(TEXT(MONTH(B367),"00"),RIGHT(YEAR(B367),2),C367,"_0",D367),CONCATENATE(TEXT(MONTH(B367),"00"),RIGHT(YEAR(B367),2),C367,"_",D367))</f>
        <v>1023ASHC_CT</v>
      </c>
      <c r="B367" s="4">
        <f>B366</f>
        <v>45202</v>
      </c>
      <c r="C367" s="3" t="str">
        <f>C366</f>
        <v>ASHC</v>
      </c>
      <c r="D367" s="3" t="str">
        <f>D366</f>
        <v>CT</v>
      </c>
      <c r="E367" s="6">
        <v>4</v>
      </c>
      <c r="F367" s="2">
        <f ca="1">IFERROR(__xludf.DUMMYFUNCTION("""COMPUTED_VALUE"""),66)</f>
        <v>66</v>
      </c>
      <c r="G367" s="2"/>
      <c r="H367" s="2"/>
      <c r="I367" s="2"/>
    </row>
    <row r="368" spans="1:9" ht="12.75">
      <c r="A368" s="5" t="str">
        <f>IF(LEN(D368)=1,CONCATENATE(TEXT(MONTH(B368),"00"),RIGHT(YEAR(B368),2),C368,"_0",D368),CONCATENATE(TEXT(MONTH(B368),"00"),RIGHT(YEAR(B368),2),C368,"_",D368))</f>
        <v>1023ASHC_CT</v>
      </c>
      <c r="B368" s="4">
        <f>B367</f>
        <v>45202</v>
      </c>
      <c r="C368" s="3" t="str">
        <f>C367</f>
        <v>ASHC</v>
      </c>
      <c r="D368" s="3" t="str">
        <f>D367</f>
        <v>CT</v>
      </c>
      <c r="E368" s="6">
        <v>4</v>
      </c>
      <c r="F368" s="2">
        <f ca="1">IFERROR(__xludf.DUMMYFUNCTION("""COMPUTED_VALUE"""),67)</f>
        <v>67</v>
      </c>
      <c r="G368" s="2"/>
      <c r="H368" s="2"/>
      <c r="I368" s="2"/>
    </row>
    <row r="369" spans="1:9" ht="12.75">
      <c r="A369" s="5" t="str">
        <f>IF(LEN(D369)=1,CONCATENATE(TEXT(MONTH(B369),"00"),RIGHT(YEAR(B369),2),C369,"_0",D369),CONCATENATE(TEXT(MONTH(B369),"00"),RIGHT(YEAR(B369),2),C369,"_",D369))</f>
        <v>1023ASHC_CT</v>
      </c>
      <c r="B369" s="4">
        <f>B368</f>
        <v>45202</v>
      </c>
      <c r="C369" s="3" t="str">
        <f>C368</f>
        <v>ASHC</v>
      </c>
      <c r="D369" s="3" t="str">
        <f>D368</f>
        <v>CT</v>
      </c>
      <c r="E369" s="6">
        <v>4</v>
      </c>
      <c r="F369" s="2">
        <f ca="1">IFERROR(__xludf.DUMMYFUNCTION("""COMPUTED_VALUE"""),68)</f>
        <v>68</v>
      </c>
      <c r="G369" s="2"/>
      <c r="H369" s="2"/>
      <c r="I369" s="2"/>
    </row>
    <row r="370" spans="1:9" ht="12.75">
      <c r="A370" s="5" t="str">
        <f>IF(LEN(D370)=1,CONCATENATE(TEXT(MONTH(B370),"00"),RIGHT(YEAR(B370),2),C370,"_0",D370),CONCATENATE(TEXT(MONTH(B370),"00"),RIGHT(YEAR(B370),2),C370,"_",D370))</f>
        <v>1023ASHC_CT</v>
      </c>
      <c r="B370" s="4">
        <f>B369</f>
        <v>45202</v>
      </c>
      <c r="C370" s="3" t="str">
        <f>C369</f>
        <v>ASHC</v>
      </c>
      <c r="D370" s="3" t="str">
        <f>D369</f>
        <v>CT</v>
      </c>
      <c r="E370" s="6">
        <v>4</v>
      </c>
      <c r="F370" s="2">
        <f ca="1">IFERROR(__xludf.DUMMYFUNCTION("""COMPUTED_VALUE"""),69)</f>
        <v>69</v>
      </c>
      <c r="G370" s="2"/>
      <c r="H370" s="2"/>
      <c r="I370" s="2"/>
    </row>
    <row r="371" spans="1:9" ht="12.75">
      <c r="A371" s="5" t="str">
        <f>IF(LEN(D371)=1,CONCATENATE(TEXT(MONTH(B371),"00"),RIGHT(YEAR(B371),2),C371,"_0",D371),CONCATENATE(TEXT(MONTH(B371),"00"),RIGHT(YEAR(B371),2),C371,"_",D371))</f>
        <v>1023ASHC_CT</v>
      </c>
      <c r="B371" s="4">
        <f>B370</f>
        <v>45202</v>
      </c>
      <c r="C371" s="3" t="str">
        <f>C370</f>
        <v>ASHC</v>
      </c>
      <c r="D371" s="3" t="str">
        <f>D370</f>
        <v>CT</v>
      </c>
      <c r="E371" s="6">
        <v>4</v>
      </c>
      <c r="F371" s="2">
        <f ca="1">IFERROR(__xludf.DUMMYFUNCTION("""COMPUTED_VALUE"""),70)</f>
        <v>70</v>
      </c>
      <c r="G371" s="2"/>
      <c r="H371" s="2"/>
      <c r="I371" s="2"/>
    </row>
    <row r="372" spans="1:9" ht="12.75">
      <c r="A372" s="5" t="str">
        <f>IF(LEN(D372)=1,CONCATENATE(TEXT(MONTH(B372),"00"),RIGHT(YEAR(B372),2),C372,"_0",D372),CONCATENATE(TEXT(MONTH(B372),"00"),RIGHT(YEAR(B372),2),C372,"_",D372))</f>
        <v>1023ASHC_CT</v>
      </c>
      <c r="B372" s="4">
        <f>B371</f>
        <v>45202</v>
      </c>
      <c r="C372" s="3" t="str">
        <f>C371</f>
        <v>ASHC</v>
      </c>
      <c r="D372" s="3" t="str">
        <f>D371</f>
        <v>CT</v>
      </c>
      <c r="E372" s="6">
        <v>4</v>
      </c>
      <c r="F372" s="2">
        <f ca="1">IFERROR(__xludf.DUMMYFUNCTION("""COMPUTED_VALUE"""),71)</f>
        <v>71</v>
      </c>
      <c r="G372" s="2"/>
      <c r="H372" s="2"/>
      <c r="I372" s="2"/>
    </row>
    <row r="373" spans="1:9" ht="12.75">
      <c r="A373" s="5" t="str">
        <f>IF(LEN(D373)=1,CONCATENATE(TEXT(MONTH(B373),"00"),RIGHT(YEAR(B373),2),C373,"_0",D373),CONCATENATE(TEXT(MONTH(B373),"00"),RIGHT(YEAR(B373),2),C373,"_",D373))</f>
        <v>1023ASHC_CT</v>
      </c>
      <c r="B373" s="4">
        <f>B372</f>
        <v>45202</v>
      </c>
      <c r="C373" s="3" t="str">
        <f>C372</f>
        <v>ASHC</v>
      </c>
      <c r="D373" s="3" t="str">
        <f>D372</f>
        <v>CT</v>
      </c>
      <c r="E373" s="6">
        <v>4</v>
      </c>
      <c r="F373" s="2">
        <f ca="1">IFERROR(__xludf.DUMMYFUNCTION("""COMPUTED_VALUE"""),72)</f>
        <v>72</v>
      </c>
      <c r="G373" s="2"/>
      <c r="H373" s="2"/>
      <c r="I373" s="2"/>
    </row>
    <row r="374" spans="1:9" ht="12.75">
      <c r="A374" s="5" t="str">
        <f>IF(LEN(D374)=1,CONCATENATE(TEXT(MONTH(B374),"00"),RIGHT(YEAR(B374),2),C374,"_0",D374),CONCATENATE(TEXT(MONTH(B374),"00"),RIGHT(YEAR(B374),2),C374,"_",D374))</f>
        <v>1023ASHC_CT</v>
      </c>
      <c r="B374" s="4">
        <f>B373</f>
        <v>45202</v>
      </c>
      <c r="C374" s="3" t="str">
        <f>C373</f>
        <v>ASHC</v>
      </c>
      <c r="D374" s="3" t="str">
        <f>D373</f>
        <v>CT</v>
      </c>
      <c r="E374" s="6">
        <v>4</v>
      </c>
      <c r="F374" s="2">
        <f ca="1">IFERROR(__xludf.DUMMYFUNCTION("""COMPUTED_VALUE"""),73)</f>
        <v>73</v>
      </c>
      <c r="G374" s="2"/>
      <c r="H374" s="2"/>
      <c r="I374" s="2"/>
    </row>
    <row r="375" spans="1:9" ht="12.75">
      <c r="A375" s="5" t="str">
        <f>IF(LEN(D375)=1,CONCATENATE(TEXT(MONTH(B375),"00"),RIGHT(YEAR(B375),2),C375,"_0",D375),CONCATENATE(TEXT(MONTH(B375),"00"),RIGHT(YEAR(B375),2),C375,"_",D375))</f>
        <v>1023ASHC_CT</v>
      </c>
      <c r="B375" s="4">
        <f>B374</f>
        <v>45202</v>
      </c>
      <c r="C375" s="3" t="str">
        <f>C374</f>
        <v>ASHC</v>
      </c>
      <c r="D375" s="3" t="str">
        <f>D374</f>
        <v>CT</v>
      </c>
      <c r="E375" s="6">
        <v>4</v>
      </c>
      <c r="F375" s="2">
        <f ca="1">IFERROR(__xludf.DUMMYFUNCTION("""COMPUTED_VALUE"""),74)</f>
        <v>74</v>
      </c>
      <c r="G375" s="2"/>
      <c r="H375" s="2"/>
      <c r="I375" s="2"/>
    </row>
    <row r="376" spans="1:9" ht="12.75">
      <c r="A376" s="5" t="str">
        <f>IF(LEN(D376)=1,CONCATENATE(TEXT(MONTH(B376),"00"),RIGHT(YEAR(B376),2),C376,"_0",D376),CONCATENATE(TEXT(MONTH(B376),"00"),RIGHT(YEAR(B376),2),C376,"_",D376))</f>
        <v>1023ASHC_CT</v>
      </c>
      <c r="B376" s="4">
        <f>B375</f>
        <v>45202</v>
      </c>
      <c r="C376" s="3" t="str">
        <f>C375</f>
        <v>ASHC</v>
      </c>
      <c r="D376" s="3" t="str">
        <f>D375</f>
        <v>CT</v>
      </c>
      <c r="E376" s="6">
        <v>4</v>
      </c>
      <c r="F376" s="2">
        <f ca="1">IFERROR(__xludf.DUMMYFUNCTION("""COMPUTED_VALUE"""),75)</f>
        <v>75</v>
      </c>
      <c r="G376" s="2"/>
      <c r="H376" s="2"/>
      <c r="I376" s="2"/>
    </row>
    <row r="377" spans="1:9" ht="12.75">
      <c r="A377" s="5" t="str">
        <f>IF(LEN(D377)=1,CONCATENATE(TEXT(MONTH(B377),"00"),RIGHT(YEAR(B377),2),C377,"_0",D377),CONCATENATE(TEXT(MONTH(B377),"00"),RIGHT(YEAR(B377),2),C377,"_",D377))</f>
        <v>1023ASHC_CT</v>
      </c>
      <c r="B377" s="4">
        <f>B376</f>
        <v>45202</v>
      </c>
      <c r="C377" s="3" t="str">
        <f>C376</f>
        <v>ASHC</v>
      </c>
      <c r="D377" s="3" t="str">
        <f>D376</f>
        <v>CT</v>
      </c>
      <c r="E377" s="6">
        <v>4</v>
      </c>
      <c r="F377" s="2">
        <f ca="1">IFERROR(__xludf.DUMMYFUNCTION("""COMPUTED_VALUE"""),76)</f>
        <v>76</v>
      </c>
      <c r="G377" s="2"/>
      <c r="H377" s="2"/>
      <c r="I377" s="2"/>
    </row>
    <row r="378" spans="1:9" ht="12.75">
      <c r="A378" s="5" t="str">
        <f>IF(LEN(D378)=1,CONCATENATE(TEXT(MONTH(B378),"00"),RIGHT(YEAR(B378),2),C378,"_0",D378),CONCATENATE(TEXT(MONTH(B378),"00"),RIGHT(YEAR(B378),2),C378,"_",D378))</f>
        <v>1023ASHC_CT</v>
      </c>
      <c r="B378" s="4">
        <f>B377</f>
        <v>45202</v>
      </c>
      <c r="C378" s="3" t="str">
        <f>C377</f>
        <v>ASHC</v>
      </c>
      <c r="D378" s="3" t="str">
        <f>D377</f>
        <v>CT</v>
      </c>
      <c r="E378" s="6">
        <v>4</v>
      </c>
      <c r="F378" s="2">
        <f ca="1">IFERROR(__xludf.DUMMYFUNCTION("""COMPUTED_VALUE"""),77)</f>
        <v>77</v>
      </c>
      <c r="G378" s="2"/>
      <c r="H378" s="2"/>
      <c r="I378" s="2"/>
    </row>
    <row r="379" spans="1:9" ht="12.75">
      <c r="A379" s="5" t="str">
        <f>IF(LEN(D379)=1,CONCATENATE(TEXT(MONTH(B379),"00"),RIGHT(YEAR(B379),2),C379,"_0",D379),CONCATENATE(TEXT(MONTH(B379),"00"),RIGHT(YEAR(B379),2),C379,"_",D379))</f>
        <v>1023ASHC_CT</v>
      </c>
      <c r="B379" s="4">
        <f>B378</f>
        <v>45202</v>
      </c>
      <c r="C379" s="3" t="str">
        <f>C378</f>
        <v>ASHC</v>
      </c>
      <c r="D379" s="3" t="str">
        <f>D378</f>
        <v>CT</v>
      </c>
      <c r="E379" s="6">
        <v>4</v>
      </c>
      <c r="F379" s="2">
        <f ca="1">IFERROR(__xludf.DUMMYFUNCTION("""COMPUTED_VALUE"""),78)</f>
        <v>78</v>
      </c>
      <c r="G379" s="2"/>
      <c r="H379" s="2"/>
      <c r="I379" s="2"/>
    </row>
    <row r="380" spans="1:9" ht="12.75">
      <c r="A380" s="5" t="str">
        <f>IF(LEN(D380)=1,CONCATENATE(TEXT(MONTH(B380),"00"),RIGHT(YEAR(B380),2),C380,"_0",D380),CONCATENATE(TEXT(MONTH(B380),"00"),RIGHT(YEAR(B380),2),C380,"_",D380))</f>
        <v>1023ASHC_CT</v>
      </c>
      <c r="B380" s="4">
        <f>B379</f>
        <v>45202</v>
      </c>
      <c r="C380" s="3" t="str">
        <f>C379</f>
        <v>ASHC</v>
      </c>
      <c r="D380" s="3" t="str">
        <f>D379</f>
        <v>CT</v>
      </c>
      <c r="E380" s="6">
        <v>4</v>
      </c>
      <c r="F380" s="2">
        <f ca="1">IFERROR(__xludf.DUMMYFUNCTION("""COMPUTED_VALUE"""),79)</f>
        <v>79</v>
      </c>
      <c r="G380" s="2"/>
      <c r="H380" s="2"/>
      <c r="I380" s="2"/>
    </row>
    <row r="381" spans="1:9" ht="12.75">
      <c r="A381" s="5" t="str">
        <f>IF(LEN(D381)=1,CONCATENATE(TEXT(MONTH(B381),"00"),RIGHT(YEAR(B381),2),C381,"_0",D381),CONCATENATE(TEXT(MONTH(B381),"00"),RIGHT(YEAR(B381),2),C381,"_",D381))</f>
        <v>1023ASHC_CT</v>
      </c>
      <c r="B381" s="4">
        <f>B380</f>
        <v>45202</v>
      </c>
      <c r="C381" s="3" t="str">
        <f>C380</f>
        <v>ASHC</v>
      </c>
      <c r="D381" s="3" t="str">
        <f>D380</f>
        <v>CT</v>
      </c>
      <c r="E381" s="6">
        <v>4</v>
      </c>
      <c r="F381" s="2">
        <f ca="1">IFERROR(__xludf.DUMMYFUNCTION("""COMPUTED_VALUE"""),80)</f>
        <v>80</v>
      </c>
      <c r="G381" s="2"/>
      <c r="H381" s="2"/>
      <c r="I381" s="2"/>
    </row>
    <row r="382" spans="1:9" ht="12.75">
      <c r="A382" s="5" t="str">
        <f>IF(LEN(D382)=1,CONCATENATE(TEXT(MONTH(B382),"00"),RIGHT(YEAR(B382),2),C382,"_0",D382),CONCATENATE(TEXT(MONTH(B382),"00"),RIGHT(YEAR(B382),2),C382,"_",D382))</f>
        <v>1023ASHC_CT</v>
      </c>
      <c r="B382" s="4">
        <f>B381</f>
        <v>45202</v>
      </c>
      <c r="C382" s="3" t="str">
        <f>C381</f>
        <v>ASHC</v>
      </c>
      <c r="D382" s="3" t="str">
        <f>D381</f>
        <v>CT</v>
      </c>
      <c r="E382" s="6">
        <v>4</v>
      </c>
      <c r="F382" s="2">
        <f ca="1">IFERROR(__xludf.DUMMYFUNCTION("""COMPUTED_VALUE"""),81)</f>
        <v>81</v>
      </c>
      <c r="G382" s="2"/>
      <c r="H382" s="2"/>
      <c r="I382" s="2"/>
    </row>
    <row r="383" spans="1:9" ht="12.75">
      <c r="A383" s="5" t="str">
        <f>IF(LEN(D383)=1,CONCATENATE(TEXT(MONTH(B383),"00"),RIGHT(YEAR(B383),2),C383,"_0",D383),CONCATENATE(TEXT(MONTH(B383),"00"),RIGHT(YEAR(B383),2),C383,"_",D383))</f>
        <v>1023ASHC_CT</v>
      </c>
      <c r="B383" s="4">
        <f>B382</f>
        <v>45202</v>
      </c>
      <c r="C383" s="3" t="str">
        <f>C382</f>
        <v>ASHC</v>
      </c>
      <c r="D383" s="3" t="str">
        <f>D382</f>
        <v>CT</v>
      </c>
      <c r="E383" s="6">
        <v>4</v>
      </c>
      <c r="F383" s="2">
        <f ca="1">IFERROR(__xludf.DUMMYFUNCTION("""COMPUTED_VALUE"""),82)</f>
        <v>82</v>
      </c>
      <c r="G383" s="2"/>
      <c r="H383" s="2"/>
      <c r="I383" s="2"/>
    </row>
    <row r="384" spans="1:9" ht="12.75">
      <c r="A384" s="5" t="str">
        <f>IF(LEN(D384)=1,CONCATENATE(TEXT(MONTH(B384),"00"),RIGHT(YEAR(B384),2),C384,"_0",D384),CONCATENATE(TEXT(MONTH(B384),"00"),RIGHT(YEAR(B384),2),C384,"_",D384))</f>
        <v>1023ASHC_CT</v>
      </c>
      <c r="B384" s="4">
        <f>B383</f>
        <v>45202</v>
      </c>
      <c r="C384" s="3" t="str">
        <f>C383</f>
        <v>ASHC</v>
      </c>
      <c r="D384" s="3" t="str">
        <f>D383</f>
        <v>CT</v>
      </c>
      <c r="E384" s="6">
        <v>4</v>
      </c>
      <c r="F384" s="2">
        <f ca="1">IFERROR(__xludf.DUMMYFUNCTION("""COMPUTED_VALUE"""),83)</f>
        <v>83</v>
      </c>
      <c r="G384" s="2"/>
      <c r="H384" s="2"/>
      <c r="I384" s="2"/>
    </row>
    <row r="385" spans="1:9" ht="12.75">
      <c r="A385" s="5" t="str">
        <f>IF(LEN(D385)=1,CONCATENATE(TEXT(MONTH(B385),"00"),RIGHT(YEAR(B385),2),C385,"_0",D385),CONCATENATE(TEXT(MONTH(B385),"00"),RIGHT(YEAR(B385),2),C385,"_",D385))</f>
        <v>1023ASHC_CT</v>
      </c>
      <c r="B385" s="4">
        <f>B384</f>
        <v>45202</v>
      </c>
      <c r="C385" s="3" t="str">
        <f>C384</f>
        <v>ASHC</v>
      </c>
      <c r="D385" s="3" t="str">
        <f>D384</f>
        <v>CT</v>
      </c>
      <c r="E385" s="6">
        <v>4</v>
      </c>
      <c r="F385" s="2">
        <f ca="1">IFERROR(__xludf.DUMMYFUNCTION("""COMPUTED_VALUE"""),84)</f>
        <v>84</v>
      </c>
      <c r="G385" s="2"/>
      <c r="H385" s="2"/>
      <c r="I385" s="2"/>
    </row>
    <row r="386" spans="1:9" ht="12.75">
      <c r="A386" s="5" t="str">
        <f>IF(LEN(D386)=1,CONCATENATE(TEXT(MONTH(B386),"00"),RIGHT(YEAR(B386),2),C386,"_0",D386),CONCATENATE(TEXT(MONTH(B386),"00"),RIGHT(YEAR(B386),2),C386,"_",D386))</f>
        <v>1023ASHC_CT</v>
      </c>
      <c r="B386" s="4">
        <f>B385</f>
        <v>45202</v>
      </c>
      <c r="C386" s="3" t="str">
        <f>C385</f>
        <v>ASHC</v>
      </c>
      <c r="D386" s="3" t="str">
        <f>D385</f>
        <v>CT</v>
      </c>
      <c r="E386" s="6">
        <v>4</v>
      </c>
      <c r="F386" s="2">
        <f ca="1">IFERROR(__xludf.DUMMYFUNCTION("""COMPUTED_VALUE"""),85)</f>
        <v>85</v>
      </c>
      <c r="G386" s="2"/>
      <c r="H386" s="2"/>
      <c r="I386" s="2"/>
    </row>
    <row r="387" spans="1:9" ht="12.75">
      <c r="A387" s="5" t="str">
        <f>IF(LEN(D387)=1,CONCATENATE(TEXT(MONTH(B387),"00"),RIGHT(YEAR(B387),2),C387,"_0",D387),CONCATENATE(TEXT(MONTH(B387),"00"),RIGHT(YEAR(B387),2),C387,"_",D387))</f>
        <v>1023ASHC_CT</v>
      </c>
      <c r="B387" s="4">
        <f>B386</f>
        <v>45202</v>
      </c>
      <c r="C387" s="3" t="str">
        <f>C386</f>
        <v>ASHC</v>
      </c>
      <c r="D387" s="3" t="str">
        <f>D386</f>
        <v>CT</v>
      </c>
      <c r="E387" s="6">
        <v>4</v>
      </c>
      <c r="F387" s="2">
        <f ca="1">IFERROR(__xludf.DUMMYFUNCTION("""COMPUTED_VALUE"""),86)</f>
        <v>86</v>
      </c>
      <c r="G387" s="2"/>
      <c r="H387" s="2"/>
      <c r="I387" s="2"/>
    </row>
    <row r="388" spans="1:9" ht="12.75">
      <c r="A388" s="5" t="str">
        <f>IF(LEN(D388)=1,CONCATENATE(TEXT(MONTH(B388),"00"),RIGHT(YEAR(B388),2),C388,"_0",D388),CONCATENATE(TEXT(MONTH(B388),"00"),RIGHT(YEAR(B388),2),C388,"_",D388))</f>
        <v>1023ASHC_CT</v>
      </c>
      <c r="B388" s="4">
        <f>B387</f>
        <v>45202</v>
      </c>
      <c r="C388" s="3" t="str">
        <f>C387</f>
        <v>ASHC</v>
      </c>
      <c r="D388" s="3" t="str">
        <f>D387</f>
        <v>CT</v>
      </c>
      <c r="E388" s="6">
        <v>4</v>
      </c>
      <c r="F388" s="2">
        <f ca="1">IFERROR(__xludf.DUMMYFUNCTION("""COMPUTED_VALUE"""),87)</f>
        <v>87</v>
      </c>
      <c r="G388" s="2"/>
      <c r="H388" s="2"/>
      <c r="I388" s="2"/>
    </row>
    <row r="389" spans="1:9" ht="12.75">
      <c r="A389" s="5" t="str">
        <f>IF(LEN(D389)=1,CONCATENATE(TEXT(MONTH(B389),"00"),RIGHT(YEAR(B389),2),C389,"_0",D389),CONCATENATE(TEXT(MONTH(B389),"00"),RIGHT(YEAR(B389),2),C389,"_",D389))</f>
        <v>1023ASHC_CT</v>
      </c>
      <c r="B389" s="4">
        <f>B388</f>
        <v>45202</v>
      </c>
      <c r="C389" s="3" t="str">
        <f>C388</f>
        <v>ASHC</v>
      </c>
      <c r="D389" s="3" t="str">
        <f>D388</f>
        <v>CT</v>
      </c>
      <c r="E389" s="6">
        <v>4</v>
      </c>
      <c r="F389" s="2">
        <f ca="1">IFERROR(__xludf.DUMMYFUNCTION("""COMPUTED_VALUE"""),88)</f>
        <v>88</v>
      </c>
      <c r="G389" s="2"/>
      <c r="H389" s="2"/>
      <c r="I389" s="2"/>
    </row>
    <row r="390" spans="1:9" ht="12.75">
      <c r="A390" s="5" t="str">
        <f>IF(LEN(D390)=1,CONCATENATE(TEXT(MONTH(B390),"00"),RIGHT(YEAR(B390),2),C390,"_0",D390),CONCATENATE(TEXT(MONTH(B390),"00"),RIGHT(YEAR(B390),2),C390,"_",D390))</f>
        <v>1023ASHC_CT</v>
      </c>
      <c r="B390" s="4">
        <f>B389</f>
        <v>45202</v>
      </c>
      <c r="C390" s="3" t="str">
        <f>C389</f>
        <v>ASHC</v>
      </c>
      <c r="D390" s="3" t="str">
        <f>D389</f>
        <v>CT</v>
      </c>
      <c r="E390" s="6">
        <v>4</v>
      </c>
      <c r="F390" s="2">
        <f ca="1">IFERROR(__xludf.DUMMYFUNCTION("""COMPUTED_VALUE"""),89)</f>
        <v>89</v>
      </c>
      <c r="G390" s="2"/>
      <c r="H390" s="2"/>
      <c r="I390" s="2"/>
    </row>
    <row r="391" spans="1:9" ht="12.75">
      <c r="A391" s="5" t="str">
        <f>IF(LEN(D391)=1,CONCATENATE(TEXT(MONTH(B391),"00"),RIGHT(YEAR(B391),2),C391,"_0",D391),CONCATENATE(TEXT(MONTH(B391),"00"),RIGHT(YEAR(B391),2),C391,"_",D391))</f>
        <v>1023ASHC_CT</v>
      </c>
      <c r="B391" s="4">
        <f>B390</f>
        <v>45202</v>
      </c>
      <c r="C391" s="3" t="str">
        <f>C390</f>
        <v>ASHC</v>
      </c>
      <c r="D391" s="3" t="str">
        <f>D390</f>
        <v>CT</v>
      </c>
      <c r="E391" s="6">
        <v>4</v>
      </c>
      <c r="F391" s="2">
        <f ca="1">IFERROR(__xludf.DUMMYFUNCTION("""COMPUTED_VALUE"""),90)</f>
        <v>90</v>
      </c>
      <c r="G391" s="2"/>
      <c r="H391" s="2"/>
      <c r="I391" s="2"/>
    </row>
    <row r="392" spans="1:9" ht="12.75">
      <c r="A392" s="5" t="str">
        <f>IF(LEN(D392)=1,CONCATENATE(TEXT(MONTH(B392),"00"),RIGHT(YEAR(B392),2),C392,"_0",D392),CONCATENATE(TEXT(MONTH(B392),"00"),RIGHT(YEAR(B392),2),C392,"_",D392))</f>
        <v>1023ASHC_CT</v>
      </c>
      <c r="B392" s="4">
        <f>B391</f>
        <v>45202</v>
      </c>
      <c r="C392" s="3" t="str">
        <f>C391</f>
        <v>ASHC</v>
      </c>
      <c r="D392" s="3" t="str">
        <f>D391</f>
        <v>CT</v>
      </c>
      <c r="E392" s="6">
        <v>4</v>
      </c>
      <c r="F392" s="2">
        <f ca="1">IFERROR(__xludf.DUMMYFUNCTION("""COMPUTED_VALUE"""),91)</f>
        <v>91</v>
      </c>
      <c r="G392" s="2"/>
      <c r="H392" s="2"/>
      <c r="I392" s="2"/>
    </row>
    <row r="393" spans="1:9" ht="12.75">
      <c r="A393" s="5" t="str">
        <f>IF(LEN(D393)=1,CONCATENATE(TEXT(MONTH(B393),"00"),RIGHT(YEAR(B393),2),C393,"_0",D393),CONCATENATE(TEXT(MONTH(B393),"00"),RIGHT(YEAR(B393),2),C393,"_",D393))</f>
        <v>1023ASHC_CT</v>
      </c>
      <c r="B393" s="4">
        <f>B392</f>
        <v>45202</v>
      </c>
      <c r="C393" s="3" t="str">
        <f>C392</f>
        <v>ASHC</v>
      </c>
      <c r="D393" s="3" t="str">
        <f>D392</f>
        <v>CT</v>
      </c>
      <c r="E393" s="6">
        <v>4</v>
      </c>
      <c r="F393" s="2">
        <f ca="1">IFERROR(__xludf.DUMMYFUNCTION("""COMPUTED_VALUE"""),92)</f>
        <v>92</v>
      </c>
      <c r="G393" s="2"/>
      <c r="H393" s="2"/>
      <c r="I393" s="2"/>
    </row>
    <row r="394" spans="1:9" ht="12.75">
      <c r="A394" s="5" t="str">
        <f>IF(LEN(D394)=1,CONCATENATE(TEXT(MONTH(B394),"00"),RIGHT(YEAR(B394),2),C394,"_0",D394),CONCATENATE(TEXT(MONTH(B394),"00"),RIGHT(YEAR(B394),2),C394,"_",D394))</f>
        <v>1023ASHC_CT</v>
      </c>
      <c r="B394" s="4">
        <f>B393</f>
        <v>45202</v>
      </c>
      <c r="C394" s="3" t="str">
        <f>C393</f>
        <v>ASHC</v>
      </c>
      <c r="D394" s="3" t="str">
        <f>D393</f>
        <v>CT</v>
      </c>
      <c r="E394" s="6">
        <v>4</v>
      </c>
      <c r="F394" s="2">
        <f ca="1">IFERROR(__xludf.DUMMYFUNCTION("""COMPUTED_VALUE"""),93)</f>
        <v>93</v>
      </c>
      <c r="G394" s="2"/>
      <c r="H394" s="2"/>
      <c r="I394" s="2"/>
    </row>
    <row r="395" spans="1:9" ht="12.75">
      <c r="A395" s="5" t="str">
        <f>IF(LEN(D395)=1,CONCATENATE(TEXT(MONTH(B395),"00"),RIGHT(YEAR(B395),2),C395,"_0",D395),CONCATENATE(TEXT(MONTH(B395),"00"),RIGHT(YEAR(B395),2),C395,"_",D395))</f>
        <v>1023ASHC_CT</v>
      </c>
      <c r="B395" s="4">
        <f>B394</f>
        <v>45202</v>
      </c>
      <c r="C395" s="3" t="str">
        <f>C394</f>
        <v>ASHC</v>
      </c>
      <c r="D395" s="3" t="str">
        <f>D394</f>
        <v>CT</v>
      </c>
      <c r="E395" s="6">
        <v>4</v>
      </c>
      <c r="F395" s="2">
        <f ca="1">IFERROR(__xludf.DUMMYFUNCTION("""COMPUTED_VALUE"""),94)</f>
        <v>94</v>
      </c>
      <c r="G395" s="2"/>
      <c r="H395" s="2"/>
      <c r="I395" s="2"/>
    </row>
    <row r="396" spans="1:9" ht="12.75">
      <c r="A396" s="5" t="str">
        <f>IF(LEN(D396)=1,CONCATENATE(TEXT(MONTH(B396),"00"),RIGHT(YEAR(B396),2),C396,"_0",D396),CONCATENATE(TEXT(MONTH(B396),"00"),RIGHT(YEAR(B396),2),C396,"_",D396))</f>
        <v>1023ASHC_CT</v>
      </c>
      <c r="B396" s="4">
        <f>B395</f>
        <v>45202</v>
      </c>
      <c r="C396" s="3" t="str">
        <f>C395</f>
        <v>ASHC</v>
      </c>
      <c r="D396" s="3" t="str">
        <f>D395</f>
        <v>CT</v>
      </c>
      <c r="E396" s="6">
        <v>4</v>
      </c>
      <c r="F396" s="2">
        <f ca="1">IFERROR(__xludf.DUMMYFUNCTION("""COMPUTED_VALUE"""),95)</f>
        <v>95</v>
      </c>
      <c r="G396" s="2"/>
      <c r="H396" s="2"/>
      <c r="I396" s="2"/>
    </row>
    <row r="397" spans="1:9" ht="12.75">
      <c r="A397" s="5" t="str">
        <f>IF(LEN(D397)=1,CONCATENATE(TEXT(MONTH(B397),"00"),RIGHT(YEAR(B397),2),C397,"_0",D397),CONCATENATE(TEXT(MONTH(B397),"00"),RIGHT(YEAR(B397),2),C397,"_",D397))</f>
        <v>1023ASHC_CT</v>
      </c>
      <c r="B397" s="4">
        <f>B396</f>
        <v>45202</v>
      </c>
      <c r="C397" s="3" t="str">
        <f>C396</f>
        <v>ASHC</v>
      </c>
      <c r="D397" s="3" t="str">
        <f>D396</f>
        <v>CT</v>
      </c>
      <c r="E397" s="6">
        <v>4</v>
      </c>
      <c r="F397" s="2">
        <f ca="1">IFERROR(__xludf.DUMMYFUNCTION("""COMPUTED_VALUE"""),96)</f>
        <v>96</v>
      </c>
      <c r="G397" s="2"/>
      <c r="H397" s="2"/>
      <c r="I397" s="2"/>
    </row>
    <row r="398" spans="1:9" ht="12.75">
      <c r="A398" s="5" t="str">
        <f>IF(LEN(D398)=1,CONCATENATE(TEXT(MONTH(B398),"00"),RIGHT(YEAR(B398),2),C398,"_0",D398),CONCATENATE(TEXT(MONTH(B398),"00"),RIGHT(YEAR(B398),2),C398,"_",D398))</f>
        <v>1023ASHC_CT</v>
      </c>
      <c r="B398" s="4">
        <f>B397</f>
        <v>45202</v>
      </c>
      <c r="C398" s="3" t="str">
        <f>C397</f>
        <v>ASHC</v>
      </c>
      <c r="D398" s="3" t="str">
        <f>D397</f>
        <v>CT</v>
      </c>
      <c r="E398" s="6">
        <v>4</v>
      </c>
      <c r="F398" s="2">
        <f ca="1">IFERROR(__xludf.DUMMYFUNCTION("""COMPUTED_VALUE"""),97)</f>
        <v>97</v>
      </c>
      <c r="G398" s="2"/>
      <c r="H398" s="2"/>
      <c r="I398" s="2"/>
    </row>
    <row r="399" spans="1:9" ht="12.75">
      <c r="A399" s="5" t="str">
        <f>IF(LEN(D399)=1,CONCATENATE(TEXT(MONTH(B399),"00"),RIGHT(YEAR(B399),2),C399,"_0",D399),CONCATENATE(TEXT(MONTH(B399),"00"),RIGHT(YEAR(B399),2),C399,"_",D399))</f>
        <v>1023ASHC_CT</v>
      </c>
      <c r="B399" s="4">
        <f>B398</f>
        <v>45202</v>
      </c>
      <c r="C399" s="3" t="str">
        <f>C398</f>
        <v>ASHC</v>
      </c>
      <c r="D399" s="3" t="str">
        <f>D398</f>
        <v>CT</v>
      </c>
      <c r="E399" s="6">
        <v>4</v>
      </c>
      <c r="F399" s="2">
        <f ca="1">IFERROR(__xludf.DUMMYFUNCTION("""COMPUTED_VALUE"""),98)</f>
        <v>98</v>
      </c>
      <c r="G399" s="2"/>
      <c r="H399" s="2"/>
      <c r="I399" s="2"/>
    </row>
    <row r="400" spans="1:9" ht="12.75">
      <c r="A400" s="5" t="str">
        <f>IF(LEN(D400)=1,CONCATENATE(TEXT(MONTH(B400),"00"),RIGHT(YEAR(B400),2),C400,"_0",D400),CONCATENATE(TEXT(MONTH(B400),"00"),RIGHT(YEAR(B400),2),C400,"_",D400))</f>
        <v>1023ASHC_CT</v>
      </c>
      <c r="B400" s="4">
        <f>B399</f>
        <v>45202</v>
      </c>
      <c r="C400" s="3" t="str">
        <f>C399</f>
        <v>ASHC</v>
      </c>
      <c r="D400" s="3" t="str">
        <f>D399</f>
        <v>CT</v>
      </c>
      <c r="E400" s="6">
        <v>4</v>
      </c>
      <c r="F400" s="2">
        <f ca="1">IFERROR(__xludf.DUMMYFUNCTION("""COMPUTED_VALUE"""),99)</f>
        <v>99</v>
      </c>
      <c r="G400" s="2"/>
      <c r="H400" s="2"/>
      <c r="I400" s="2"/>
    </row>
    <row r="401" spans="1:9" ht="12.75">
      <c r="A401" s="5" t="str">
        <f>IF(LEN(D401)=1,CONCATENATE(TEXT(MONTH(B401),"00"),RIGHT(YEAR(B401),2),C401,"_0",D401),CONCATENATE(TEXT(MONTH(B401),"00"),RIGHT(YEAR(B401),2),C401,"_",D401))</f>
        <v>1023ASHC_CT</v>
      </c>
      <c r="B401" s="4">
        <f>B400</f>
        <v>45202</v>
      </c>
      <c r="C401" s="3" t="str">
        <f>C400</f>
        <v>ASHC</v>
      </c>
      <c r="D401" s="3" t="str">
        <f>D400</f>
        <v>CT</v>
      </c>
      <c r="E401" s="6">
        <v>4</v>
      </c>
      <c r="F401" s="2">
        <f ca="1">IFERROR(__xludf.DUMMYFUNCTION("""COMPUTED_VALUE"""),100)</f>
        <v>100</v>
      </c>
      <c r="G401" s="2"/>
      <c r="H401" s="2"/>
      <c r="I401" s="2"/>
    </row>
    <row r="402" spans="1:9" ht="12.75">
      <c r="A402" s="5" t="str">
        <f>IF(LEN(D402)=1,CONCATENATE(TEXT(MONTH(B402),"00"),RIGHT(YEAR(B402),2),C402,"_0",D402),CONCATENATE(TEXT(MONTH(B402),"00"),RIGHT(YEAR(B402),2),C402,"_",D402))</f>
        <v>1023ASHC_CT</v>
      </c>
      <c r="B402" s="4">
        <f>B401</f>
        <v>45202</v>
      </c>
      <c r="C402" s="3" t="str">
        <f>C401</f>
        <v>ASHC</v>
      </c>
      <c r="D402" s="3" t="str">
        <f>D401</f>
        <v>CT</v>
      </c>
      <c r="E402" s="6">
        <v>5</v>
      </c>
      <c r="F402" s="2">
        <f ca="1">IFERROR(__xludf.DUMMYFUNCTION("""COMPUTED_VALUE"""),1)</f>
        <v>1</v>
      </c>
      <c r="G402" s="2"/>
      <c r="H402" s="2">
        <f ca="1">IFERROR(__xludf.DUMMYFUNCTION("""COMPUTED_VALUE"""),81.74)</f>
        <v>81.739999999999995</v>
      </c>
      <c r="I402" s="2"/>
    </row>
    <row r="403" spans="1:9" ht="12.75">
      <c r="A403" s="5" t="str">
        <f>IF(LEN(D403)=1,CONCATENATE(TEXT(MONTH(B403),"00"),RIGHT(YEAR(B403),2),C403,"_0",D403),CONCATENATE(TEXT(MONTH(B403),"00"),RIGHT(YEAR(B403),2),C403,"_",D403))</f>
        <v>1023ASHC_CT</v>
      </c>
      <c r="B403" s="4">
        <f>B402</f>
        <v>45202</v>
      </c>
      <c r="C403" s="3" t="str">
        <f>C402</f>
        <v>ASHC</v>
      </c>
      <c r="D403" s="3" t="str">
        <f>D402</f>
        <v>CT</v>
      </c>
      <c r="E403" s="6">
        <v>5</v>
      </c>
      <c r="F403" s="2">
        <f ca="1">IFERROR(__xludf.DUMMYFUNCTION("""COMPUTED_VALUE"""),2)</f>
        <v>2</v>
      </c>
      <c r="G403" s="2"/>
      <c r="H403" s="2">
        <f ca="1">IFERROR(__xludf.DUMMYFUNCTION("""COMPUTED_VALUE"""),58.19)</f>
        <v>58.19</v>
      </c>
      <c r="I403" s="2"/>
    </row>
    <row r="404" spans="1:9" ht="12.75">
      <c r="A404" s="5" t="str">
        <f>IF(LEN(D404)=1,CONCATENATE(TEXT(MONTH(B404),"00"),RIGHT(YEAR(B404),2),C404,"_0",D404),CONCATENATE(TEXT(MONTH(B404),"00"),RIGHT(YEAR(B404),2),C404,"_",D404))</f>
        <v>1023ASHC_CT</v>
      </c>
      <c r="B404" s="4">
        <f>B403</f>
        <v>45202</v>
      </c>
      <c r="C404" s="3" t="str">
        <f>C403</f>
        <v>ASHC</v>
      </c>
      <c r="D404" s="3" t="str">
        <f>D403</f>
        <v>CT</v>
      </c>
      <c r="E404" s="6">
        <v>5</v>
      </c>
      <c r="F404" s="2">
        <f ca="1">IFERROR(__xludf.DUMMYFUNCTION("""COMPUTED_VALUE"""),3)</f>
        <v>3</v>
      </c>
      <c r="G404" s="2"/>
      <c r="H404" s="2">
        <f ca="1">IFERROR(__xludf.DUMMYFUNCTION("""COMPUTED_VALUE"""),94.51)</f>
        <v>94.51</v>
      </c>
      <c r="I404" s="2"/>
    </row>
    <row r="405" spans="1:9" ht="12.75">
      <c r="A405" s="5" t="str">
        <f>IF(LEN(D405)=1,CONCATENATE(TEXT(MONTH(B405),"00"),RIGHT(YEAR(B405),2),C405,"_0",D405),CONCATENATE(TEXT(MONTH(B405),"00"),RIGHT(YEAR(B405),2),C405,"_",D405))</f>
        <v>1023ASHC_CT</v>
      </c>
      <c r="B405" s="4">
        <f>B404</f>
        <v>45202</v>
      </c>
      <c r="C405" s="3" t="str">
        <f>C404</f>
        <v>ASHC</v>
      </c>
      <c r="D405" s="3" t="str">
        <f>D404</f>
        <v>CT</v>
      </c>
      <c r="E405" s="6">
        <v>5</v>
      </c>
      <c r="F405" s="2">
        <f ca="1">IFERROR(__xludf.DUMMYFUNCTION("""COMPUTED_VALUE"""),4)</f>
        <v>4</v>
      </c>
      <c r="G405" s="2"/>
      <c r="H405" s="2">
        <f ca="1">IFERROR(__xludf.DUMMYFUNCTION("""COMPUTED_VALUE"""),56.32)</f>
        <v>56.32</v>
      </c>
      <c r="I405" s="2"/>
    </row>
    <row r="406" spans="1:9" ht="12.75">
      <c r="A406" s="5" t="str">
        <f>IF(LEN(D406)=1,CONCATENATE(TEXT(MONTH(B406),"00"),RIGHT(YEAR(B406),2),C406,"_0",D406),CONCATENATE(TEXT(MONTH(B406),"00"),RIGHT(YEAR(B406),2),C406,"_",D406))</f>
        <v>1023ASHC_CT</v>
      </c>
      <c r="B406" s="4">
        <f>B405</f>
        <v>45202</v>
      </c>
      <c r="C406" s="3" t="str">
        <f>C405</f>
        <v>ASHC</v>
      </c>
      <c r="D406" s="3" t="str">
        <f>D405</f>
        <v>CT</v>
      </c>
      <c r="E406" s="6">
        <v>5</v>
      </c>
      <c r="F406" s="2">
        <f ca="1">IFERROR(__xludf.DUMMYFUNCTION("""COMPUTED_VALUE"""),5)</f>
        <v>5</v>
      </c>
      <c r="G406" s="2"/>
      <c r="H406" s="2">
        <f ca="1">IFERROR(__xludf.DUMMYFUNCTION("""COMPUTED_VALUE"""),74.67)</f>
        <v>74.67</v>
      </c>
      <c r="I406" s="2"/>
    </row>
    <row r="407" spans="1:9" ht="12.75">
      <c r="A407" s="5" t="str">
        <f>IF(LEN(D407)=1,CONCATENATE(TEXT(MONTH(B407),"00"),RIGHT(YEAR(B407),2),C407,"_0",D407),CONCATENATE(TEXT(MONTH(B407),"00"),RIGHT(YEAR(B407),2),C407,"_",D407))</f>
        <v>1023ASHC_CT</v>
      </c>
      <c r="B407" s="4">
        <f>B406</f>
        <v>45202</v>
      </c>
      <c r="C407" s="3" t="str">
        <f>C406</f>
        <v>ASHC</v>
      </c>
      <c r="D407" s="3" t="str">
        <f>D406</f>
        <v>CT</v>
      </c>
      <c r="E407" s="6">
        <v>5</v>
      </c>
      <c r="F407" s="2">
        <f ca="1">IFERROR(__xludf.DUMMYFUNCTION("""COMPUTED_VALUE"""),6)</f>
        <v>6</v>
      </c>
      <c r="G407" s="2"/>
      <c r="H407" s="2">
        <f ca="1">IFERROR(__xludf.DUMMYFUNCTION("""COMPUTED_VALUE"""),118.09)</f>
        <v>118.09</v>
      </c>
      <c r="I407" s="2"/>
    </row>
    <row r="408" spans="1:9" ht="12.75">
      <c r="A408" s="5" t="str">
        <f>IF(LEN(D408)=1,CONCATENATE(TEXT(MONTH(B408),"00"),RIGHT(YEAR(B408),2),C408,"_0",D408),CONCATENATE(TEXT(MONTH(B408),"00"),RIGHT(YEAR(B408),2),C408,"_",D408))</f>
        <v>1023ASHC_CT</v>
      </c>
      <c r="B408" s="4">
        <f>B407</f>
        <v>45202</v>
      </c>
      <c r="C408" s="3" t="str">
        <f>C407</f>
        <v>ASHC</v>
      </c>
      <c r="D408" s="3" t="str">
        <f>D407</f>
        <v>CT</v>
      </c>
      <c r="E408" s="6">
        <v>5</v>
      </c>
      <c r="F408" s="2">
        <f ca="1">IFERROR(__xludf.DUMMYFUNCTION("""COMPUTED_VALUE"""),7)</f>
        <v>7</v>
      </c>
      <c r="G408" s="2">
        <f ca="1">IFERROR(__xludf.DUMMYFUNCTION("""COMPUTED_VALUE"""),79.92)</f>
        <v>79.92</v>
      </c>
      <c r="H408" s="2"/>
      <c r="I408" s="2"/>
    </row>
    <row r="409" spans="1:9" ht="12.75">
      <c r="A409" s="5" t="str">
        <f>IF(LEN(D409)=1,CONCATENATE(TEXT(MONTH(B409),"00"),RIGHT(YEAR(B409),2),C409,"_0",D409),CONCATENATE(TEXT(MONTH(B409),"00"),RIGHT(YEAR(B409),2),C409,"_",D409))</f>
        <v>1023ASHC_CT</v>
      </c>
      <c r="B409" s="4">
        <f>B408</f>
        <v>45202</v>
      </c>
      <c r="C409" s="3" t="str">
        <f>C408</f>
        <v>ASHC</v>
      </c>
      <c r="D409" s="3" t="str">
        <f>D408</f>
        <v>CT</v>
      </c>
      <c r="E409" s="6">
        <v>5</v>
      </c>
      <c r="F409" s="2">
        <f ca="1">IFERROR(__xludf.DUMMYFUNCTION("""COMPUTED_VALUE"""),8)</f>
        <v>8</v>
      </c>
      <c r="G409" s="2">
        <f ca="1">IFERROR(__xludf.DUMMYFUNCTION("""COMPUTED_VALUE"""),22.11)</f>
        <v>22.11</v>
      </c>
      <c r="H409" s="2"/>
      <c r="I409" s="2"/>
    </row>
    <row r="410" spans="1:9" ht="12.75">
      <c r="A410" s="5" t="str">
        <f>IF(LEN(D410)=1,CONCATENATE(TEXT(MONTH(B410),"00"),RIGHT(YEAR(B410),2),C410,"_0",D410),CONCATENATE(TEXT(MONTH(B410),"00"),RIGHT(YEAR(B410),2),C410,"_",D410))</f>
        <v>1023ASHC_CT</v>
      </c>
      <c r="B410" s="4">
        <f>B409</f>
        <v>45202</v>
      </c>
      <c r="C410" s="3" t="str">
        <f>C409</f>
        <v>ASHC</v>
      </c>
      <c r="D410" s="3" t="str">
        <f>D409</f>
        <v>CT</v>
      </c>
      <c r="E410" s="6">
        <v>5</v>
      </c>
      <c r="F410" s="2">
        <f ca="1">IFERROR(__xludf.DUMMYFUNCTION("""COMPUTED_VALUE"""),9)</f>
        <v>9</v>
      </c>
      <c r="G410" s="2">
        <f ca="1">IFERROR(__xludf.DUMMYFUNCTION("""COMPUTED_VALUE"""),42.62)</f>
        <v>42.62</v>
      </c>
      <c r="H410" s="2"/>
      <c r="I410" s="2"/>
    </row>
    <row r="411" spans="1:9" ht="12.75">
      <c r="A411" s="5" t="str">
        <f>IF(LEN(D411)=1,CONCATENATE(TEXT(MONTH(B411),"00"),RIGHT(YEAR(B411),2),C411,"_0",D411),CONCATENATE(TEXT(MONTH(B411),"00"),RIGHT(YEAR(B411),2),C411,"_",D411))</f>
        <v>1023ASHC_CT</v>
      </c>
      <c r="B411" s="4">
        <f>B410</f>
        <v>45202</v>
      </c>
      <c r="C411" s="3" t="str">
        <f>C410</f>
        <v>ASHC</v>
      </c>
      <c r="D411" s="3" t="str">
        <f>D410</f>
        <v>CT</v>
      </c>
      <c r="E411" s="6">
        <v>5</v>
      </c>
      <c r="F411" s="2">
        <f ca="1">IFERROR(__xludf.DUMMYFUNCTION("""COMPUTED_VALUE"""),10)</f>
        <v>10</v>
      </c>
      <c r="G411" s="2"/>
      <c r="H411" s="2">
        <f ca="1">IFERROR(__xludf.DUMMYFUNCTION("""COMPUTED_VALUE"""),99.67)</f>
        <v>99.67</v>
      </c>
      <c r="I411" s="2"/>
    </row>
    <row r="412" spans="1:9" ht="12.75">
      <c r="A412" s="5" t="str">
        <f>IF(LEN(D412)=1,CONCATENATE(TEXT(MONTH(B412),"00"),RIGHT(YEAR(B412),2),C412,"_0",D412),CONCATENATE(TEXT(MONTH(B412),"00"),RIGHT(YEAR(B412),2),C412,"_",D412))</f>
        <v>1023ASHC_CT</v>
      </c>
      <c r="B412" s="4">
        <f>B411</f>
        <v>45202</v>
      </c>
      <c r="C412" s="3" t="str">
        <f>C411</f>
        <v>ASHC</v>
      </c>
      <c r="D412" s="3" t="str">
        <f>D411</f>
        <v>CT</v>
      </c>
      <c r="E412" s="6">
        <v>5</v>
      </c>
      <c r="F412" s="2">
        <f ca="1">IFERROR(__xludf.DUMMYFUNCTION("""COMPUTED_VALUE"""),11)</f>
        <v>11</v>
      </c>
      <c r="G412" s="2"/>
      <c r="H412" s="2">
        <f ca="1">IFERROR(__xludf.DUMMYFUNCTION("""COMPUTED_VALUE"""),54.58)</f>
        <v>54.58</v>
      </c>
      <c r="I412" s="2"/>
    </row>
    <row r="413" spans="1:9" ht="12.75">
      <c r="A413" s="5" t="str">
        <f>IF(LEN(D413)=1,CONCATENATE(TEXT(MONTH(B413),"00"),RIGHT(YEAR(B413),2),C413,"_0",D413),CONCATENATE(TEXT(MONTH(B413),"00"),RIGHT(YEAR(B413),2),C413,"_",D413))</f>
        <v>1023ASHC_CT</v>
      </c>
      <c r="B413" s="4">
        <f>B412</f>
        <v>45202</v>
      </c>
      <c r="C413" s="3" t="str">
        <f>C412</f>
        <v>ASHC</v>
      </c>
      <c r="D413" s="3" t="str">
        <f>D412</f>
        <v>CT</v>
      </c>
      <c r="E413" s="6">
        <v>5</v>
      </c>
      <c r="F413" s="2">
        <f ca="1">IFERROR(__xludf.DUMMYFUNCTION("""COMPUTED_VALUE"""),12)</f>
        <v>12</v>
      </c>
      <c r="G413" s="2"/>
      <c r="H413" s="2">
        <f ca="1">IFERROR(__xludf.DUMMYFUNCTION("""COMPUTED_VALUE"""),65.1)</f>
        <v>65.099999999999994</v>
      </c>
      <c r="I413" s="2"/>
    </row>
    <row r="414" spans="1:9" ht="12.75">
      <c r="A414" s="5" t="str">
        <f>IF(LEN(D414)=1,CONCATENATE(TEXT(MONTH(B414),"00"),RIGHT(YEAR(B414),2),C414,"_0",D414),CONCATENATE(TEXT(MONTH(B414),"00"),RIGHT(YEAR(B414),2),C414,"_",D414))</f>
        <v>1023ASHC_CT</v>
      </c>
      <c r="B414" s="4">
        <f>B413</f>
        <v>45202</v>
      </c>
      <c r="C414" s="3" t="str">
        <f>C413</f>
        <v>ASHC</v>
      </c>
      <c r="D414" s="3" t="str">
        <f>D413</f>
        <v>CT</v>
      </c>
      <c r="E414" s="6">
        <v>5</v>
      </c>
      <c r="F414" s="2">
        <f ca="1">IFERROR(__xludf.DUMMYFUNCTION("""COMPUTED_VALUE"""),13)</f>
        <v>13</v>
      </c>
      <c r="G414" s="2">
        <f ca="1">IFERROR(__xludf.DUMMYFUNCTION("""COMPUTED_VALUE"""),67.94)</f>
        <v>67.94</v>
      </c>
      <c r="H414" s="2"/>
      <c r="I414" s="2"/>
    </row>
    <row r="415" spans="1:9" ht="12.75">
      <c r="A415" s="5" t="str">
        <f>IF(LEN(D415)=1,CONCATENATE(TEXT(MONTH(B415),"00"),RIGHT(YEAR(B415),2),C415,"_0",D415),CONCATENATE(TEXT(MONTH(B415),"00"),RIGHT(YEAR(B415),2),C415,"_",D415))</f>
        <v>1023ASHC_CT</v>
      </c>
      <c r="B415" s="4">
        <f>B414</f>
        <v>45202</v>
      </c>
      <c r="C415" s="3" t="str">
        <f>C414</f>
        <v>ASHC</v>
      </c>
      <c r="D415" s="3" t="str">
        <f>D414</f>
        <v>CT</v>
      </c>
      <c r="E415" s="6">
        <v>5</v>
      </c>
      <c r="F415" s="2">
        <f ca="1">IFERROR(__xludf.DUMMYFUNCTION("""COMPUTED_VALUE"""),14)</f>
        <v>14</v>
      </c>
      <c r="G415" s="2">
        <f ca="1">IFERROR(__xludf.DUMMYFUNCTION("""COMPUTED_VALUE"""),68.85)</f>
        <v>68.849999999999994</v>
      </c>
      <c r="H415" s="2"/>
      <c r="I415" s="2"/>
    </row>
    <row r="416" spans="1:9" ht="12.75">
      <c r="A416" s="5" t="str">
        <f>IF(LEN(D416)=1,CONCATENATE(TEXT(MONTH(B416),"00"),RIGHT(YEAR(B416),2),C416,"_0",D416),CONCATENATE(TEXT(MONTH(B416),"00"),RIGHT(YEAR(B416),2),C416,"_",D416))</f>
        <v>1023ASHC_CT</v>
      </c>
      <c r="B416" s="4">
        <f>B415</f>
        <v>45202</v>
      </c>
      <c r="C416" s="3" t="str">
        <f>C415</f>
        <v>ASHC</v>
      </c>
      <c r="D416" s="3" t="str">
        <f>D415</f>
        <v>CT</v>
      </c>
      <c r="E416" s="6">
        <v>5</v>
      </c>
      <c r="F416" s="2">
        <f ca="1">IFERROR(__xludf.DUMMYFUNCTION("""COMPUTED_VALUE"""),15)</f>
        <v>15</v>
      </c>
      <c r="G416" s="2">
        <f ca="1">IFERROR(__xludf.DUMMYFUNCTION("""COMPUTED_VALUE"""),29.72)</f>
        <v>29.72</v>
      </c>
      <c r="H416" s="2"/>
      <c r="I416" s="2"/>
    </row>
    <row r="417" spans="1:9" ht="12.75">
      <c r="A417" s="5" t="str">
        <f>IF(LEN(D417)=1,CONCATENATE(TEXT(MONTH(B417),"00"),RIGHT(YEAR(B417),2),C417,"_0",D417),CONCATENATE(TEXT(MONTH(B417),"00"),RIGHT(YEAR(B417),2),C417,"_",D417))</f>
        <v>1023ASHC_CT</v>
      </c>
      <c r="B417" s="4">
        <f>B416</f>
        <v>45202</v>
      </c>
      <c r="C417" s="3" t="str">
        <f>C416</f>
        <v>ASHC</v>
      </c>
      <c r="D417" s="3" t="str">
        <f>D416</f>
        <v>CT</v>
      </c>
      <c r="E417" s="6">
        <v>5</v>
      </c>
      <c r="F417" s="2">
        <f ca="1">IFERROR(__xludf.DUMMYFUNCTION("""COMPUTED_VALUE"""),16)</f>
        <v>16</v>
      </c>
      <c r="G417" s="2">
        <f ca="1">IFERROR(__xludf.DUMMYFUNCTION("""COMPUTED_VALUE"""),70.87)</f>
        <v>70.87</v>
      </c>
      <c r="H417" s="2"/>
      <c r="I417" s="2"/>
    </row>
    <row r="418" spans="1:9" ht="12.75">
      <c r="A418" s="5" t="str">
        <f>IF(LEN(D418)=1,CONCATENATE(TEXT(MONTH(B418),"00"),RIGHT(YEAR(B418),2),C418,"_0",D418),CONCATENATE(TEXT(MONTH(B418),"00"),RIGHT(YEAR(B418),2),C418,"_",D418))</f>
        <v>1023ASHC_CT</v>
      </c>
      <c r="B418" s="4">
        <f>B417</f>
        <v>45202</v>
      </c>
      <c r="C418" s="3" t="str">
        <f>C417</f>
        <v>ASHC</v>
      </c>
      <c r="D418" s="3" t="str">
        <f>D417</f>
        <v>CT</v>
      </c>
      <c r="E418" s="6">
        <v>5</v>
      </c>
      <c r="F418" s="2">
        <f ca="1">IFERROR(__xludf.DUMMYFUNCTION("""COMPUTED_VALUE"""),17)</f>
        <v>17</v>
      </c>
      <c r="G418" s="2">
        <f ca="1">IFERROR(__xludf.DUMMYFUNCTION("""COMPUTED_VALUE"""),109.57)</f>
        <v>109.57</v>
      </c>
      <c r="H418" s="2"/>
      <c r="I418" s="2"/>
    </row>
    <row r="419" spans="1:9" ht="12.75">
      <c r="A419" s="5" t="str">
        <f>IF(LEN(D419)=1,CONCATENATE(TEXT(MONTH(B419),"00"),RIGHT(YEAR(B419),2),C419,"_0",D419),CONCATENATE(TEXT(MONTH(B419),"00"),RIGHT(YEAR(B419),2),C419,"_",D419))</f>
        <v>1023ASHC_CT</v>
      </c>
      <c r="B419" s="4">
        <f>B418</f>
        <v>45202</v>
      </c>
      <c r="C419" s="3" t="str">
        <f>C418</f>
        <v>ASHC</v>
      </c>
      <c r="D419" s="3" t="str">
        <f>D418</f>
        <v>CT</v>
      </c>
      <c r="E419" s="6">
        <v>5</v>
      </c>
      <c r="F419" s="2">
        <f ca="1">IFERROR(__xludf.DUMMYFUNCTION("""COMPUTED_VALUE"""),18)</f>
        <v>18</v>
      </c>
      <c r="G419" s="2">
        <f ca="1">IFERROR(__xludf.DUMMYFUNCTION("""COMPUTED_VALUE"""),79.52)</f>
        <v>79.52</v>
      </c>
      <c r="H419" s="2"/>
      <c r="I419" s="2"/>
    </row>
    <row r="420" spans="1:9" ht="12.75">
      <c r="A420" s="5" t="str">
        <f>IF(LEN(D420)=1,CONCATENATE(TEXT(MONTH(B420),"00"),RIGHT(YEAR(B420),2),C420,"_0",D420),CONCATENATE(TEXT(MONTH(B420),"00"),RIGHT(YEAR(B420),2),C420,"_",D420))</f>
        <v>1023ASHC_CT</v>
      </c>
      <c r="B420" s="4">
        <f>B419</f>
        <v>45202</v>
      </c>
      <c r="C420" s="3" t="str">
        <f>C419</f>
        <v>ASHC</v>
      </c>
      <c r="D420" s="3" t="str">
        <f>D419</f>
        <v>CT</v>
      </c>
      <c r="E420" s="6">
        <v>5</v>
      </c>
      <c r="F420" s="2">
        <f ca="1">IFERROR(__xludf.DUMMYFUNCTION("""COMPUTED_VALUE"""),19)</f>
        <v>19</v>
      </c>
      <c r="G420" s="2">
        <f ca="1">IFERROR(__xludf.DUMMYFUNCTION("""COMPUTED_VALUE"""),80.14)</f>
        <v>80.14</v>
      </c>
      <c r="H420" s="2"/>
      <c r="I420" s="2"/>
    </row>
    <row r="421" spans="1:9" ht="12.75">
      <c r="A421" s="5" t="str">
        <f>IF(LEN(D421)=1,CONCATENATE(TEXT(MONTH(B421),"00"),RIGHT(YEAR(B421),2),C421,"_0",D421),CONCATENATE(TEXT(MONTH(B421),"00"),RIGHT(YEAR(B421),2),C421,"_",D421))</f>
        <v>1023ASHC_CT</v>
      </c>
      <c r="B421" s="4">
        <f>B420</f>
        <v>45202</v>
      </c>
      <c r="C421" s="3" t="str">
        <f>C420</f>
        <v>ASHC</v>
      </c>
      <c r="D421" s="3" t="str">
        <f>D420</f>
        <v>CT</v>
      </c>
      <c r="E421" s="6">
        <v>5</v>
      </c>
      <c r="F421" s="2">
        <f ca="1">IFERROR(__xludf.DUMMYFUNCTION("""COMPUTED_VALUE"""),20)</f>
        <v>20</v>
      </c>
      <c r="G421" s="2">
        <f ca="1">IFERROR(__xludf.DUMMYFUNCTION("""COMPUTED_VALUE"""),57.54)</f>
        <v>57.54</v>
      </c>
      <c r="H421" s="2"/>
      <c r="I421" s="2"/>
    </row>
    <row r="422" spans="1:9" ht="12.75">
      <c r="A422" s="5" t="str">
        <f>IF(LEN(D422)=1,CONCATENATE(TEXT(MONTH(B422),"00"),RIGHT(YEAR(B422),2),C422,"_0",D422),CONCATENATE(TEXT(MONTH(B422),"00"),RIGHT(YEAR(B422),2),C422,"_",D422))</f>
        <v>1023ASHC_CT</v>
      </c>
      <c r="B422" s="4">
        <f>B421</f>
        <v>45202</v>
      </c>
      <c r="C422" s="3" t="str">
        <f>C421</f>
        <v>ASHC</v>
      </c>
      <c r="D422" s="3" t="str">
        <f>D421</f>
        <v>CT</v>
      </c>
      <c r="E422" s="6">
        <v>5</v>
      </c>
      <c r="F422" s="2">
        <f ca="1">IFERROR(__xludf.DUMMYFUNCTION("""COMPUTED_VALUE"""),21)</f>
        <v>21</v>
      </c>
      <c r="G422" s="2">
        <f ca="1">IFERROR(__xludf.DUMMYFUNCTION("""COMPUTED_VALUE"""),91.4)</f>
        <v>91.4</v>
      </c>
      <c r="H422" s="2"/>
      <c r="I422" s="2"/>
    </row>
    <row r="423" spans="1:9" ht="12.75">
      <c r="A423" s="5" t="str">
        <f>IF(LEN(D423)=1,CONCATENATE(TEXT(MONTH(B423),"00"),RIGHT(YEAR(B423),2),C423,"_0",D423),CONCATENATE(TEXT(MONTH(B423),"00"),RIGHT(YEAR(B423),2),C423,"_",D423))</f>
        <v>1023ASHC_CT</v>
      </c>
      <c r="B423" s="4">
        <f>B422</f>
        <v>45202</v>
      </c>
      <c r="C423" s="3" t="str">
        <f>C422</f>
        <v>ASHC</v>
      </c>
      <c r="D423" s="3" t="str">
        <f>D422</f>
        <v>CT</v>
      </c>
      <c r="E423" s="6">
        <v>5</v>
      </c>
      <c r="F423" s="2">
        <f ca="1">IFERROR(__xludf.DUMMYFUNCTION("""COMPUTED_VALUE"""),22)</f>
        <v>22</v>
      </c>
      <c r="G423" s="2">
        <f ca="1">IFERROR(__xludf.DUMMYFUNCTION("""COMPUTED_VALUE"""),75.52)</f>
        <v>75.52</v>
      </c>
      <c r="H423" s="2"/>
      <c r="I423" s="2"/>
    </row>
    <row r="424" spans="1:9" ht="12.75">
      <c r="A424" s="5" t="str">
        <f>IF(LEN(D424)=1,CONCATENATE(TEXT(MONTH(B424),"00"),RIGHT(YEAR(B424),2),C424,"_0",D424),CONCATENATE(TEXT(MONTH(B424),"00"),RIGHT(YEAR(B424),2),C424,"_",D424))</f>
        <v>1023ASHC_CT</v>
      </c>
      <c r="B424" s="4">
        <f>B423</f>
        <v>45202</v>
      </c>
      <c r="C424" s="3" t="str">
        <f>C423</f>
        <v>ASHC</v>
      </c>
      <c r="D424" s="3" t="str">
        <f>D423</f>
        <v>CT</v>
      </c>
      <c r="E424" s="6">
        <v>5</v>
      </c>
      <c r="F424" s="2">
        <f ca="1">IFERROR(__xludf.DUMMYFUNCTION("""COMPUTED_VALUE"""),23)</f>
        <v>23</v>
      </c>
      <c r="G424" s="2"/>
      <c r="H424" s="2"/>
      <c r="I424" s="2"/>
    </row>
    <row r="425" spans="1:9" ht="12.75">
      <c r="A425" s="5" t="str">
        <f>IF(LEN(D425)=1,CONCATENATE(TEXT(MONTH(B425),"00"),RIGHT(YEAR(B425),2),C425,"_0",D425),CONCATENATE(TEXT(MONTH(B425),"00"),RIGHT(YEAR(B425),2),C425,"_",D425))</f>
        <v>1023ASHC_CT</v>
      </c>
      <c r="B425" s="4">
        <f>B424</f>
        <v>45202</v>
      </c>
      <c r="C425" s="3" t="str">
        <f>C424</f>
        <v>ASHC</v>
      </c>
      <c r="D425" s="3" t="str">
        <f>D424</f>
        <v>CT</v>
      </c>
      <c r="E425" s="6">
        <v>5</v>
      </c>
      <c r="F425" s="2">
        <f ca="1">IFERROR(__xludf.DUMMYFUNCTION("""COMPUTED_VALUE"""),24)</f>
        <v>24</v>
      </c>
      <c r="G425" s="2"/>
      <c r="H425" s="2"/>
      <c r="I425" s="2"/>
    </row>
    <row r="426" spans="1:9" ht="12.75">
      <c r="A426" s="5" t="str">
        <f>IF(LEN(D426)=1,CONCATENATE(TEXT(MONTH(B426),"00"),RIGHT(YEAR(B426),2),C426,"_0",D426),CONCATENATE(TEXT(MONTH(B426),"00"),RIGHT(YEAR(B426),2),C426,"_",D426))</f>
        <v>1023ASHC_CT</v>
      </c>
      <c r="B426" s="4">
        <f>B425</f>
        <v>45202</v>
      </c>
      <c r="C426" s="3" t="str">
        <f>C425</f>
        <v>ASHC</v>
      </c>
      <c r="D426" s="3" t="str">
        <f>D425</f>
        <v>CT</v>
      </c>
      <c r="E426" s="6">
        <v>5</v>
      </c>
      <c r="F426" s="2">
        <f ca="1">IFERROR(__xludf.DUMMYFUNCTION("""COMPUTED_VALUE"""),25)</f>
        <v>25</v>
      </c>
      <c r="G426" s="2"/>
      <c r="H426" s="2"/>
      <c r="I426" s="2"/>
    </row>
    <row r="427" spans="1:9" ht="12.75">
      <c r="A427" s="5" t="str">
        <f>IF(LEN(D427)=1,CONCATENATE(TEXT(MONTH(B427),"00"),RIGHT(YEAR(B427),2),C427,"_0",D427),CONCATENATE(TEXT(MONTH(B427),"00"),RIGHT(YEAR(B427),2),C427,"_",D427))</f>
        <v>1023ASHC_CT</v>
      </c>
      <c r="B427" s="4">
        <f>B426</f>
        <v>45202</v>
      </c>
      <c r="C427" s="3" t="str">
        <f>C426</f>
        <v>ASHC</v>
      </c>
      <c r="D427" s="3" t="str">
        <f>D426</f>
        <v>CT</v>
      </c>
      <c r="E427" s="6">
        <v>5</v>
      </c>
      <c r="F427" s="2">
        <f ca="1">IFERROR(__xludf.DUMMYFUNCTION("""COMPUTED_VALUE"""),26)</f>
        <v>26</v>
      </c>
      <c r="G427" s="2"/>
      <c r="H427" s="2"/>
      <c r="I427" s="2"/>
    </row>
    <row r="428" spans="1:9" ht="12.75">
      <c r="A428" s="5" t="str">
        <f>IF(LEN(D428)=1,CONCATENATE(TEXT(MONTH(B428),"00"),RIGHT(YEAR(B428),2),C428,"_0",D428),CONCATENATE(TEXT(MONTH(B428),"00"),RIGHT(YEAR(B428),2),C428,"_",D428))</f>
        <v>1023ASHC_CT</v>
      </c>
      <c r="B428" s="4">
        <f>B427</f>
        <v>45202</v>
      </c>
      <c r="C428" s="3" t="str">
        <f>C427</f>
        <v>ASHC</v>
      </c>
      <c r="D428" s="3" t="str">
        <f>D427</f>
        <v>CT</v>
      </c>
      <c r="E428" s="6">
        <v>5</v>
      </c>
      <c r="F428" s="2">
        <f ca="1">IFERROR(__xludf.DUMMYFUNCTION("""COMPUTED_VALUE"""),27)</f>
        <v>27</v>
      </c>
      <c r="G428" s="2"/>
      <c r="H428" s="2"/>
      <c r="I428" s="2"/>
    </row>
    <row r="429" spans="1:9" ht="12.75">
      <c r="A429" s="5" t="str">
        <f>IF(LEN(D429)=1,CONCATENATE(TEXT(MONTH(B429),"00"),RIGHT(YEAR(B429),2),C429,"_0",D429),CONCATENATE(TEXT(MONTH(B429),"00"),RIGHT(YEAR(B429),2),C429,"_",D429))</f>
        <v>1023ASHC_CT</v>
      </c>
      <c r="B429" s="4">
        <f>B428</f>
        <v>45202</v>
      </c>
      <c r="C429" s="3" t="str">
        <f>C428</f>
        <v>ASHC</v>
      </c>
      <c r="D429" s="3" t="str">
        <f>D428</f>
        <v>CT</v>
      </c>
      <c r="E429" s="6">
        <v>5</v>
      </c>
      <c r="F429" s="2">
        <f ca="1">IFERROR(__xludf.DUMMYFUNCTION("""COMPUTED_VALUE"""),28)</f>
        <v>28</v>
      </c>
      <c r="G429" s="2"/>
      <c r="H429" s="2"/>
      <c r="I429" s="2"/>
    </row>
    <row r="430" spans="1:9" ht="12.75">
      <c r="A430" s="5" t="str">
        <f>IF(LEN(D430)=1,CONCATENATE(TEXT(MONTH(B430),"00"),RIGHT(YEAR(B430),2),C430,"_0",D430),CONCATENATE(TEXT(MONTH(B430),"00"),RIGHT(YEAR(B430),2),C430,"_",D430))</f>
        <v>1023ASHC_CT</v>
      </c>
      <c r="B430" s="4">
        <f>B429</f>
        <v>45202</v>
      </c>
      <c r="C430" s="3" t="str">
        <f>C429</f>
        <v>ASHC</v>
      </c>
      <c r="D430" s="3" t="str">
        <f>D429</f>
        <v>CT</v>
      </c>
      <c r="E430" s="6">
        <v>5</v>
      </c>
      <c r="F430" s="2">
        <f ca="1">IFERROR(__xludf.DUMMYFUNCTION("""COMPUTED_VALUE"""),29)</f>
        <v>29</v>
      </c>
      <c r="G430" s="2"/>
      <c r="H430" s="2"/>
      <c r="I430" s="2"/>
    </row>
    <row r="431" spans="1:9" ht="12.75">
      <c r="A431" s="5" t="str">
        <f>IF(LEN(D431)=1,CONCATENATE(TEXT(MONTH(B431),"00"),RIGHT(YEAR(B431),2),C431,"_0",D431),CONCATENATE(TEXT(MONTH(B431),"00"),RIGHT(YEAR(B431),2),C431,"_",D431))</f>
        <v>1023ASHC_CT</v>
      </c>
      <c r="B431" s="4">
        <f>B430</f>
        <v>45202</v>
      </c>
      <c r="C431" s="3" t="str">
        <f>C430</f>
        <v>ASHC</v>
      </c>
      <c r="D431" s="3" t="str">
        <f>D430</f>
        <v>CT</v>
      </c>
      <c r="E431" s="6">
        <v>5</v>
      </c>
      <c r="F431" s="2">
        <f ca="1">IFERROR(__xludf.DUMMYFUNCTION("""COMPUTED_VALUE"""),30)</f>
        <v>30</v>
      </c>
      <c r="G431" s="2"/>
      <c r="H431" s="2"/>
      <c r="I431" s="2"/>
    </row>
    <row r="432" spans="1:9" ht="12.75">
      <c r="A432" s="5" t="str">
        <f>IF(LEN(D432)=1,CONCATENATE(TEXT(MONTH(B432),"00"),RIGHT(YEAR(B432),2),C432,"_0",D432),CONCATENATE(TEXT(MONTH(B432),"00"),RIGHT(YEAR(B432),2),C432,"_",D432))</f>
        <v>1023ASHC_CT</v>
      </c>
      <c r="B432" s="4">
        <f>B431</f>
        <v>45202</v>
      </c>
      <c r="C432" s="3" t="str">
        <f>C431</f>
        <v>ASHC</v>
      </c>
      <c r="D432" s="3" t="str">
        <f>D431</f>
        <v>CT</v>
      </c>
      <c r="E432" s="6">
        <v>5</v>
      </c>
      <c r="F432" s="2">
        <f ca="1">IFERROR(__xludf.DUMMYFUNCTION("""COMPUTED_VALUE"""),31)</f>
        <v>31</v>
      </c>
      <c r="G432" s="2"/>
      <c r="H432" s="2"/>
      <c r="I432" s="2"/>
    </row>
    <row r="433" spans="1:9" ht="12.75">
      <c r="A433" s="5" t="str">
        <f>IF(LEN(D433)=1,CONCATENATE(TEXT(MONTH(B433),"00"),RIGHT(YEAR(B433),2),C433,"_0",D433),CONCATENATE(TEXT(MONTH(B433),"00"),RIGHT(YEAR(B433),2),C433,"_",D433))</f>
        <v>1023ASHC_CT</v>
      </c>
      <c r="B433" s="4">
        <f>B432</f>
        <v>45202</v>
      </c>
      <c r="C433" s="3" t="str">
        <f>C432</f>
        <v>ASHC</v>
      </c>
      <c r="D433" s="3" t="str">
        <f>D432</f>
        <v>CT</v>
      </c>
      <c r="E433" s="6">
        <v>5</v>
      </c>
      <c r="F433" s="2">
        <f ca="1">IFERROR(__xludf.DUMMYFUNCTION("""COMPUTED_VALUE"""),32)</f>
        <v>32</v>
      </c>
      <c r="G433" s="2"/>
      <c r="H433" s="2"/>
      <c r="I433" s="2"/>
    </row>
    <row r="434" spans="1:9" ht="12.75">
      <c r="A434" s="5" t="str">
        <f>IF(LEN(D434)=1,CONCATENATE(TEXT(MONTH(B434),"00"),RIGHT(YEAR(B434),2),C434,"_0",D434),CONCATENATE(TEXT(MONTH(B434),"00"),RIGHT(YEAR(B434),2),C434,"_",D434))</f>
        <v>1023ASHC_CT</v>
      </c>
      <c r="B434" s="4">
        <f>B433</f>
        <v>45202</v>
      </c>
      <c r="C434" s="3" t="str">
        <f>C433</f>
        <v>ASHC</v>
      </c>
      <c r="D434" s="3" t="str">
        <f>D433</f>
        <v>CT</v>
      </c>
      <c r="E434" s="6">
        <v>5</v>
      </c>
      <c r="F434" s="2">
        <f ca="1">IFERROR(__xludf.DUMMYFUNCTION("""COMPUTED_VALUE"""),33)</f>
        <v>33</v>
      </c>
      <c r="G434" s="2"/>
      <c r="H434" s="2"/>
      <c r="I434" s="2"/>
    </row>
    <row r="435" spans="1:9" ht="12.75">
      <c r="A435" s="5" t="str">
        <f>IF(LEN(D435)=1,CONCATENATE(TEXT(MONTH(B435),"00"),RIGHT(YEAR(B435),2),C435,"_0",D435),CONCATENATE(TEXT(MONTH(B435),"00"),RIGHT(YEAR(B435),2),C435,"_",D435))</f>
        <v>1023ASHC_CT</v>
      </c>
      <c r="B435" s="4">
        <f>B434</f>
        <v>45202</v>
      </c>
      <c r="C435" s="3" t="str">
        <f>C434</f>
        <v>ASHC</v>
      </c>
      <c r="D435" s="3" t="str">
        <f>D434</f>
        <v>CT</v>
      </c>
      <c r="E435" s="6">
        <v>5</v>
      </c>
      <c r="F435" s="2">
        <f ca="1">IFERROR(__xludf.DUMMYFUNCTION("""COMPUTED_VALUE"""),34)</f>
        <v>34</v>
      </c>
      <c r="G435" s="2"/>
      <c r="H435" s="2"/>
      <c r="I435" s="2"/>
    </row>
    <row r="436" spans="1:9" ht="12.75">
      <c r="A436" s="5" t="str">
        <f>IF(LEN(D436)=1,CONCATENATE(TEXT(MONTH(B436),"00"),RIGHT(YEAR(B436),2),C436,"_0",D436),CONCATENATE(TEXT(MONTH(B436),"00"),RIGHT(YEAR(B436),2),C436,"_",D436))</f>
        <v>1023ASHC_CT</v>
      </c>
      <c r="B436" s="4">
        <f>B435</f>
        <v>45202</v>
      </c>
      <c r="C436" s="3" t="str">
        <f>C435</f>
        <v>ASHC</v>
      </c>
      <c r="D436" s="3" t="str">
        <f>D435</f>
        <v>CT</v>
      </c>
      <c r="E436" s="6">
        <v>5</v>
      </c>
      <c r="F436" s="2">
        <f ca="1">IFERROR(__xludf.DUMMYFUNCTION("""COMPUTED_VALUE"""),35)</f>
        <v>35</v>
      </c>
      <c r="G436" s="2"/>
      <c r="H436" s="2"/>
      <c r="I436" s="2"/>
    </row>
    <row r="437" spans="1:9" ht="12.75">
      <c r="A437" s="5" t="str">
        <f>IF(LEN(D437)=1,CONCATENATE(TEXT(MONTH(B437),"00"),RIGHT(YEAR(B437),2),C437,"_0",D437),CONCATENATE(TEXT(MONTH(B437),"00"),RIGHT(YEAR(B437),2),C437,"_",D437))</f>
        <v>1023ASHC_CT</v>
      </c>
      <c r="B437" s="4">
        <f>B436</f>
        <v>45202</v>
      </c>
      <c r="C437" s="3" t="str">
        <f>C436</f>
        <v>ASHC</v>
      </c>
      <c r="D437" s="3" t="str">
        <f>D436</f>
        <v>CT</v>
      </c>
      <c r="E437" s="6">
        <v>5</v>
      </c>
      <c r="F437" s="2">
        <f ca="1">IFERROR(__xludf.DUMMYFUNCTION("""COMPUTED_VALUE"""),36)</f>
        <v>36</v>
      </c>
      <c r="G437" s="2"/>
      <c r="H437" s="2"/>
      <c r="I437" s="2"/>
    </row>
    <row r="438" spans="1:9" ht="12.75">
      <c r="A438" s="5" t="str">
        <f>IF(LEN(D438)=1,CONCATENATE(TEXT(MONTH(B438),"00"),RIGHT(YEAR(B438),2),C438,"_0",D438),CONCATENATE(TEXT(MONTH(B438),"00"),RIGHT(YEAR(B438),2),C438,"_",D438))</f>
        <v>1023ASHC_CT</v>
      </c>
      <c r="B438" s="4">
        <f>B437</f>
        <v>45202</v>
      </c>
      <c r="C438" s="3" t="str">
        <f>C437</f>
        <v>ASHC</v>
      </c>
      <c r="D438" s="3" t="str">
        <f>D437</f>
        <v>CT</v>
      </c>
      <c r="E438" s="6">
        <v>5</v>
      </c>
      <c r="F438" s="2">
        <f ca="1">IFERROR(__xludf.DUMMYFUNCTION("""COMPUTED_VALUE"""),37)</f>
        <v>37</v>
      </c>
      <c r="G438" s="2"/>
      <c r="H438" s="2"/>
      <c r="I438" s="2"/>
    </row>
    <row r="439" spans="1:9" ht="12.75">
      <c r="A439" s="5" t="str">
        <f>IF(LEN(D439)=1,CONCATENATE(TEXT(MONTH(B439),"00"),RIGHT(YEAR(B439),2),C439,"_0",D439),CONCATENATE(TEXT(MONTH(B439),"00"),RIGHT(YEAR(B439),2),C439,"_",D439))</f>
        <v>1023ASHC_CT</v>
      </c>
      <c r="B439" s="4">
        <f>B438</f>
        <v>45202</v>
      </c>
      <c r="C439" s="3" t="str">
        <f>C438</f>
        <v>ASHC</v>
      </c>
      <c r="D439" s="3" t="str">
        <f>D438</f>
        <v>CT</v>
      </c>
      <c r="E439" s="6">
        <v>5</v>
      </c>
      <c r="F439" s="2">
        <f ca="1">IFERROR(__xludf.DUMMYFUNCTION("""COMPUTED_VALUE"""),38)</f>
        <v>38</v>
      </c>
      <c r="G439" s="2"/>
      <c r="H439" s="2"/>
      <c r="I439" s="2"/>
    </row>
    <row r="440" spans="1:9" ht="12.75">
      <c r="A440" s="5" t="str">
        <f>IF(LEN(D440)=1,CONCATENATE(TEXT(MONTH(B440),"00"),RIGHT(YEAR(B440),2),C440,"_0",D440),CONCATENATE(TEXT(MONTH(B440),"00"),RIGHT(YEAR(B440),2),C440,"_",D440))</f>
        <v>1023ASHC_CT</v>
      </c>
      <c r="B440" s="4">
        <f>B439</f>
        <v>45202</v>
      </c>
      <c r="C440" s="3" t="str">
        <f>C439</f>
        <v>ASHC</v>
      </c>
      <c r="D440" s="3" t="str">
        <f>D439</f>
        <v>CT</v>
      </c>
      <c r="E440" s="6">
        <v>5</v>
      </c>
      <c r="F440" s="2">
        <f ca="1">IFERROR(__xludf.DUMMYFUNCTION("""COMPUTED_VALUE"""),39)</f>
        <v>39</v>
      </c>
      <c r="G440" s="2"/>
      <c r="H440" s="2"/>
      <c r="I440" s="2"/>
    </row>
    <row r="441" spans="1:9" ht="12.75">
      <c r="A441" s="5" t="str">
        <f>IF(LEN(D441)=1,CONCATENATE(TEXT(MONTH(B441),"00"),RIGHT(YEAR(B441),2),C441,"_0",D441),CONCATENATE(TEXT(MONTH(B441),"00"),RIGHT(YEAR(B441),2),C441,"_",D441))</f>
        <v>1023ASHC_CT</v>
      </c>
      <c r="B441" s="4">
        <f>B440</f>
        <v>45202</v>
      </c>
      <c r="C441" s="3" t="str">
        <f>C440</f>
        <v>ASHC</v>
      </c>
      <c r="D441" s="3" t="str">
        <f>D440</f>
        <v>CT</v>
      </c>
      <c r="E441" s="6">
        <v>5</v>
      </c>
      <c r="F441" s="2">
        <f ca="1">IFERROR(__xludf.DUMMYFUNCTION("""COMPUTED_VALUE"""),40)</f>
        <v>40</v>
      </c>
      <c r="G441" s="2"/>
      <c r="H441" s="2"/>
      <c r="I441" s="2"/>
    </row>
    <row r="442" spans="1:9" ht="12.75">
      <c r="A442" s="5" t="str">
        <f>IF(LEN(D442)=1,CONCATENATE(TEXT(MONTH(B442),"00"),RIGHT(YEAR(B442),2),C442,"_0",D442),CONCATENATE(TEXT(MONTH(B442),"00"),RIGHT(YEAR(B442),2),C442,"_",D442))</f>
        <v>1023ASHC_CT</v>
      </c>
      <c r="B442" s="4">
        <f>B441</f>
        <v>45202</v>
      </c>
      <c r="C442" s="3" t="str">
        <f>C441</f>
        <v>ASHC</v>
      </c>
      <c r="D442" s="3" t="str">
        <f>D441</f>
        <v>CT</v>
      </c>
      <c r="E442" s="6">
        <v>5</v>
      </c>
      <c r="F442" s="2">
        <f ca="1">IFERROR(__xludf.DUMMYFUNCTION("""COMPUTED_VALUE"""),41)</f>
        <v>41</v>
      </c>
      <c r="G442" s="2"/>
      <c r="H442" s="2"/>
      <c r="I442" s="2"/>
    </row>
    <row r="443" spans="1:9" ht="12.75">
      <c r="A443" s="5" t="str">
        <f>IF(LEN(D443)=1,CONCATENATE(TEXT(MONTH(B443),"00"),RIGHT(YEAR(B443),2),C443,"_0",D443),CONCATENATE(TEXT(MONTH(B443),"00"),RIGHT(YEAR(B443),2),C443,"_",D443))</f>
        <v>1023ASHC_CT</v>
      </c>
      <c r="B443" s="4">
        <f>B442</f>
        <v>45202</v>
      </c>
      <c r="C443" s="3" t="str">
        <f>C442</f>
        <v>ASHC</v>
      </c>
      <c r="D443" s="3" t="str">
        <f>D442</f>
        <v>CT</v>
      </c>
      <c r="E443" s="6">
        <v>5</v>
      </c>
      <c r="F443" s="2">
        <f ca="1">IFERROR(__xludf.DUMMYFUNCTION("""COMPUTED_VALUE"""),42)</f>
        <v>42</v>
      </c>
      <c r="G443" s="2"/>
      <c r="H443" s="2"/>
      <c r="I443" s="2"/>
    </row>
    <row r="444" spans="1:9" ht="12.75">
      <c r="A444" s="5" t="str">
        <f>IF(LEN(D444)=1,CONCATENATE(TEXT(MONTH(B444),"00"),RIGHT(YEAR(B444),2),C444,"_0",D444),CONCATENATE(TEXT(MONTH(B444),"00"),RIGHT(YEAR(B444),2),C444,"_",D444))</f>
        <v>1023ASHC_CT</v>
      </c>
      <c r="B444" s="4">
        <f>B443</f>
        <v>45202</v>
      </c>
      <c r="C444" s="3" t="str">
        <f>C443</f>
        <v>ASHC</v>
      </c>
      <c r="D444" s="3" t="str">
        <f>D443</f>
        <v>CT</v>
      </c>
      <c r="E444" s="6">
        <v>5</v>
      </c>
      <c r="F444" s="2">
        <f ca="1">IFERROR(__xludf.DUMMYFUNCTION("""COMPUTED_VALUE"""),43)</f>
        <v>43</v>
      </c>
      <c r="G444" s="2"/>
      <c r="H444" s="2"/>
      <c r="I444" s="2"/>
    </row>
    <row r="445" spans="1:9" ht="12.75">
      <c r="A445" s="5" t="str">
        <f>IF(LEN(D445)=1,CONCATENATE(TEXT(MONTH(B445),"00"),RIGHT(YEAR(B445),2),C445,"_0",D445),CONCATENATE(TEXT(MONTH(B445),"00"),RIGHT(YEAR(B445),2),C445,"_",D445))</f>
        <v>1023ASHC_CT</v>
      </c>
      <c r="B445" s="4">
        <f>B444</f>
        <v>45202</v>
      </c>
      <c r="C445" s="3" t="str">
        <f>C444</f>
        <v>ASHC</v>
      </c>
      <c r="D445" s="3" t="str">
        <f>D444</f>
        <v>CT</v>
      </c>
      <c r="E445" s="6">
        <v>5</v>
      </c>
      <c r="F445" s="2">
        <f ca="1">IFERROR(__xludf.DUMMYFUNCTION("""COMPUTED_VALUE"""),44)</f>
        <v>44</v>
      </c>
      <c r="G445" s="2"/>
      <c r="H445" s="2"/>
      <c r="I445" s="2"/>
    </row>
    <row r="446" spans="1:9" ht="12.75">
      <c r="A446" s="5" t="str">
        <f>IF(LEN(D446)=1,CONCATENATE(TEXT(MONTH(B446),"00"),RIGHT(YEAR(B446),2),C446,"_0",D446),CONCATENATE(TEXT(MONTH(B446),"00"),RIGHT(YEAR(B446),2),C446,"_",D446))</f>
        <v>1023ASHC_CT</v>
      </c>
      <c r="B446" s="4">
        <f>B445</f>
        <v>45202</v>
      </c>
      <c r="C446" s="3" t="str">
        <f>C445</f>
        <v>ASHC</v>
      </c>
      <c r="D446" s="3" t="str">
        <f>D445</f>
        <v>CT</v>
      </c>
      <c r="E446" s="6">
        <v>5</v>
      </c>
      <c r="F446" s="2">
        <f ca="1">IFERROR(__xludf.DUMMYFUNCTION("""COMPUTED_VALUE"""),45)</f>
        <v>45</v>
      </c>
      <c r="G446" s="2"/>
      <c r="H446" s="2"/>
      <c r="I446" s="2"/>
    </row>
    <row r="447" spans="1:9" ht="12.75">
      <c r="A447" s="5" t="str">
        <f>IF(LEN(D447)=1,CONCATENATE(TEXT(MONTH(B447),"00"),RIGHT(YEAR(B447),2),C447,"_0",D447),CONCATENATE(TEXT(MONTH(B447),"00"),RIGHT(YEAR(B447),2),C447,"_",D447))</f>
        <v>1023ASHC_CT</v>
      </c>
      <c r="B447" s="4">
        <f>B446</f>
        <v>45202</v>
      </c>
      <c r="C447" s="3" t="str">
        <f>C446</f>
        <v>ASHC</v>
      </c>
      <c r="D447" s="3" t="str">
        <f>D446</f>
        <v>CT</v>
      </c>
      <c r="E447" s="6">
        <v>5</v>
      </c>
      <c r="F447" s="2">
        <f ca="1">IFERROR(__xludf.DUMMYFUNCTION("""COMPUTED_VALUE"""),46)</f>
        <v>46</v>
      </c>
      <c r="G447" s="2"/>
      <c r="H447" s="2"/>
      <c r="I447" s="2"/>
    </row>
    <row r="448" spans="1:9" ht="12.75">
      <c r="A448" s="5" t="str">
        <f>IF(LEN(D448)=1,CONCATENATE(TEXT(MONTH(B448),"00"),RIGHT(YEAR(B448),2),C448,"_0",D448),CONCATENATE(TEXT(MONTH(B448),"00"),RIGHT(YEAR(B448),2),C448,"_",D448))</f>
        <v>1023ASHC_CT</v>
      </c>
      <c r="B448" s="4">
        <f>B447</f>
        <v>45202</v>
      </c>
      <c r="C448" s="3" t="str">
        <f>C447</f>
        <v>ASHC</v>
      </c>
      <c r="D448" s="3" t="str">
        <f>D447</f>
        <v>CT</v>
      </c>
      <c r="E448" s="6">
        <v>5</v>
      </c>
      <c r="F448" s="2">
        <f ca="1">IFERROR(__xludf.DUMMYFUNCTION("""COMPUTED_VALUE"""),47)</f>
        <v>47</v>
      </c>
      <c r="G448" s="2"/>
      <c r="H448" s="2"/>
      <c r="I448" s="2"/>
    </row>
    <row r="449" spans="1:9" ht="12.75">
      <c r="A449" s="5" t="str">
        <f>IF(LEN(D449)=1,CONCATENATE(TEXT(MONTH(B449),"00"),RIGHT(YEAR(B449),2),C449,"_0",D449),CONCATENATE(TEXT(MONTH(B449),"00"),RIGHT(YEAR(B449),2),C449,"_",D449))</f>
        <v>1023ASHC_CT</v>
      </c>
      <c r="B449" s="4">
        <f>B448</f>
        <v>45202</v>
      </c>
      <c r="C449" s="3" t="str">
        <f>C448</f>
        <v>ASHC</v>
      </c>
      <c r="D449" s="3" t="str">
        <f>D448</f>
        <v>CT</v>
      </c>
      <c r="E449" s="6">
        <v>5</v>
      </c>
      <c r="F449" s="2">
        <f ca="1">IFERROR(__xludf.DUMMYFUNCTION("""COMPUTED_VALUE"""),48)</f>
        <v>48</v>
      </c>
      <c r="G449" s="2"/>
      <c r="H449" s="2"/>
      <c r="I449" s="2"/>
    </row>
    <row r="450" spans="1:9" ht="12.75">
      <c r="A450" s="5" t="str">
        <f>IF(LEN(D450)=1,CONCATENATE(TEXT(MONTH(B450),"00"),RIGHT(YEAR(B450),2),C450,"_0",D450),CONCATENATE(TEXT(MONTH(B450),"00"),RIGHT(YEAR(B450),2),C450,"_",D450))</f>
        <v>1023ASHC_CT</v>
      </c>
      <c r="B450" s="4">
        <f>B449</f>
        <v>45202</v>
      </c>
      <c r="C450" s="3" t="str">
        <f>C449</f>
        <v>ASHC</v>
      </c>
      <c r="D450" s="3" t="str">
        <f>D449</f>
        <v>CT</v>
      </c>
      <c r="E450" s="6">
        <v>5</v>
      </c>
      <c r="F450" s="2">
        <f ca="1">IFERROR(__xludf.DUMMYFUNCTION("""COMPUTED_VALUE"""),49)</f>
        <v>49</v>
      </c>
      <c r="G450" s="2"/>
      <c r="H450" s="2"/>
      <c r="I450" s="2"/>
    </row>
    <row r="451" spans="1:9" ht="12.75">
      <c r="A451" s="5" t="str">
        <f>IF(LEN(D451)=1,CONCATENATE(TEXT(MONTH(B451),"00"),RIGHT(YEAR(B451),2),C451,"_0",D451),CONCATENATE(TEXT(MONTH(B451),"00"),RIGHT(YEAR(B451),2),C451,"_",D451))</f>
        <v>1023ASHC_CT</v>
      </c>
      <c r="B451" s="4">
        <f>B450</f>
        <v>45202</v>
      </c>
      <c r="C451" s="3" t="str">
        <f>C450</f>
        <v>ASHC</v>
      </c>
      <c r="D451" s="3" t="str">
        <f>D450</f>
        <v>CT</v>
      </c>
      <c r="E451" s="6">
        <v>5</v>
      </c>
      <c r="F451" s="2">
        <f ca="1">IFERROR(__xludf.DUMMYFUNCTION("""COMPUTED_VALUE"""),50)</f>
        <v>50</v>
      </c>
      <c r="G451" s="2"/>
      <c r="H451" s="2"/>
      <c r="I451" s="2"/>
    </row>
    <row r="452" spans="1:9" ht="12.75">
      <c r="A452" s="5" t="str">
        <f>IF(LEN(D452)=1,CONCATENATE(TEXT(MONTH(B452),"00"),RIGHT(YEAR(B452),2),C452,"_0",D452),CONCATENATE(TEXT(MONTH(B452),"00"),RIGHT(YEAR(B452),2),C452,"_",D452))</f>
        <v>1023ASHC_CT</v>
      </c>
      <c r="B452" s="4">
        <f>B451</f>
        <v>45202</v>
      </c>
      <c r="C452" s="3" t="str">
        <f>C451</f>
        <v>ASHC</v>
      </c>
      <c r="D452" s="3" t="str">
        <f>D451</f>
        <v>CT</v>
      </c>
      <c r="E452" s="6">
        <v>5</v>
      </c>
      <c r="F452" s="2">
        <f ca="1">IFERROR(__xludf.DUMMYFUNCTION("""COMPUTED_VALUE"""),51)</f>
        <v>51</v>
      </c>
      <c r="G452" s="2"/>
      <c r="H452" s="2"/>
      <c r="I452" s="2"/>
    </row>
    <row r="453" spans="1:9" ht="12.75">
      <c r="A453" s="5" t="str">
        <f>IF(LEN(D453)=1,CONCATENATE(TEXT(MONTH(B453),"00"),RIGHT(YEAR(B453),2),C453,"_0",D453),CONCATENATE(TEXT(MONTH(B453),"00"),RIGHT(YEAR(B453),2),C453,"_",D453))</f>
        <v>1023ASHC_CT</v>
      </c>
      <c r="B453" s="4">
        <f>B452</f>
        <v>45202</v>
      </c>
      <c r="C453" s="3" t="str">
        <f>C452</f>
        <v>ASHC</v>
      </c>
      <c r="D453" s="3" t="str">
        <f>D452</f>
        <v>CT</v>
      </c>
      <c r="E453" s="6">
        <v>5</v>
      </c>
      <c r="F453" s="2">
        <f ca="1">IFERROR(__xludf.DUMMYFUNCTION("""COMPUTED_VALUE"""),52)</f>
        <v>52</v>
      </c>
      <c r="G453" s="2"/>
      <c r="H453" s="2"/>
      <c r="I453" s="2"/>
    </row>
    <row r="454" spans="1:9" ht="12.75">
      <c r="A454" s="5" t="str">
        <f>IF(LEN(D454)=1,CONCATENATE(TEXT(MONTH(B454),"00"),RIGHT(YEAR(B454),2),C454,"_0",D454),CONCATENATE(TEXT(MONTH(B454),"00"),RIGHT(YEAR(B454),2),C454,"_",D454))</f>
        <v>1023ASHC_CT</v>
      </c>
      <c r="B454" s="4">
        <f>B453</f>
        <v>45202</v>
      </c>
      <c r="C454" s="3" t="str">
        <f>C453</f>
        <v>ASHC</v>
      </c>
      <c r="D454" s="3" t="str">
        <f>D453</f>
        <v>CT</v>
      </c>
      <c r="E454" s="6">
        <v>5</v>
      </c>
      <c r="F454" s="2">
        <f ca="1">IFERROR(__xludf.DUMMYFUNCTION("""COMPUTED_VALUE"""),53)</f>
        <v>53</v>
      </c>
      <c r="G454" s="2"/>
      <c r="H454" s="2"/>
      <c r="I454" s="2"/>
    </row>
    <row r="455" spans="1:9" ht="12.75">
      <c r="A455" s="5" t="str">
        <f>IF(LEN(D455)=1,CONCATENATE(TEXT(MONTH(B455),"00"),RIGHT(YEAR(B455),2),C455,"_0",D455),CONCATENATE(TEXT(MONTH(B455),"00"),RIGHT(YEAR(B455),2),C455,"_",D455))</f>
        <v>1023ASHC_CT</v>
      </c>
      <c r="B455" s="4">
        <f>B454</f>
        <v>45202</v>
      </c>
      <c r="C455" s="3" t="str">
        <f>C454</f>
        <v>ASHC</v>
      </c>
      <c r="D455" s="3" t="str">
        <f>D454</f>
        <v>CT</v>
      </c>
      <c r="E455" s="6">
        <v>5</v>
      </c>
      <c r="F455" s="2">
        <f ca="1">IFERROR(__xludf.DUMMYFUNCTION("""COMPUTED_VALUE"""),54)</f>
        <v>54</v>
      </c>
      <c r="G455" s="2"/>
      <c r="H455" s="2"/>
      <c r="I455" s="2"/>
    </row>
    <row r="456" spans="1:9" ht="12.75">
      <c r="A456" s="5" t="str">
        <f>IF(LEN(D456)=1,CONCATENATE(TEXT(MONTH(B456),"00"),RIGHT(YEAR(B456),2),C456,"_0",D456),CONCATENATE(TEXT(MONTH(B456),"00"),RIGHT(YEAR(B456),2),C456,"_",D456))</f>
        <v>1023ASHC_CT</v>
      </c>
      <c r="B456" s="4">
        <f>B455</f>
        <v>45202</v>
      </c>
      <c r="C456" s="3" t="str">
        <f>C455</f>
        <v>ASHC</v>
      </c>
      <c r="D456" s="3" t="str">
        <f>D455</f>
        <v>CT</v>
      </c>
      <c r="E456" s="6">
        <v>5</v>
      </c>
      <c r="F456" s="2">
        <f ca="1">IFERROR(__xludf.DUMMYFUNCTION("""COMPUTED_VALUE"""),55)</f>
        <v>55</v>
      </c>
      <c r="G456" s="2"/>
      <c r="H456" s="2"/>
      <c r="I456" s="2"/>
    </row>
    <row r="457" spans="1:9" ht="12.75">
      <c r="A457" s="5" t="str">
        <f>IF(LEN(D457)=1,CONCATENATE(TEXT(MONTH(B457),"00"),RIGHT(YEAR(B457),2),C457,"_0",D457),CONCATENATE(TEXT(MONTH(B457),"00"),RIGHT(YEAR(B457),2),C457,"_",D457))</f>
        <v>1023ASHC_CT</v>
      </c>
      <c r="B457" s="4">
        <f>B456</f>
        <v>45202</v>
      </c>
      <c r="C457" s="3" t="str">
        <f>C456</f>
        <v>ASHC</v>
      </c>
      <c r="D457" s="3" t="str">
        <f>D456</f>
        <v>CT</v>
      </c>
      <c r="E457" s="6">
        <v>5</v>
      </c>
      <c r="F457" s="2">
        <f ca="1">IFERROR(__xludf.DUMMYFUNCTION("""COMPUTED_VALUE"""),56)</f>
        <v>56</v>
      </c>
      <c r="G457" s="2"/>
      <c r="H457" s="2"/>
      <c r="I457" s="2"/>
    </row>
    <row r="458" spans="1:9" ht="12.75">
      <c r="A458" s="5" t="str">
        <f>IF(LEN(D458)=1,CONCATENATE(TEXT(MONTH(B458),"00"),RIGHT(YEAR(B458),2),C458,"_0",D458),CONCATENATE(TEXT(MONTH(B458),"00"),RIGHT(YEAR(B458),2),C458,"_",D458))</f>
        <v>1023ASHC_CT</v>
      </c>
      <c r="B458" s="4">
        <f>B457</f>
        <v>45202</v>
      </c>
      <c r="C458" s="3" t="str">
        <f>C457</f>
        <v>ASHC</v>
      </c>
      <c r="D458" s="3" t="str">
        <f>D457</f>
        <v>CT</v>
      </c>
      <c r="E458" s="6">
        <v>5</v>
      </c>
      <c r="F458" s="2">
        <f ca="1">IFERROR(__xludf.DUMMYFUNCTION("""COMPUTED_VALUE"""),57)</f>
        <v>57</v>
      </c>
      <c r="G458" s="2"/>
      <c r="H458" s="2"/>
      <c r="I458" s="2"/>
    </row>
    <row r="459" spans="1:9" ht="12.75">
      <c r="A459" s="5" t="str">
        <f>IF(LEN(D459)=1,CONCATENATE(TEXT(MONTH(B459),"00"),RIGHT(YEAR(B459),2),C459,"_0",D459),CONCATENATE(TEXT(MONTH(B459),"00"),RIGHT(YEAR(B459),2),C459,"_",D459))</f>
        <v>1023ASHC_CT</v>
      </c>
      <c r="B459" s="4">
        <f>B458</f>
        <v>45202</v>
      </c>
      <c r="C459" s="3" t="str">
        <f>C458</f>
        <v>ASHC</v>
      </c>
      <c r="D459" s="3" t="str">
        <f>D458</f>
        <v>CT</v>
      </c>
      <c r="E459" s="6">
        <v>5</v>
      </c>
      <c r="F459" s="2">
        <f ca="1">IFERROR(__xludf.DUMMYFUNCTION("""COMPUTED_VALUE"""),58)</f>
        <v>58</v>
      </c>
      <c r="G459" s="2"/>
      <c r="H459" s="2"/>
      <c r="I459" s="2"/>
    </row>
    <row r="460" spans="1:9" ht="12.75">
      <c r="A460" s="5" t="str">
        <f>IF(LEN(D460)=1,CONCATENATE(TEXT(MONTH(B460),"00"),RIGHT(YEAR(B460),2),C460,"_0",D460),CONCATENATE(TEXT(MONTH(B460),"00"),RIGHT(YEAR(B460),2),C460,"_",D460))</f>
        <v>1023ASHC_CT</v>
      </c>
      <c r="B460" s="4">
        <f>B459</f>
        <v>45202</v>
      </c>
      <c r="C460" s="3" t="str">
        <f>C459</f>
        <v>ASHC</v>
      </c>
      <c r="D460" s="3" t="str">
        <f>D459</f>
        <v>CT</v>
      </c>
      <c r="E460" s="6">
        <v>5</v>
      </c>
      <c r="F460" s="2">
        <f ca="1">IFERROR(__xludf.DUMMYFUNCTION("""COMPUTED_VALUE"""),59)</f>
        <v>59</v>
      </c>
      <c r="G460" s="2"/>
      <c r="H460" s="2"/>
      <c r="I460" s="2"/>
    </row>
    <row r="461" spans="1:9" ht="12.75">
      <c r="A461" s="5" t="str">
        <f>IF(LEN(D461)=1,CONCATENATE(TEXT(MONTH(B461),"00"),RIGHT(YEAR(B461),2),C461,"_0",D461),CONCATENATE(TEXT(MONTH(B461),"00"),RIGHT(YEAR(B461),2),C461,"_",D461))</f>
        <v>1023ASHC_CT</v>
      </c>
      <c r="B461" s="4">
        <f>B460</f>
        <v>45202</v>
      </c>
      <c r="C461" s="3" t="str">
        <f>C460</f>
        <v>ASHC</v>
      </c>
      <c r="D461" s="3" t="str">
        <f>D460</f>
        <v>CT</v>
      </c>
      <c r="E461" s="6">
        <v>5</v>
      </c>
      <c r="F461" s="2">
        <f ca="1">IFERROR(__xludf.DUMMYFUNCTION("""COMPUTED_VALUE"""),60)</f>
        <v>60</v>
      </c>
      <c r="G461" s="2"/>
      <c r="H461" s="2"/>
      <c r="I461" s="2"/>
    </row>
    <row r="462" spans="1:9" ht="12.75">
      <c r="A462" s="5" t="str">
        <f>IF(LEN(D462)=1,CONCATENATE(TEXT(MONTH(B462),"00"),RIGHT(YEAR(B462),2),C462,"_0",D462),CONCATENATE(TEXT(MONTH(B462),"00"),RIGHT(YEAR(B462),2),C462,"_",D462))</f>
        <v>1023ASHC_CT</v>
      </c>
      <c r="B462" s="4">
        <f>B461</f>
        <v>45202</v>
      </c>
      <c r="C462" s="3" t="str">
        <f>C461</f>
        <v>ASHC</v>
      </c>
      <c r="D462" s="3" t="str">
        <f>D461</f>
        <v>CT</v>
      </c>
      <c r="E462" s="6">
        <v>5</v>
      </c>
      <c r="F462" s="2">
        <f ca="1">IFERROR(__xludf.DUMMYFUNCTION("""COMPUTED_VALUE"""),61)</f>
        <v>61</v>
      </c>
      <c r="G462" s="2"/>
      <c r="H462" s="2"/>
      <c r="I462" s="2"/>
    </row>
    <row r="463" spans="1:9" ht="12.75">
      <c r="A463" s="5" t="str">
        <f>IF(LEN(D463)=1,CONCATENATE(TEXT(MONTH(B463),"00"),RIGHT(YEAR(B463),2),C463,"_0",D463),CONCATENATE(TEXT(MONTH(B463),"00"),RIGHT(YEAR(B463),2),C463,"_",D463))</f>
        <v>1023ASHC_CT</v>
      </c>
      <c r="B463" s="4">
        <f>B462</f>
        <v>45202</v>
      </c>
      <c r="C463" s="3" t="str">
        <f>C462</f>
        <v>ASHC</v>
      </c>
      <c r="D463" s="3" t="str">
        <f>D462</f>
        <v>CT</v>
      </c>
      <c r="E463" s="6">
        <v>5</v>
      </c>
      <c r="F463" s="2">
        <f ca="1">IFERROR(__xludf.DUMMYFUNCTION("""COMPUTED_VALUE"""),62)</f>
        <v>62</v>
      </c>
      <c r="G463" s="2"/>
      <c r="H463" s="2"/>
      <c r="I463" s="2"/>
    </row>
    <row r="464" spans="1:9" ht="12.75">
      <c r="A464" s="5" t="str">
        <f>IF(LEN(D464)=1,CONCATENATE(TEXT(MONTH(B464),"00"),RIGHT(YEAR(B464),2),C464,"_0",D464),CONCATENATE(TEXT(MONTH(B464),"00"),RIGHT(YEAR(B464),2),C464,"_",D464))</f>
        <v>1023ASHC_CT</v>
      </c>
      <c r="B464" s="4">
        <f>B463</f>
        <v>45202</v>
      </c>
      <c r="C464" s="3" t="str">
        <f>C463</f>
        <v>ASHC</v>
      </c>
      <c r="D464" s="3" t="str">
        <f>D463</f>
        <v>CT</v>
      </c>
      <c r="E464" s="6">
        <v>5</v>
      </c>
      <c r="F464" s="2">
        <f ca="1">IFERROR(__xludf.DUMMYFUNCTION("""COMPUTED_VALUE"""),63)</f>
        <v>63</v>
      </c>
      <c r="G464" s="2"/>
      <c r="H464" s="2"/>
      <c r="I464" s="2"/>
    </row>
    <row r="465" spans="1:9" ht="12.75">
      <c r="A465" s="5" t="str">
        <f>IF(LEN(D465)=1,CONCATENATE(TEXT(MONTH(B465),"00"),RIGHT(YEAR(B465),2),C465,"_0",D465),CONCATENATE(TEXT(MONTH(B465),"00"),RIGHT(YEAR(B465),2),C465,"_",D465))</f>
        <v>1023ASHC_CT</v>
      </c>
      <c r="B465" s="4">
        <f>B464</f>
        <v>45202</v>
      </c>
      <c r="C465" s="3" t="str">
        <f>C464</f>
        <v>ASHC</v>
      </c>
      <c r="D465" s="3" t="str">
        <f>D464</f>
        <v>CT</v>
      </c>
      <c r="E465" s="6">
        <v>5</v>
      </c>
      <c r="F465" s="2">
        <f ca="1">IFERROR(__xludf.DUMMYFUNCTION("""COMPUTED_VALUE"""),64)</f>
        <v>64</v>
      </c>
      <c r="G465" s="2"/>
      <c r="H465" s="2"/>
      <c r="I465" s="2"/>
    </row>
    <row r="466" spans="1:9" ht="12.75">
      <c r="A466" s="5" t="str">
        <f>IF(LEN(D466)=1,CONCATENATE(TEXT(MONTH(B466),"00"),RIGHT(YEAR(B466),2),C466,"_0",D466),CONCATENATE(TEXT(MONTH(B466),"00"),RIGHT(YEAR(B466),2),C466,"_",D466))</f>
        <v>1023ASHC_CT</v>
      </c>
      <c r="B466" s="4">
        <f>B465</f>
        <v>45202</v>
      </c>
      <c r="C466" s="3" t="str">
        <f>C465</f>
        <v>ASHC</v>
      </c>
      <c r="D466" s="3" t="str">
        <f>D465</f>
        <v>CT</v>
      </c>
      <c r="E466" s="6">
        <v>5</v>
      </c>
      <c r="F466" s="2">
        <f ca="1">IFERROR(__xludf.DUMMYFUNCTION("""COMPUTED_VALUE"""),65)</f>
        <v>65</v>
      </c>
      <c r="G466" s="2"/>
      <c r="H466" s="2"/>
      <c r="I466" s="2"/>
    </row>
    <row r="467" spans="1:9" ht="12.75">
      <c r="A467" s="5" t="str">
        <f>IF(LEN(D467)=1,CONCATENATE(TEXT(MONTH(B467),"00"),RIGHT(YEAR(B467),2),C467,"_0",D467),CONCATENATE(TEXT(MONTH(B467),"00"),RIGHT(YEAR(B467),2),C467,"_",D467))</f>
        <v>1023ASHC_CT</v>
      </c>
      <c r="B467" s="4">
        <f>B466</f>
        <v>45202</v>
      </c>
      <c r="C467" s="3" t="str">
        <f>C466</f>
        <v>ASHC</v>
      </c>
      <c r="D467" s="3" t="str">
        <f>D466</f>
        <v>CT</v>
      </c>
      <c r="E467" s="6">
        <v>5</v>
      </c>
      <c r="F467" s="2">
        <f ca="1">IFERROR(__xludf.DUMMYFUNCTION("""COMPUTED_VALUE"""),66)</f>
        <v>66</v>
      </c>
      <c r="G467" s="2"/>
      <c r="H467" s="2"/>
      <c r="I467" s="2"/>
    </row>
    <row r="468" spans="1:9" ht="12.75">
      <c r="A468" s="5" t="str">
        <f>IF(LEN(D468)=1,CONCATENATE(TEXT(MONTH(B468),"00"),RIGHT(YEAR(B468),2),C468,"_0",D468),CONCATENATE(TEXT(MONTH(B468),"00"),RIGHT(YEAR(B468),2),C468,"_",D468))</f>
        <v>1023ASHC_CT</v>
      </c>
      <c r="B468" s="4">
        <f>B467</f>
        <v>45202</v>
      </c>
      <c r="C468" s="3" t="str">
        <f>C467</f>
        <v>ASHC</v>
      </c>
      <c r="D468" s="3" t="str">
        <f>D467</f>
        <v>CT</v>
      </c>
      <c r="E468" s="6">
        <v>5</v>
      </c>
      <c r="F468" s="2">
        <f ca="1">IFERROR(__xludf.DUMMYFUNCTION("""COMPUTED_VALUE"""),67)</f>
        <v>67</v>
      </c>
      <c r="G468" s="2"/>
      <c r="H468" s="2"/>
      <c r="I468" s="2"/>
    </row>
    <row r="469" spans="1:9" ht="12.75">
      <c r="A469" s="5" t="str">
        <f>IF(LEN(D469)=1,CONCATENATE(TEXT(MONTH(B469),"00"),RIGHT(YEAR(B469),2),C469,"_0",D469),CONCATENATE(TEXT(MONTH(B469),"00"),RIGHT(YEAR(B469),2),C469,"_",D469))</f>
        <v>1023ASHC_CT</v>
      </c>
      <c r="B469" s="4">
        <f>B468</f>
        <v>45202</v>
      </c>
      <c r="C469" s="3" t="str">
        <f>C468</f>
        <v>ASHC</v>
      </c>
      <c r="D469" s="3" t="str">
        <f>D468</f>
        <v>CT</v>
      </c>
      <c r="E469" s="6">
        <v>5</v>
      </c>
      <c r="F469" s="2">
        <f ca="1">IFERROR(__xludf.DUMMYFUNCTION("""COMPUTED_VALUE"""),68)</f>
        <v>68</v>
      </c>
      <c r="G469" s="2"/>
      <c r="H469" s="2"/>
      <c r="I469" s="2"/>
    </row>
    <row r="470" spans="1:9" ht="12.75">
      <c r="A470" s="5" t="str">
        <f>IF(LEN(D470)=1,CONCATENATE(TEXT(MONTH(B470),"00"),RIGHT(YEAR(B470),2),C470,"_0",D470),CONCATENATE(TEXT(MONTH(B470),"00"),RIGHT(YEAR(B470),2),C470,"_",D470))</f>
        <v>1023ASHC_CT</v>
      </c>
      <c r="B470" s="4">
        <f>B469</f>
        <v>45202</v>
      </c>
      <c r="C470" s="3" t="str">
        <f>C469</f>
        <v>ASHC</v>
      </c>
      <c r="D470" s="3" t="str">
        <f>D469</f>
        <v>CT</v>
      </c>
      <c r="E470" s="6">
        <v>5</v>
      </c>
      <c r="F470" s="2">
        <f ca="1">IFERROR(__xludf.DUMMYFUNCTION("""COMPUTED_VALUE"""),69)</f>
        <v>69</v>
      </c>
      <c r="G470" s="2"/>
      <c r="H470" s="2"/>
      <c r="I470" s="2"/>
    </row>
    <row r="471" spans="1:9" ht="12.75">
      <c r="A471" s="5" t="str">
        <f>IF(LEN(D471)=1,CONCATENATE(TEXT(MONTH(B471),"00"),RIGHT(YEAR(B471),2),C471,"_0",D471),CONCATENATE(TEXT(MONTH(B471),"00"),RIGHT(YEAR(B471),2),C471,"_",D471))</f>
        <v>1023ASHC_CT</v>
      </c>
      <c r="B471" s="4">
        <f>B470</f>
        <v>45202</v>
      </c>
      <c r="C471" s="3" t="str">
        <f>C470</f>
        <v>ASHC</v>
      </c>
      <c r="D471" s="3" t="str">
        <f>D470</f>
        <v>CT</v>
      </c>
      <c r="E471" s="6">
        <v>5</v>
      </c>
      <c r="F471" s="2">
        <f ca="1">IFERROR(__xludf.DUMMYFUNCTION("""COMPUTED_VALUE"""),70)</f>
        <v>70</v>
      </c>
      <c r="G471" s="2"/>
      <c r="H471" s="2"/>
      <c r="I471" s="2"/>
    </row>
    <row r="472" spans="1:9" ht="12.75">
      <c r="A472" s="5" t="str">
        <f>IF(LEN(D472)=1,CONCATENATE(TEXT(MONTH(B472),"00"),RIGHT(YEAR(B472),2),C472,"_0",D472),CONCATENATE(TEXT(MONTH(B472),"00"),RIGHT(YEAR(B472),2),C472,"_",D472))</f>
        <v>1023ASHC_CT</v>
      </c>
      <c r="B472" s="4">
        <f>B471</f>
        <v>45202</v>
      </c>
      <c r="C472" s="3" t="str">
        <f>C471</f>
        <v>ASHC</v>
      </c>
      <c r="D472" s="3" t="str">
        <f>D471</f>
        <v>CT</v>
      </c>
      <c r="E472" s="6">
        <v>5</v>
      </c>
      <c r="F472" s="2">
        <f ca="1">IFERROR(__xludf.DUMMYFUNCTION("""COMPUTED_VALUE"""),71)</f>
        <v>71</v>
      </c>
      <c r="G472" s="2"/>
      <c r="H472" s="2"/>
      <c r="I472" s="2"/>
    </row>
    <row r="473" spans="1:9" ht="12.75">
      <c r="A473" s="5" t="str">
        <f>IF(LEN(D473)=1,CONCATENATE(TEXT(MONTH(B473),"00"),RIGHT(YEAR(B473),2),C473,"_0",D473),CONCATENATE(TEXT(MONTH(B473),"00"),RIGHT(YEAR(B473),2),C473,"_",D473))</f>
        <v>1023ASHC_CT</v>
      </c>
      <c r="B473" s="4">
        <f>B472</f>
        <v>45202</v>
      </c>
      <c r="C473" s="3" t="str">
        <f>C472</f>
        <v>ASHC</v>
      </c>
      <c r="D473" s="3" t="str">
        <f>D472</f>
        <v>CT</v>
      </c>
      <c r="E473" s="6">
        <v>5</v>
      </c>
      <c r="F473" s="2">
        <f ca="1">IFERROR(__xludf.DUMMYFUNCTION("""COMPUTED_VALUE"""),72)</f>
        <v>72</v>
      </c>
      <c r="G473" s="2"/>
      <c r="H473" s="2"/>
      <c r="I473" s="2"/>
    </row>
    <row r="474" spans="1:9" ht="12.75">
      <c r="A474" s="5" t="str">
        <f>IF(LEN(D474)=1,CONCATENATE(TEXT(MONTH(B474),"00"),RIGHT(YEAR(B474),2),C474,"_0",D474),CONCATENATE(TEXT(MONTH(B474),"00"),RIGHT(YEAR(B474),2),C474,"_",D474))</f>
        <v>1023ASHC_CT</v>
      </c>
      <c r="B474" s="4">
        <f>B473</f>
        <v>45202</v>
      </c>
      <c r="C474" s="3" t="str">
        <f>C473</f>
        <v>ASHC</v>
      </c>
      <c r="D474" s="3" t="str">
        <f>D473</f>
        <v>CT</v>
      </c>
      <c r="E474" s="6">
        <v>5</v>
      </c>
      <c r="F474" s="2">
        <f ca="1">IFERROR(__xludf.DUMMYFUNCTION("""COMPUTED_VALUE"""),73)</f>
        <v>73</v>
      </c>
      <c r="G474" s="2"/>
      <c r="H474" s="2"/>
      <c r="I474" s="2"/>
    </row>
    <row r="475" spans="1:9" ht="12.75">
      <c r="A475" s="5" t="str">
        <f>IF(LEN(D475)=1,CONCATENATE(TEXT(MONTH(B475),"00"),RIGHT(YEAR(B475),2),C475,"_0",D475),CONCATENATE(TEXT(MONTH(B475),"00"),RIGHT(YEAR(B475),2),C475,"_",D475))</f>
        <v>1023ASHC_CT</v>
      </c>
      <c r="B475" s="4">
        <f>B474</f>
        <v>45202</v>
      </c>
      <c r="C475" s="3" t="str">
        <f>C474</f>
        <v>ASHC</v>
      </c>
      <c r="D475" s="3" t="str">
        <f>D474</f>
        <v>CT</v>
      </c>
      <c r="E475" s="6">
        <v>5</v>
      </c>
      <c r="F475" s="2">
        <f ca="1">IFERROR(__xludf.DUMMYFUNCTION("""COMPUTED_VALUE"""),74)</f>
        <v>74</v>
      </c>
      <c r="G475" s="2"/>
      <c r="H475" s="2"/>
      <c r="I475" s="2"/>
    </row>
    <row r="476" spans="1:9" ht="12.75">
      <c r="A476" s="5" t="str">
        <f>IF(LEN(D476)=1,CONCATENATE(TEXT(MONTH(B476),"00"),RIGHT(YEAR(B476),2),C476,"_0",D476),CONCATENATE(TEXT(MONTH(B476),"00"),RIGHT(YEAR(B476),2),C476,"_",D476))</f>
        <v>1023ASHC_CT</v>
      </c>
      <c r="B476" s="4">
        <f>B475</f>
        <v>45202</v>
      </c>
      <c r="C476" s="3" t="str">
        <f>C475</f>
        <v>ASHC</v>
      </c>
      <c r="D476" s="3" t="str">
        <f>D475</f>
        <v>CT</v>
      </c>
      <c r="E476" s="6">
        <v>5</v>
      </c>
      <c r="F476" s="2">
        <f ca="1">IFERROR(__xludf.DUMMYFUNCTION("""COMPUTED_VALUE"""),75)</f>
        <v>75</v>
      </c>
      <c r="G476" s="2"/>
      <c r="H476" s="2"/>
      <c r="I476" s="2"/>
    </row>
    <row r="477" spans="1:9" ht="12.75">
      <c r="A477" s="5" t="str">
        <f>IF(LEN(D477)=1,CONCATENATE(TEXT(MONTH(B477),"00"),RIGHT(YEAR(B477),2),C477,"_0",D477),CONCATENATE(TEXT(MONTH(B477),"00"),RIGHT(YEAR(B477),2),C477,"_",D477))</f>
        <v>1023ASHC_CT</v>
      </c>
      <c r="B477" s="4">
        <f>B476</f>
        <v>45202</v>
      </c>
      <c r="C477" s="3" t="str">
        <f>C476</f>
        <v>ASHC</v>
      </c>
      <c r="D477" s="3" t="str">
        <f>D476</f>
        <v>CT</v>
      </c>
      <c r="E477" s="6">
        <v>5</v>
      </c>
      <c r="F477" s="2">
        <f ca="1">IFERROR(__xludf.DUMMYFUNCTION("""COMPUTED_VALUE"""),76)</f>
        <v>76</v>
      </c>
      <c r="G477" s="2"/>
      <c r="H477" s="2"/>
      <c r="I477" s="2"/>
    </row>
    <row r="478" spans="1:9" ht="12.75">
      <c r="A478" s="5" t="str">
        <f>IF(LEN(D478)=1,CONCATENATE(TEXT(MONTH(B478),"00"),RIGHT(YEAR(B478),2),C478,"_0",D478),CONCATENATE(TEXT(MONTH(B478),"00"),RIGHT(YEAR(B478),2),C478,"_",D478))</f>
        <v>1023ASHC_CT</v>
      </c>
      <c r="B478" s="4">
        <f>B477</f>
        <v>45202</v>
      </c>
      <c r="C478" s="3" t="str">
        <f>C477</f>
        <v>ASHC</v>
      </c>
      <c r="D478" s="3" t="str">
        <f>D477</f>
        <v>CT</v>
      </c>
      <c r="E478" s="6">
        <v>5</v>
      </c>
      <c r="F478" s="2">
        <f ca="1">IFERROR(__xludf.DUMMYFUNCTION("""COMPUTED_VALUE"""),77)</f>
        <v>77</v>
      </c>
      <c r="G478" s="2"/>
      <c r="H478" s="2"/>
      <c r="I478" s="2"/>
    </row>
    <row r="479" spans="1:9" ht="12.75">
      <c r="A479" s="5" t="str">
        <f>IF(LEN(D479)=1,CONCATENATE(TEXT(MONTH(B479),"00"),RIGHT(YEAR(B479),2),C479,"_0",D479),CONCATENATE(TEXT(MONTH(B479),"00"),RIGHT(YEAR(B479),2),C479,"_",D479))</f>
        <v>1023ASHC_CT</v>
      </c>
      <c r="B479" s="4">
        <f>B478</f>
        <v>45202</v>
      </c>
      <c r="C479" s="3" t="str">
        <f>C478</f>
        <v>ASHC</v>
      </c>
      <c r="D479" s="3" t="str">
        <f>D478</f>
        <v>CT</v>
      </c>
      <c r="E479" s="6">
        <v>5</v>
      </c>
      <c r="F479" s="2">
        <f ca="1">IFERROR(__xludf.DUMMYFUNCTION("""COMPUTED_VALUE"""),78)</f>
        <v>78</v>
      </c>
      <c r="G479" s="2"/>
      <c r="H479" s="2"/>
      <c r="I479" s="2"/>
    </row>
    <row r="480" spans="1:9" ht="12.75">
      <c r="A480" s="5" t="str">
        <f>IF(LEN(D480)=1,CONCATENATE(TEXT(MONTH(B480),"00"),RIGHT(YEAR(B480),2),C480,"_0",D480),CONCATENATE(TEXT(MONTH(B480),"00"),RIGHT(YEAR(B480),2),C480,"_",D480))</f>
        <v>1023ASHC_CT</v>
      </c>
      <c r="B480" s="4">
        <f>B479</f>
        <v>45202</v>
      </c>
      <c r="C480" s="3" t="str">
        <f>C479</f>
        <v>ASHC</v>
      </c>
      <c r="D480" s="3" t="str">
        <f>D479</f>
        <v>CT</v>
      </c>
      <c r="E480" s="6">
        <v>5</v>
      </c>
      <c r="F480" s="2">
        <f ca="1">IFERROR(__xludf.DUMMYFUNCTION("""COMPUTED_VALUE"""),79)</f>
        <v>79</v>
      </c>
      <c r="G480" s="2"/>
      <c r="H480" s="2"/>
      <c r="I480" s="2"/>
    </row>
    <row r="481" spans="1:9" ht="12.75">
      <c r="A481" s="5" t="str">
        <f>IF(LEN(D481)=1,CONCATENATE(TEXT(MONTH(B481),"00"),RIGHT(YEAR(B481),2),C481,"_0",D481),CONCATENATE(TEXT(MONTH(B481),"00"),RIGHT(YEAR(B481),2),C481,"_",D481))</f>
        <v>1023ASHC_CT</v>
      </c>
      <c r="B481" s="4">
        <f>B480</f>
        <v>45202</v>
      </c>
      <c r="C481" s="3" t="str">
        <f>C480</f>
        <v>ASHC</v>
      </c>
      <c r="D481" s="3" t="str">
        <f>D480</f>
        <v>CT</v>
      </c>
      <c r="E481" s="6">
        <v>5</v>
      </c>
      <c r="F481" s="2">
        <f ca="1">IFERROR(__xludf.DUMMYFUNCTION("""COMPUTED_VALUE"""),80)</f>
        <v>80</v>
      </c>
      <c r="G481" s="2"/>
      <c r="H481" s="2"/>
      <c r="I481" s="2"/>
    </row>
    <row r="482" spans="1:9" ht="12.75">
      <c r="A482" s="5" t="str">
        <f>IF(LEN(D482)=1,CONCATENATE(TEXT(MONTH(B482),"00"),RIGHT(YEAR(B482),2),C482,"_0",D482),CONCATENATE(TEXT(MONTH(B482),"00"),RIGHT(YEAR(B482),2),C482,"_",D482))</f>
        <v>1023ASHC_CT</v>
      </c>
      <c r="B482" s="4">
        <f>B481</f>
        <v>45202</v>
      </c>
      <c r="C482" s="3" t="str">
        <f>C481</f>
        <v>ASHC</v>
      </c>
      <c r="D482" s="3" t="str">
        <f>D481</f>
        <v>CT</v>
      </c>
      <c r="E482" s="6">
        <v>5</v>
      </c>
      <c r="F482" s="2">
        <f ca="1">IFERROR(__xludf.DUMMYFUNCTION("""COMPUTED_VALUE"""),81)</f>
        <v>81</v>
      </c>
      <c r="G482" s="2"/>
      <c r="H482" s="2"/>
      <c r="I482" s="2"/>
    </row>
    <row r="483" spans="1:9" ht="12.75">
      <c r="A483" s="5" t="str">
        <f>IF(LEN(D483)=1,CONCATENATE(TEXT(MONTH(B483),"00"),RIGHT(YEAR(B483),2),C483,"_0",D483),CONCATENATE(TEXT(MONTH(B483),"00"),RIGHT(YEAR(B483),2),C483,"_",D483))</f>
        <v>1023ASHC_CT</v>
      </c>
      <c r="B483" s="4">
        <f>B482</f>
        <v>45202</v>
      </c>
      <c r="C483" s="3" t="str">
        <f>C482</f>
        <v>ASHC</v>
      </c>
      <c r="D483" s="3" t="str">
        <f>D482</f>
        <v>CT</v>
      </c>
      <c r="E483" s="6">
        <v>5</v>
      </c>
      <c r="F483" s="2">
        <f ca="1">IFERROR(__xludf.DUMMYFUNCTION("""COMPUTED_VALUE"""),82)</f>
        <v>82</v>
      </c>
      <c r="G483" s="2"/>
      <c r="H483" s="2"/>
      <c r="I483" s="2"/>
    </row>
    <row r="484" spans="1:9" ht="12.75">
      <c r="A484" s="5" t="str">
        <f>IF(LEN(D484)=1,CONCATENATE(TEXT(MONTH(B484),"00"),RIGHT(YEAR(B484),2),C484,"_0",D484),CONCATENATE(TEXT(MONTH(B484),"00"),RIGHT(YEAR(B484),2),C484,"_",D484))</f>
        <v>1023ASHC_CT</v>
      </c>
      <c r="B484" s="4">
        <f>B483</f>
        <v>45202</v>
      </c>
      <c r="C484" s="3" t="str">
        <f>C483</f>
        <v>ASHC</v>
      </c>
      <c r="D484" s="3" t="str">
        <f>D483</f>
        <v>CT</v>
      </c>
      <c r="E484" s="6">
        <v>5</v>
      </c>
      <c r="F484" s="2">
        <f ca="1">IFERROR(__xludf.DUMMYFUNCTION("""COMPUTED_VALUE"""),83)</f>
        <v>83</v>
      </c>
      <c r="G484" s="2"/>
      <c r="H484" s="2"/>
      <c r="I484" s="2"/>
    </row>
    <row r="485" spans="1:9" ht="12.75">
      <c r="A485" s="5" t="str">
        <f>IF(LEN(D485)=1,CONCATENATE(TEXT(MONTH(B485),"00"),RIGHT(YEAR(B485),2),C485,"_0",D485),CONCATENATE(TEXT(MONTH(B485),"00"),RIGHT(YEAR(B485),2),C485,"_",D485))</f>
        <v>1023ASHC_CT</v>
      </c>
      <c r="B485" s="4">
        <f>B484</f>
        <v>45202</v>
      </c>
      <c r="C485" s="3" t="str">
        <f>C484</f>
        <v>ASHC</v>
      </c>
      <c r="D485" s="3" t="str">
        <f>D484</f>
        <v>CT</v>
      </c>
      <c r="E485" s="6">
        <v>5</v>
      </c>
      <c r="F485" s="2">
        <f ca="1">IFERROR(__xludf.DUMMYFUNCTION("""COMPUTED_VALUE"""),84)</f>
        <v>84</v>
      </c>
      <c r="G485" s="2"/>
      <c r="H485" s="2"/>
      <c r="I485" s="2"/>
    </row>
    <row r="486" spans="1:9" ht="12.75">
      <c r="A486" s="5" t="str">
        <f>IF(LEN(D486)=1,CONCATENATE(TEXT(MONTH(B486),"00"),RIGHT(YEAR(B486),2),C486,"_0",D486),CONCATENATE(TEXT(MONTH(B486),"00"),RIGHT(YEAR(B486),2),C486,"_",D486))</f>
        <v>1023ASHC_CT</v>
      </c>
      <c r="B486" s="4">
        <f>B485</f>
        <v>45202</v>
      </c>
      <c r="C486" s="3" t="str">
        <f>C485</f>
        <v>ASHC</v>
      </c>
      <c r="D486" s="3" t="str">
        <f>D485</f>
        <v>CT</v>
      </c>
      <c r="E486" s="6">
        <v>5</v>
      </c>
      <c r="F486" s="2">
        <f ca="1">IFERROR(__xludf.DUMMYFUNCTION("""COMPUTED_VALUE"""),85)</f>
        <v>85</v>
      </c>
      <c r="G486" s="2"/>
      <c r="H486" s="2"/>
      <c r="I486" s="2"/>
    </row>
    <row r="487" spans="1:9" ht="12.75">
      <c r="A487" s="5" t="str">
        <f>IF(LEN(D487)=1,CONCATENATE(TEXT(MONTH(B487),"00"),RIGHT(YEAR(B487),2),C487,"_0",D487),CONCATENATE(TEXT(MONTH(B487),"00"),RIGHT(YEAR(B487),2),C487,"_",D487))</f>
        <v>1023ASHC_CT</v>
      </c>
      <c r="B487" s="4">
        <f>B486</f>
        <v>45202</v>
      </c>
      <c r="C487" s="3" t="str">
        <f>C486</f>
        <v>ASHC</v>
      </c>
      <c r="D487" s="3" t="str">
        <f>D486</f>
        <v>CT</v>
      </c>
      <c r="E487" s="6">
        <v>5</v>
      </c>
      <c r="F487" s="2">
        <f ca="1">IFERROR(__xludf.DUMMYFUNCTION("""COMPUTED_VALUE"""),86)</f>
        <v>86</v>
      </c>
      <c r="G487" s="2"/>
      <c r="H487" s="2"/>
      <c r="I487" s="2"/>
    </row>
    <row r="488" spans="1:9" ht="12.75">
      <c r="A488" s="5" t="str">
        <f>IF(LEN(D488)=1,CONCATENATE(TEXT(MONTH(B488),"00"),RIGHT(YEAR(B488),2),C488,"_0",D488),CONCATENATE(TEXT(MONTH(B488),"00"),RIGHT(YEAR(B488),2),C488,"_",D488))</f>
        <v>1023ASHC_CT</v>
      </c>
      <c r="B488" s="4">
        <f>B487</f>
        <v>45202</v>
      </c>
      <c r="C488" s="3" t="str">
        <f>C487</f>
        <v>ASHC</v>
      </c>
      <c r="D488" s="3" t="str">
        <f>D487</f>
        <v>CT</v>
      </c>
      <c r="E488" s="6">
        <v>5</v>
      </c>
      <c r="F488" s="2">
        <f ca="1">IFERROR(__xludf.DUMMYFUNCTION("""COMPUTED_VALUE"""),87)</f>
        <v>87</v>
      </c>
      <c r="G488" s="2"/>
      <c r="H488" s="2"/>
      <c r="I488" s="2"/>
    </row>
    <row r="489" spans="1:9" ht="12.75">
      <c r="A489" s="5" t="str">
        <f>IF(LEN(D489)=1,CONCATENATE(TEXT(MONTH(B489),"00"),RIGHT(YEAR(B489),2),C489,"_0",D489),CONCATENATE(TEXT(MONTH(B489),"00"),RIGHT(YEAR(B489),2),C489,"_",D489))</f>
        <v>1023ASHC_CT</v>
      </c>
      <c r="B489" s="4">
        <f>B488</f>
        <v>45202</v>
      </c>
      <c r="C489" s="3" t="str">
        <f>C488</f>
        <v>ASHC</v>
      </c>
      <c r="D489" s="3" t="str">
        <f>D488</f>
        <v>CT</v>
      </c>
      <c r="E489" s="6">
        <v>5</v>
      </c>
      <c r="F489" s="2">
        <f ca="1">IFERROR(__xludf.DUMMYFUNCTION("""COMPUTED_VALUE"""),88)</f>
        <v>88</v>
      </c>
      <c r="G489" s="2"/>
      <c r="H489" s="2"/>
      <c r="I489" s="2"/>
    </row>
    <row r="490" spans="1:9" ht="12.75">
      <c r="A490" s="5" t="str">
        <f>IF(LEN(D490)=1,CONCATENATE(TEXT(MONTH(B490),"00"),RIGHT(YEAR(B490),2),C490,"_0",D490),CONCATENATE(TEXT(MONTH(B490),"00"),RIGHT(YEAR(B490),2),C490,"_",D490))</f>
        <v>1023ASHC_CT</v>
      </c>
      <c r="B490" s="4">
        <f>B489</f>
        <v>45202</v>
      </c>
      <c r="C490" s="3" t="str">
        <f>C489</f>
        <v>ASHC</v>
      </c>
      <c r="D490" s="3" t="str">
        <f>D489</f>
        <v>CT</v>
      </c>
      <c r="E490" s="6">
        <v>5</v>
      </c>
      <c r="F490" s="2">
        <f ca="1">IFERROR(__xludf.DUMMYFUNCTION("""COMPUTED_VALUE"""),89)</f>
        <v>89</v>
      </c>
      <c r="G490" s="2"/>
      <c r="H490" s="2"/>
      <c r="I490" s="2"/>
    </row>
    <row r="491" spans="1:9" ht="12.75">
      <c r="A491" s="5" t="str">
        <f>IF(LEN(D491)=1,CONCATENATE(TEXT(MONTH(B491),"00"),RIGHT(YEAR(B491),2),C491,"_0",D491),CONCATENATE(TEXT(MONTH(B491),"00"),RIGHT(YEAR(B491),2),C491,"_",D491))</f>
        <v>1023ASHC_CT</v>
      </c>
      <c r="B491" s="4">
        <f>B490</f>
        <v>45202</v>
      </c>
      <c r="C491" s="3" t="str">
        <f>C490</f>
        <v>ASHC</v>
      </c>
      <c r="D491" s="3" t="str">
        <f>D490</f>
        <v>CT</v>
      </c>
      <c r="E491" s="6">
        <v>5</v>
      </c>
      <c r="F491" s="2">
        <f ca="1">IFERROR(__xludf.DUMMYFUNCTION("""COMPUTED_VALUE"""),90)</f>
        <v>90</v>
      </c>
      <c r="G491" s="2"/>
      <c r="H491" s="2"/>
      <c r="I491" s="2"/>
    </row>
    <row r="492" spans="1:9" ht="12.75">
      <c r="A492" s="5" t="str">
        <f>IF(LEN(D492)=1,CONCATENATE(TEXT(MONTH(B492),"00"),RIGHT(YEAR(B492),2),C492,"_0",D492),CONCATENATE(TEXT(MONTH(B492),"00"),RIGHT(YEAR(B492),2),C492,"_",D492))</f>
        <v>1023ASHC_CT</v>
      </c>
      <c r="B492" s="4">
        <f>B491</f>
        <v>45202</v>
      </c>
      <c r="C492" s="3" t="str">
        <f>C491</f>
        <v>ASHC</v>
      </c>
      <c r="D492" s="3" t="str">
        <f>D491</f>
        <v>CT</v>
      </c>
      <c r="E492" s="6">
        <v>5</v>
      </c>
      <c r="F492" s="2">
        <f ca="1">IFERROR(__xludf.DUMMYFUNCTION("""COMPUTED_VALUE"""),91)</f>
        <v>91</v>
      </c>
      <c r="G492" s="2"/>
      <c r="H492" s="2"/>
      <c r="I492" s="2"/>
    </row>
    <row r="493" spans="1:9" ht="12.75">
      <c r="A493" s="5" t="str">
        <f>IF(LEN(D493)=1,CONCATENATE(TEXT(MONTH(B493),"00"),RIGHT(YEAR(B493),2),C493,"_0",D493),CONCATENATE(TEXT(MONTH(B493),"00"),RIGHT(YEAR(B493),2),C493,"_",D493))</f>
        <v>1023ASHC_CT</v>
      </c>
      <c r="B493" s="4">
        <f>B492</f>
        <v>45202</v>
      </c>
      <c r="C493" s="3" t="str">
        <f>C492</f>
        <v>ASHC</v>
      </c>
      <c r="D493" s="3" t="str">
        <f>D492</f>
        <v>CT</v>
      </c>
      <c r="E493" s="6">
        <v>5</v>
      </c>
      <c r="F493" s="2">
        <f ca="1">IFERROR(__xludf.DUMMYFUNCTION("""COMPUTED_VALUE"""),92)</f>
        <v>92</v>
      </c>
      <c r="G493" s="2"/>
      <c r="H493" s="2"/>
      <c r="I493" s="2"/>
    </row>
    <row r="494" spans="1:9" ht="12.75">
      <c r="A494" s="5" t="str">
        <f>IF(LEN(D494)=1,CONCATENATE(TEXT(MONTH(B494),"00"),RIGHT(YEAR(B494),2),C494,"_0",D494),CONCATENATE(TEXT(MONTH(B494),"00"),RIGHT(YEAR(B494),2),C494,"_",D494))</f>
        <v>1023ASHC_CT</v>
      </c>
      <c r="B494" s="4">
        <f>B493</f>
        <v>45202</v>
      </c>
      <c r="C494" s="3" t="str">
        <f>C493</f>
        <v>ASHC</v>
      </c>
      <c r="D494" s="3" t="str">
        <f>D493</f>
        <v>CT</v>
      </c>
      <c r="E494" s="6">
        <v>5</v>
      </c>
      <c r="F494" s="2">
        <f ca="1">IFERROR(__xludf.DUMMYFUNCTION("""COMPUTED_VALUE"""),93)</f>
        <v>93</v>
      </c>
      <c r="G494" s="2"/>
      <c r="H494" s="2"/>
      <c r="I494" s="2"/>
    </row>
    <row r="495" spans="1:9" ht="12.75">
      <c r="A495" s="5" t="str">
        <f>IF(LEN(D495)=1,CONCATENATE(TEXT(MONTH(B495),"00"),RIGHT(YEAR(B495),2),C495,"_0",D495),CONCATENATE(TEXT(MONTH(B495),"00"),RIGHT(YEAR(B495),2),C495,"_",D495))</f>
        <v>1023ASHC_CT</v>
      </c>
      <c r="B495" s="4">
        <f>B494</f>
        <v>45202</v>
      </c>
      <c r="C495" s="3" t="str">
        <f>C494</f>
        <v>ASHC</v>
      </c>
      <c r="D495" s="3" t="str">
        <f>D494</f>
        <v>CT</v>
      </c>
      <c r="E495" s="6">
        <v>5</v>
      </c>
      <c r="F495" s="2">
        <f ca="1">IFERROR(__xludf.DUMMYFUNCTION("""COMPUTED_VALUE"""),94)</f>
        <v>94</v>
      </c>
      <c r="G495" s="2"/>
      <c r="H495" s="2"/>
      <c r="I495" s="2"/>
    </row>
    <row r="496" spans="1:9" ht="12.75">
      <c r="A496" s="5" t="str">
        <f>IF(LEN(D496)=1,CONCATENATE(TEXT(MONTH(B496),"00"),RIGHT(YEAR(B496),2),C496,"_0",D496),CONCATENATE(TEXT(MONTH(B496),"00"),RIGHT(YEAR(B496),2),C496,"_",D496))</f>
        <v>1023ASHC_CT</v>
      </c>
      <c r="B496" s="4">
        <f>B495</f>
        <v>45202</v>
      </c>
      <c r="C496" s="3" t="str">
        <f>C495</f>
        <v>ASHC</v>
      </c>
      <c r="D496" s="3" t="str">
        <f>D495</f>
        <v>CT</v>
      </c>
      <c r="E496" s="6">
        <v>5</v>
      </c>
      <c r="F496" s="2">
        <f ca="1">IFERROR(__xludf.DUMMYFUNCTION("""COMPUTED_VALUE"""),95)</f>
        <v>95</v>
      </c>
      <c r="G496" s="2"/>
      <c r="H496" s="2"/>
      <c r="I496" s="2"/>
    </row>
    <row r="497" spans="1:9" ht="12.75">
      <c r="A497" s="5" t="str">
        <f>IF(LEN(D497)=1,CONCATENATE(TEXT(MONTH(B497),"00"),RIGHT(YEAR(B497),2),C497,"_0",D497),CONCATENATE(TEXT(MONTH(B497),"00"),RIGHT(YEAR(B497),2),C497,"_",D497))</f>
        <v>1023ASHC_CT</v>
      </c>
      <c r="B497" s="4">
        <f>B496</f>
        <v>45202</v>
      </c>
      <c r="C497" s="3" t="str">
        <f>C496</f>
        <v>ASHC</v>
      </c>
      <c r="D497" s="3" t="str">
        <f>D496</f>
        <v>CT</v>
      </c>
      <c r="E497" s="6">
        <v>5</v>
      </c>
      <c r="F497" s="2">
        <f ca="1">IFERROR(__xludf.DUMMYFUNCTION("""COMPUTED_VALUE"""),96)</f>
        <v>96</v>
      </c>
      <c r="G497" s="2"/>
      <c r="H497" s="2"/>
      <c r="I497" s="2"/>
    </row>
    <row r="498" spans="1:9" ht="12.75">
      <c r="A498" s="5" t="str">
        <f>IF(LEN(D498)=1,CONCATENATE(TEXT(MONTH(B498),"00"),RIGHT(YEAR(B498),2),C498,"_0",D498),CONCATENATE(TEXT(MONTH(B498),"00"),RIGHT(YEAR(B498),2),C498,"_",D498))</f>
        <v>1023ASHC_CT</v>
      </c>
      <c r="B498" s="4">
        <f>B497</f>
        <v>45202</v>
      </c>
      <c r="C498" s="3" t="str">
        <f>C497</f>
        <v>ASHC</v>
      </c>
      <c r="D498" s="3" t="str">
        <f>D497</f>
        <v>CT</v>
      </c>
      <c r="E498" s="6">
        <v>5</v>
      </c>
      <c r="F498" s="2">
        <f ca="1">IFERROR(__xludf.DUMMYFUNCTION("""COMPUTED_VALUE"""),97)</f>
        <v>97</v>
      </c>
      <c r="G498" s="2"/>
      <c r="H498" s="2"/>
      <c r="I498" s="2"/>
    </row>
    <row r="499" spans="1:9" ht="12.75">
      <c r="A499" s="5" t="str">
        <f>IF(LEN(D499)=1,CONCATENATE(TEXT(MONTH(B499),"00"),RIGHT(YEAR(B499),2),C499,"_0",D499),CONCATENATE(TEXT(MONTH(B499),"00"),RIGHT(YEAR(B499),2),C499,"_",D499))</f>
        <v>1023ASHC_CT</v>
      </c>
      <c r="B499" s="4">
        <f>B498</f>
        <v>45202</v>
      </c>
      <c r="C499" s="3" t="str">
        <f>C498</f>
        <v>ASHC</v>
      </c>
      <c r="D499" s="3" t="str">
        <f>D498</f>
        <v>CT</v>
      </c>
      <c r="E499" s="6">
        <v>5</v>
      </c>
      <c r="F499" s="2">
        <f ca="1">IFERROR(__xludf.DUMMYFUNCTION("""COMPUTED_VALUE"""),98)</f>
        <v>98</v>
      </c>
      <c r="G499" s="2"/>
      <c r="H499" s="2"/>
      <c r="I499" s="2"/>
    </row>
    <row r="500" spans="1:9" ht="12.75">
      <c r="A500" s="5" t="str">
        <f>IF(LEN(D500)=1,CONCATENATE(TEXT(MONTH(B500),"00"),RIGHT(YEAR(B500),2),C500,"_0",D500),CONCATENATE(TEXT(MONTH(B500),"00"),RIGHT(YEAR(B500),2),C500,"_",D500))</f>
        <v>1023ASHC_CT</v>
      </c>
      <c r="B500" s="4">
        <f>B499</f>
        <v>45202</v>
      </c>
      <c r="C500" s="3" t="str">
        <f>C499</f>
        <v>ASHC</v>
      </c>
      <c r="D500" s="3" t="str">
        <f>D499</f>
        <v>CT</v>
      </c>
      <c r="E500" s="6">
        <v>5</v>
      </c>
      <c r="F500" s="2">
        <f ca="1">IFERROR(__xludf.DUMMYFUNCTION("""COMPUTED_VALUE"""),99)</f>
        <v>99</v>
      </c>
      <c r="G500" s="2"/>
      <c r="H500" s="2"/>
      <c r="I500" s="2"/>
    </row>
    <row r="501" spans="1:9" ht="12.75">
      <c r="A501" s="5" t="str">
        <f>IF(LEN(D501)=1,CONCATENATE(TEXT(MONTH(B501),"00"),RIGHT(YEAR(B501),2),C501,"_0",D501),CONCATENATE(TEXT(MONTH(B501),"00"),RIGHT(YEAR(B501),2),C501,"_",D501))</f>
        <v>1023ASHC_CT</v>
      </c>
      <c r="B501" s="4">
        <f>B500</f>
        <v>45202</v>
      </c>
      <c r="C501" s="3" t="str">
        <f>C500</f>
        <v>ASHC</v>
      </c>
      <c r="D501" s="3" t="str">
        <f>D500</f>
        <v>CT</v>
      </c>
      <c r="E501" s="6">
        <v>5</v>
      </c>
      <c r="F501" s="2">
        <f ca="1">IFERROR(__xludf.DUMMYFUNCTION("""COMPUTED_VALUE"""),100)</f>
        <v>100</v>
      </c>
      <c r="G501" s="2"/>
      <c r="H501" s="2"/>
      <c r="I501" s="2"/>
    </row>
    <row r="502" spans="1:9" ht="12.75">
      <c r="A502" s="5" t="str">
        <f>IF(LEN(D502)=1,CONCATENATE(TEXT(MONTH(B502),"00"),RIGHT(YEAR(B502),2),C502,"_0",D502),CONCATENATE(TEXT(MONTH(B502),"00"),RIGHT(YEAR(B502),2),C502,"_",D502))</f>
        <v>1023ASHC_CT</v>
      </c>
      <c r="B502" s="4">
        <f>B501</f>
        <v>45202</v>
      </c>
      <c r="C502" s="3" t="str">
        <f>C501</f>
        <v>ASHC</v>
      </c>
      <c r="D502" s="3" t="str">
        <f>D501</f>
        <v>CT</v>
      </c>
      <c r="E502" s="6">
        <v>6</v>
      </c>
      <c r="F502" s="2">
        <f ca="1">IFERROR(__xludf.DUMMYFUNCTION("""COMPUTED_VALUE"""),1)</f>
        <v>1</v>
      </c>
      <c r="G502" s="2">
        <f ca="1">IFERROR(__xludf.DUMMYFUNCTION("""COMPUTED_VALUE"""),59.9)</f>
        <v>59.9</v>
      </c>
      <c r="H502" s="2"/>
      <c r="I502" s="2"/>
    </row>
    <row r="503" spans="1:9" ht="12.75">
      <c r="A503" s="5" t="str">
        <f>IF(LEN(D503)=1,CONCATENATE(TEXT(MONTH(B503),"00"),RIGHT(YEAR(B503),2),C503,"_0",D503),CONCATENATE(TEXT(MONTH(B503),"00"),RIGHT(YEAR(B503),2),C503,"_",D503))</f>
        <v>1023ASHC_CT</v>
      </c>
      <c r="B503" s="4">
        <f>B502</f>
        <v>45202</v>
      </c>
      <c r="C503" s="3" t="str">
        <f>C502</f>
        <v>ASHC</v>
      </c>
      <c r="D503" s="3" t="str">
        <f>D502</f>
        <v>CT</v>
      </c>
      <c r="E503" s="6">
        <v>6</v>
      </c>
      <c r="F503" s="2">
        <f ca="1">IFERROR(__xludf.DUMMYFUNCTION("""COMPUTED_VALUE"""),2)</f>
        <v>2</v>
      </c>
      <c r="G503" s="2">
        <f ca="1">IFERROR(__xludf.DUMMYFUNCTION("""COMPUTED_VALUE"""),76.66)</f>
        <v>76.66</v>
      </c>
      <c r="H503" s="2"/>
      <c r="I503" s="2"/>
    </row>
    <row r="504" spans="1:9" ht="12.75">
      <c r="A504" s="5" t="str">
        <f>IF(LEN(D504)=1,CONCATENATE(TEXT(MONTH(B504),"00"),RIGHT(YEAR(B504),2),C504,"_0",D504),CONCATENATE(TEXT(MONTH(B504),"00"),RIGHT(YEAR(B504),2),C504,"_",D504))</f>
        <v>1023ASHC_CT</v>
      </c>
      <c r="B504" s="4">
        <f>B503</f>
        <v>45202</v>
      </c>
      <c r="C504" s="3" t="str">
        <f>C503</f>
        <v>ASHC</v>
      </c>
      <c r="D504" s="3" t="str">
        <f>D503</f>
        <v>CT</v>
      </c>
      <c r="E504" s="6">
        <v>6</v>
      </c>
      <c r="F504" s="2">
        <f ca="1">IFERROR(__xludf.DUMMYFUNCTION("""COMPUTED_VALUE"""),3)</f>
        <v>3</v>
      </c>
      <c r="G504" s="2">
        <f ca="1">IFERROR(__xludf.DUMMYFUNCTION("""COMPUTED_VALUE"""),37.23)</f>
        <v>37.229999999999997</v>
      </c>
      <c r="H504" s="2"/>
      <c r="I504" s="2"/>
    </row>
    <row r="505" spans="1:9" ht="12.75">
      <c r="A505" s="5" t="str">
        <f>IF(LEN(D505)=1,CONCATENATE(TEXT(MONTH(B505),"00"),RIGHT(YEAR(B505),2),C505,"_0",D505),CONCATENATE(TEXT(MONTH(B505),"00"),RIGHT(YEAR(B505),2),C505,"_",D505))</f>
        <v>1023ASHC_CT</v>
      </c>
      <c r="B505" s="4">
        <f>B504</f>
        <v>45202</v>
      </c>
      <c r="C505" s="3" t="str">
        <f>C504</f>
        <v>ASHC</v>
      </c>
      <c r="D505" s="3" t="str">
        <f>D504</f>
        <v>CT</v>
      </c>
      <c r="E505" s="6">
        <v>6</v>
      </c>
      <c r="F505" s="2">
        <f ca="1">IFERROR(__xludf.DUMMYFUNCTION("""COMPUTED_VALUE"""),4)</f>
        <v>4</v>
      </c>
      <c r="G505" s="2">
        <f ca="1">IFERROR(__xludf.DUMMYFUNCTION("""COMPUTED_VALUE"""),18.61)</f>
        <v>18.61</v>
      </c>
      <c r="H505" s="2"/>
      <c r="I505" s="2"/>
    </row>
    <row r="506" spans="1:9" ht="12.75">
      <c r="A506" s="5" t="str">
        <f>IF(LEN(D506)=1,CONCATENATE(TEXT(MONTH(B506),"00"),RIGHT(YEAR(B506),2),C506,"_0",D506),CONCATENATE(TEXT(MONTH(B506),"00"),RIGHT(YEAR(B506),2),C506,"_",D506))</f>
        <v>1023ASHC_CT</v>
      </c>
      <c r="B506" s="4">
        <f>B505</f>
        <v>45202</v>
      </c>
      <c r="C506" s="3" t="str">
        <f>C505</f>
        <v>ASHC</v>
      </c>
      <c r="D506" s="3" t="str">
        <f>D505</f>
        <v>CT</v>
      </c>
      <c r="E506" s="6">
        <v>6</v>
      </c>
      <c r="F506" s="2">
        <f ca="1">IFERROR(__xludf.DUMMYFUNCTION("""COMPUTED_VALUE"""),5)</f>
        <v>5</v>
      </c>
      <c r="G506" s="2">
        <f ca="1">IFERROR(__xludf.DUMMYFUNCTION("""COMPUTED_VALUE"""),135.91)</f>
        <v>135.91</v>
      </c>
      <c r="H506" s="2"/>
      <c r="I506" s="2"/>
    </row>
    <row r="507" spans="1:9" ht="12.75">
      <c r="A507" s="5" t="str">
        <f>IF(LEN(D507)=1,CONCATENATE(TEXT(MONTH(B507),"00"),RIGHT(YEAR(B507),2),C507,"_0",D507),CONCATENATE(TEXT(MONTH(B507),"00"),RIGHT(YEAR(B507),2),C507,"_",D507))</f>
        <v>1023ASHC_CT</v>
      </c>
      <c r="B507" s="4">
        <f>B506</f>
        <v>45202</v>
      </c>
      <c r="C507" s="3" t="str">
        <f>C506</f>
        <v>ASHC</v>
      </c>
      <c r="D507" s="3" t="str">
        <f>D506</f>
        <v>CT</v>
      </c>
      <c r="E507" s="6">
        <v>6</v>
      </c>
      <c r="F507" s="2">
        <f ca="1">IFERROR(__xludf.DUMMYFUNCTION("""COMPUTED_VALUE"""),6)</f>
        <v>6</v>
      </c>
      <c r="G507" s="2">
        <f ca="1">IFERROR(__xludf.DUMMYFUNCTION("""COMPUTED_VALUE"""),100.58)</f>
        <v>100.58</v>
      </c>
      <c r="H507" s="2"/>
      <c r="I507" s="2"/>
    </row>
    <row r="508" spans="1:9" ht="12.75">
      <c r="A508" s="5" t="str">
        <f>IF(LEN(D508)=1,CONCATENATE(TEXT(MONTH(B508),"00"),RIGHT(YEAR(B508),2),C508,"_0",D508),CONCATENATE(TEXT(MONTH(B508),"00"),RIGHT(YEAR(B508),2),C508,"_",D508))</f>
        <v>1023ASHC_CT</v>
      </c>
      <c r="B508" s="4">
        <f>B507</f>
        <v>45202</v>
      </c>
      <c r="C508" s="3" t="str">
        <f>C507</f>
        <v>ASHC</v>
      </c>
      <c r="D508" s="3" t="str">
        <f>D507</f>
        <v>CT</v>
      </c>
      <c r="E508" s="6">
        <v>6</v>
      </c>
      <c r="F508" s="2">
        <f ca="1">IFERROR(__xludf.DUMMYFUNCTION("""COMPUTED_VALUE"""),7)</f>
        <v>7</v>
      </c>
      <c r="G508" s="2">
        <f ca="1">IFERROR(__xludf.DUMMYFUNCTION("""COMPUTED_VALUE"""),69.91)</f>
        <v>69.91</v>
      </c>
      <c r="H508" s="2"/>
      <c r="I508" s="2"/>
    </row>
    <row r="509" spans="1:9" ht="12.75">
      <c r="A509" s="5" t="str">
        <f>IF(LEN(D509)=1,CONCATENATE(TEXT(MONTH(B509),"00"),RIGHT(YEAR(B509),2),C509,"_0",D509),CONCATENATE(TEXT(MONTH(B509),"00"),RIGHT(YEAR(B509),2),C509,"_",D509))</f>
        <v>1023ASHC_CT</v>
      </c>
      <c r="B509" s="4">
        <f>B508</f>
        <v>45202</v>
      </c>
      <c r="C509" s="3" t="str">
        <f>C508</f>
        <v>ASHC</v>
      </c>
      <c r="D509" s="3" t="str">
        <f>D508</f>
        <v>CT</v>
      </c>
      <c r="E509" s="6">
        <v>6</v>
      </c>
      <c r="F509" s="2">
        <f ca="1">IFERROR(__xludf.DUMMYFUNCTION("""COMPUTED_VALUE"""),8)</f>
        <v>8</v>
      </c>
      <c r="G509" s="2">
        <f ca="1">IFERROR(__xludf.DUMMYFUNCTION("""COMPUTED_VALUE"""),17.38)</f>
        <v>17.38</v>
      </c>
      <c r="H509" s="2"/>
      <c r="I509" s="2"/>
    </row>
    <row r="510" spans="1:9" ht="12.75">
      <c r="A510" s="5" t="str">
        <f>IF(LEN(D510)=1,CONCATENATE(TEXT(MONTH(B510),"00"),RIGHT(YEAR(B510),2),C510,"_0",D510),CONCATENATE(TEXT(MONTH(B510),"00"),RIGHT(YEAR(B510),2),C510,"_",D510))</f>
        <v>1023ASHC_CT</v>
      </c>
      <c r="B510" s="4">
        <f>B509</f>
        <v>45202</v>
      </c>
      <c r="C510" s="3" t="str">
        <f>C509</f>
        <v>ASHC</v>
      </c>
      <c r="D510" s="3" t="str">
        <f>D509</f>
        <v>CT</v>
      </c>
      <c r="E510" s="6">
        <v>6</v>
      </c>
      <c r="F510" s="2">
        <f ca="1">IFERROR(__xludf.DUMMYFUNCTION("""COMPUTED_VALUE"""),9)</f>
        <v>9</v>
      </c>
      <c r="G510" s="2"/>
      <c r="H510" s="2">
        <f ca="1">IFERROR(__xludf.DUMMYFUNCTION("""COMPUTED_VALUE"""),67.36)</f>
        <v>67.36</v>
      </c>
      <c r="I510" s="2"/>
    </row>
    <row r="511" spans="1:9" ht="12.75">
      <c r="A511" s="5" t="str">
        <f>IF(LEN(D511)=1,CONCATENATE(TEXT(MONTH(B511),"00"),RIGHT(YEAR(B511),2),C511,"_0",D511),CONCATENATE(TEXT(MONTH(B511),"00"),RIGHT(YEAR(B511),2),C511,"_",D511))</f>
        <v>1023ASHC_CT</v>
      </c>
      <c r="B511" s="4">
        <f>B510</f>
        <v>45202</v>
      </c>
      <c r="C511" s="3" t="str">
        <f>C510</f>
        <v>ASHC</v>
      </c>
      <c r="D511" s="3" t="str">
        <f>D510</f>
        <v>CT</v>
      </c>
      <c r="E511" s="6">
        <v>6</v>
      </c>
      <c r="F511" s="2">
        <f ca="1">IFERROR(__xludf.DUMMYFUNCTION("""COMPUTED_VALUE"""),10)</f>
        <v>10</v>
      </c>
      <c r="G511" s="2"/>
      <c r="H511" s="2">
        <f ca="1">IFERROR(__xludf.DUMMYFUNCTION("""COMPUTED_VALUE"""),23.24)</f>
        <v>23.24</v>
      </c>
      <c r="I511" s="2"/>
    </row>
    <row r="512" spans="1:9" ht="12.75">
      <c r="A512" s="5" t="str">
        <f>IF(LEN(D512)=1,CONCATENATE(TEXT(MONTH(B512),"00"),RIGHT(YEAR(B512),2),C512,"_0",D512),CONCATENATE(TEXT(MONTH(B512),"00"),RIGHT(YEAR(B512),2),C512,"_",D512))</f>
        <v>1023ASHC_CT</v>
      </c>
      <c r="B512" s="4">
        <f>B511</f>
        <v>45202</v>
      </c>
      <c r="C512" s="3" t="str">
        <f>C511</f>
        <v>ASHC</v>
      </c>
      <c r="D512" s="3" t="str">
        <f>D511</f>
        <v>CT</v>
      </c>
      <c r="E512" s="6">
        <v>6</v>
      </c>
      <c r="F512" s="2">
        <f ca="1">IFERROR(__xludf.DUMMYFUNCTION("""COMPUTED_VALUE"""),11)</f>
        <v>11</v>
      </c>
      <c r="G512" s="2"/>
      <c r="H512" s="2">
        <f ca="1">IFERROR(__xludf.DUMMYFUNCTION("""COMPUTED_VALUE"""),41.95)</f>
        <v>41.95</v>
      </c>
      <c r="I512" s="2"/>
    </row>
    <row r="513" spans="1:9" ht="12.75">
      <c r="A513" s="5" t="str">
        <f>IF(LEN(D513)=1,CONCATENATE(TEXT(MONTH(B513),"00"),RIGHT(YEAR(B513),2),C513,"_0",D513),CONCATENATE(TEXT(MONTH(B513),"00"),RIGHT(YEAR(B513),2),C513,"_",D513))</f>
        <v>1023ASHC_CT</v>
      </c>
      <c r="B513" s="4">
        <f>B512</f>
        <v>45202</v>
      </c>
      <c r="C513" s="3" t="str">
        <f>C512</f>
        <v>ASHC</v>
      </c>
      <c r="D513" s="3" t="str">
        <f>D512</f>
        <v>CT</v>
      </c>
      <c r="E513" s="6">
        <v>6</v>
      </c>
      <c r="F513" s="2">
        <f ca="1">IFERROR(__xludf.DUMMYFUNCTION("""COMPUTED_VALUE"""),12)</f>
        <v>12</v>
      </c>
      <c r="G513" s="2"/>
      <c r="H513" s="2">
        <f ca="1">IFERROR(__xludf.DUMMYFUNCTION("""COMPUTED_VALUE"""),93.37)</f>
        <v>93.37</v>
      </c>
      <c r="I513" s="2"/>
    </row>
    <row r="514" spans="1:9" ht="12.75">
      <c r="A514" s="5" t="str">
        <f>IF(LEN(D514)=1,CONCATENATE(TEXT(MONTH(B514),"00"),RIGHT(YEAR(B514),2),C514,"_0",D514),CONCATENATE(TEXT(MONTH(B514),"00"),RIGHT(YEAR(B514),2),C514,"_",D514))</f>
        <v>1023ASHC_CT</v>
      </c>
      <c r="B514" s="4">
        <f>B513</f>
        <v>45202</v>
      </c>
      <c r="C514" s="3" t="str">
        <f>C513</f>
        <v>ASHC</v>
      </c>
      <c r="D514" s="3" t="str">
        <f>D513</f>
        <v>CT</v>
      </c>
      <c r="E514" s="6">
        <v>6</v>
      </c>
      <c r="F514" s="2">
        <f ca="1">IFERROR(__xludf.DUMMYFUNCTION("""COMPUTED_VALUE"""),13)</f>
        <v>13</v>
      </c>
      <c r="G514" s="2"/>
      <c r="H514" s="2">
        <f ca="1">IFERROR(__xludf.DUMMYFUNCTION("""COMPUTED_VALUE"""),73.88)</f>
        <v>73.88</v>
      </c>
      <c r="I514" s="2"/>
    </row>
    <row r="515" spans="1:9" ht="12.75">
      <c r="A515" s="5" t="str">
        <f>IF(LEN(D515)=1,CONCATENATE(TEXT(MONTH(B515),"00"),RIGHT(YEAR(B515),2),C515,"_0",D515),CONCATENATE(TEXT(MONTH(B515),"00"),RIGHT(YEAR(B515),2),C515,"_",D515))</f>
        <v>1023ASHC_CT</v>
      </c>
      <c r="B515" s="4">
        <f>B514</f>
        <v>45202</v>
      </c>
      <c r="C515" s="3" t="str">
        <f>C514</f>
        <v>ASHC</v>
      </c>
      <c r="D515" s="3" t="str">
        <f>D514</f>
        <v>CT</v>
      </c>
      <c r="E515" s="6">
        <v>6</v>
      </c>
      <c r="F515" s="2">
        <f ca="1">IFERROR(__xludf.DUMMYFUNCTION("""COMPUTED_VALUE"""),14)</f>
        <v>14</v>
      </c>
      <c r="G515" s="2"/>
      <c r="H515" s="2">
        <f ca="1">IFERROR(__xludf.DUMMYFUNCTION("""COMPUTED_VALUE"""),86.34)</f>
        <v>86.34</v>
      </c>
      <c r="I515" s="2"/>
    </row>
    <row r="516" spans="1:9" ht="12.75">
      <c r="A516" s="5" t="str">
        <f>IF(LEN(D516)=1,CONCATENATE(TEXT(MONTH(B516),"00"),RIGHT(YEAR(B516),2),C516,"_0",D516),CONCATENATE(TEXT(MONTH(B516),"00"),RIGHT(YEAR(B516),2),C516,"_",D516))</f>
        <v>1023ASHC_CT</v>
      </c>
      <c r="B516" s="4">
        <f>B515</f>
        <v>45202</v>
      </c>
      <c r="C516" s="3" t="str">
        <f>C515</f>
        <v>ASHC</v>
      </c>
      <c r="D516" s="3" t="str">
        <f>D515</f>
        <v>CT</v>
      </c>
      <c r="E516" s="6">
        <v>6</v>
      </c>
      <c r="F516" s="2">
        <f ca="1">IFERROR(__xludf.DUMMYFUNCTION("""COMPUTED_VALUE"""),15)</f>
        <v>15</v>
      </c>
      <c r="G516" s="2"/>
      <c r="H516" s="2">
        <f ca="1">IFERROR(__xludf.DUMMYFUNCTION("""COMPUTED_VALUE"""),120.89)</f>
        <v>120.89</v>
      </c>
      <c r="I516" s="2"/>
    </row>
    <row r="517" spans="1:9" ht="12.75">
      <c r="A517" s="5" t="str">
        <f>IF(LEN(D517)=1,CONCATENATE(TEXT(MONTH(B517),"00"),RIGHT(YEAR(B517),2),C517,"_0",D517),CONCATENATE(TEXT(MONTH(B517),"00"),RIGHT(YEAR(B517),2),C517,"_",D517))</f>
        <v>1023ASHC_CT</v>
      </c>
      <c r="B517" s="4">
        <f>B516</f>
        <v>45202</v>
      </c>
      <c r="C517" s="3" t="str">
        <f>C516</f>
        <v>ASHC</v>
      </c>
      <c r="D517" s="3" t="str">
        <f>D516</f>
        <v>CT</v>
      </c>
      <c r="E517" s="6">
        <v>6</v>
      </c>
      <c r="F517" s="2">
        <f ca="1">IFERROR(__xludf.DUMMYFUNCTION("""COMPUTED_VALUE"""),16)</f>
        <v>16</v>
      </c>
      <c r="G517" s="2">
        <f ca="1">IFERROR(__xludf.DUMMYFUNCTION("""COMPUTED_VALUE"""),50.61)</f>
        <v>50.61</v>
      </c>
      <c r="H517" s="2"/>
      <c r="I517" s="2"/>
    </row>
    <row r="518" spans="1:9" ht="12.75">
      <c r="A518" s="5" t="str">
        <f>IF(LEN(D518)=1,CONCATENATE(TEXT(MONTH(B518),"00"),RIGHT(YEAR(B518),2),C518,"_0",D518),CONCATENATE(TEXT(MONTH(B518),"00"),RIGHT(YEAR(B518),2),C518,"_",D518))</f>
        <v>1023ASHC_CT</v>
      </c>
      <c r="B518" s="4">
        <f>B517</f>
        <v>45202</v>
      </c>
      <c r="C518" s="3" t="str">
        <f>C517</f>
        <v>ASHC</v>
      </c>
      <c r="D518" s="3" t="str">
        <f>D517</f>
        <v>CT</v>
      </c>
      <c r="E518" s="6">
        <v>6</v>
      </c>
      <c r="F518" s="2">
        <f ca="1">IFERROR(__xludf.DUMMYFUNCTION("""COMPUTED_VALUE"""),17)</f>
        <v>17</v>
      </c>
      <c r="G518" s="2">
        <f ca="1">IFERROR(__xludf.DUMMYFUNCTION("""COMPUTED_VALUE"""),33.55)</f>
        <v>33.549999999999997</v>
      </c>
      <c r="H518" s="2"/>
      <c r="I518" s="2"/>
    </row>
    <row r="519" spans="1:9" ht="12.75">
      <c r="A519" s="5" t="str">
        <f>IF(LEN(D519)=1,CONCATENATE(TEXT(MONTH(B519),"00"),RIGHT(YEAR(B519),2),C519,"_0",D519),CONCATENATE(TEXT(MONTH(B519),"00"),RIGHT(YEAR(B519),2),C519,"_",D519))</f>
        <v>1023ASHC_CT</v>
      </c>
      <c r="B519" s="4">
        <f>B518</f>
        <v>45202</v>
      </c>
      <c r="C519" s="3" t="str">
        <f>C518</f>
        <v>ASHC</v>
      </c>
      <c r="D519" s="3" t="str">
        <f>D518</f>
        <v>CT</v>
      </c>
      <c r="E519" s="6">
        <v>6</v>
      </c>
      <c r="F519" s="2">
        <f ca="1">IFERROR(__xludf.DUMMYFUNCTION("""COMPUTED_VALUE"""),18)</f>
        <v>18</v>
      </c>
      <c r="G519" s="2">
        <f ca="1">IFERROR(__xludf.DUMMYFUNCTION("""COMPUTED_VALUE"""),53.47)</f>
        <v>53.47</v>
      </c>
      <c r="H519" s="2"/>
      <c r="I519" s="2"/>
    </row>
    <row r="520" spans="1:9" ht="12.75">
      <c r="A520" s="5" t="str">
        <f>IF(LEN(D520)=1,CONCATENATE(TEXT(MONTH(B520),"00"),RIGHT(YEAR(B520),2),C520,"_0",D520),CONCATENATE(TEXT(MONTH(B520),"00"),RIGHT(YEAR(B520),2),C520,"_",D520))</f>
        <v>1023ASHC_CT</v>
      </c>
      <c r="B520" s="4">
        <f>B519</f>
        <v>45202</v>
      </c>
      <c r="C520" s="3" t="str">
        <f>C519</f>
        <v>ASHC</v>
      </c>
      <c r="D520" s="3" t="str">
        <f>D519</f>
        <v>CT</v>
      </c>
      <c r="E520" s="6">
        <v>6</v>
      </c>
      <c r="F520" s="2">
        <f ca="1">IFERROR(__xludf.DUMMYFUNCTION("""COMPUTED_VALUE"""),19)</f>
        <v>19</v>
      </c>
      <c r="G520" s="2">
        <f ca="1">IFERROR(__xludf.DUMMYFUNCTION("""COMPUTED_VALUE"""),13.77)</f>
        <v>13.77</v>
      </c>
      <c r="H520" s="2"/>
      <c r="I520" s="2"/>
    </row>
    <row r="521" spans="1:9" ht="12.75">
      <c r="A521" s="5" t="str">
        <f>IF(LEN(D521)=1,CONCATENATE(TEXT(MONTH(B521),"00"),RIGHT(YEAR(B521),2),C521,"_0",D521),CONCATENATE(TEXT(MONTH(B521),"00"),RIGHT(YEAR(B521),2),C521,"_",D521))</f>
        <v>1023ASHC_CT</v>
      </c>
      <c r="B521" s="4">
        <f>B520</f>
        <v>45202</v>
      </c>
      <c r="C521" s="3" t="str">
        <f>C520</f>
        <v>ASHC</v>
      </c>
      <c r="D521" s="3" t="str">
        <f>D520</f>
        <v>CT</v>
      </c>
      <c r="E521" s="6">
        <v>6</v>
      </c>
      <c r="F521" s="2">
        <f ca="1">IFERROR(__xludf.DUMMYFUNCTION("""COMPUTED_VALUE"""),20)</f>
        <v>20</v>
      </c>
      <c r="G521" s="2">
        <f ca="1">IFERROR(__xludf.DUMMYFUNCTION("""COMPUTED_VALUE"""),137.16)</f>
        <v>137.16</v>
      </c>
      <c r="H521" s="2"/>
      <c r="I521" s="2"/>
    </row>
    <row r="522" spans="1:9" ht="12.75">
      <c r="A522" s="5" t="str">
        <f>IF(LEN(D522)=1,CONCATENATE(TEXT(MONTH(B522),"00"),RIGHT(YEAR(B522),2),C522,"_0",D522),CONCATENATE(TEXT(MONTH(B522),"00"),RIGHT(YEAR(B522),2),C522,"_",D522))</f>
        <v>1023ASHC_CT</v>
      </c>
      <c r="B522" s="4">
        <f>B521</f>
        <v>45202</v>
      </c>
      <c r="C522" s="3" t="str">
        <f>C521</f>
        <v>ASHC</v>
      </c>
      <c r="D522" s="3" t="str">
        <f>D521</f>
        <v>CT</v>
      </c>
      <c r="E522" s="6">
        <v>6</v>
      </c>
      <c r="F522" s="2">
        <f ca="1">IFERROR(__xludf.DUMMYFUNCTION("""COMPUTED_VALUE"""),21)</f>
        <v>21</v>
      </c>
      <c r="G522" s="2">
        <f ca="1">IFERROR(__xludf.DUMMYFUNCTION("""COMPUTED_VALUE"""),109.14)</f>
        <v>109.14</v>
      </c>
      <c r="H522" s="2"/>
      <c r="I522" s="2"/>
    </row>
    <row r="523" spans="1:9" ht="12.75">
      <c r="A523" s="5" t="str">
        <f>IF(LEN(D523)=1,CONCATENATE(TEXT(MONTH(B523),"00"),RIGHT(YEAR(B523),2),C523,"_0",D523),CONCATENATE(TEXT(MONTH(B523),"00"),RIGHT(YEAR(B523),2),C523,"_",D523))</f>
        <v>1023ASHC_CT</v>
      </c>
      <c r="B523" s="4">
        <f>B522</f>
        <v>45202</v>
      </c>
      <c r="C523" s="3" t="str">
        <f>C522</f>
        <v>ASHC</v>
      </c>
      <c r="D523" s="3" t="str">
        <f>D522</f>
        <v>CT</v>
      </c>
      <c r="E523" s="6">
        <v>6</v>
      </c>
      <c r="F523" s="2">
        <f ca="1">IFERROR(__xludf.DUMMYFUNCTION("""COMPUTED_VALUE"""),22)</f>
        <v>22</v>
      </c>
      <c r="G523" s="2">
        <f ca="1">IFERROR(__xludf.DUMMYFUNCTION("""COMPUTED_VALUE"""),119.52)</f>
        <v>119.52</v>
      </c>
      <c r="H523" s="2"/>
      <c r="I523" s="2"/>
    </row>
    <row r="524" spans="1:9" ht="12.75">
      <c r="A524" s="5" t="str">
        <f>IF(LEN(D524)=1,CONCATENATE(TEXT(MONTH(B524),"00"),RIGHT(YEAR(B524),2),C524,"_0",D524),CONCATENATE(TEXT(MONTH(B524),"00"),RIGHT(YEAR(B524),2),C524,"_",D524))</f>
        <v>1023ASHC_CT</v>
      </c>
      <c r="B524" s="4">
        <f>B523</f>
        <v>45202</v>
      </c>
      <c r="C524" s="3" t="str">
        <f>C523</f>
        <v>ASHC</v>
      </c>
      <c r="D524" s="3" t="str">
        <f>D523</f>
        <v>CT</v>
      </c>
      <c r="E524" s="6">
        <v>6</v>
      </c>
      <c r="F524" s="2">
        <f ca="1">IFERROR(__xludf.DUMMYFUNCTION("""COMPUTED_VALUE"""),23)</f>
        <v>23</v>
      </c>
      <c r="G524" s="2">
        <f ca="1">IFERROR(__xludf.DUMMYFUNCTION("""COMPUTED_VALUE"""),137.96)</f>
        <v>137.96</v>
      </c>
      <c r="H524" s="2"/>
      <c r="I524" s="2"/>
    </row>
    <row r="525" spans="1:9" ht="12.75">
      <c r="A525" s="5" t="str">
        <f>IF(LEN(D525)=1,CONCATENATE(TEXT(MONTH(B525),"00"),RIGHT(YEAR(B525),2),C525,"_0",D525),CONCATENATE(TEXT(MONTH(B525),"00"),RIGHT(YEAR(B525),2),C525,"_",D525))</f>
        <v>1023ASHC_CT</v>
      </c>
      <c r="B525" s="4">
        <f>B524</f>
        <v>45202</v>
      </c>
      <c r="C525" s="3" t="str">
        <f>C524</f>
        <v>ASHC</v>
      </c>
      <c r="D525" s="3" t="str">
        <f>D524</f>
        <v>CT</v>
      </c>
      <c r="E525" s="6">
        <v>6</v>
      </c>
      <c r="F525" s="2">
        <f ca="1">IFERROR(__xludf.DUMMYFUNCTION("""COMPUTED_VALUE"""),24)</f>
        <v>24</v>
      </c>
      <c r="G525" s="2">
        <f ca="1">IFERROR(__xludf.DUMMYFUNCTION("""COMPUTED_VALUE"""),133.76)</f>
        <v>133.76</v>
      </c>
      <c r="H525" s="2"/>
      <c r="I525" s="2"/>
    </row>
    <row r="526" spans="1:9" ht="12.75">
      <c r="A526" s="5" t="str">
        <f>IF(LEN(D526)=1,CONCATENATE(TEXT(MONTH(B526),"00"),RIGHT(YEAR(B526),2),C526,"_0",D526),CONCATENATE(TEXT(MONTH(B526),"00"),RIGHT(YEAR(B526),2),C526,"_",D526))</f>
        <v>1023ASHC_CT</v>
      </c>
      <c r="B526" s="4">
        <f>B525</f>
        <v>45202</v>
      </c>
      <c r="C526" s="3" t="str">
        <f>C525</f>
        <v>ASHC</v>
      </c>
      <c r="D526" s="3" t="str">
        <f>D525</f>
        <v>CT</v>
      </c>
      <c r="E526" s="6">
        <v>6</v>
      </c>
      <c r="F526" s="2">
        <f ca="1">IFERROR(__xludf.DUMMYFUNCTION("""COMPUTED_VALUE"""),25)</f>
        <v>25</v>
      </c>
      <c r="G526" s="2">
        <f ca="1">IFERROR(__xludf.DUMMYFUNCTION("""COMPUTED_VALUE"""),38.1)</f>
        <v>38.1</v>
      </c>
      <c r="H526" s="2"/>
      <c r="I526" s="2"/>
    </row>
    <row r="527" spans="1:9" ht="12.75">
      <c r="A527" s="5" t="str">
        <f>IF(LEN(D527)=1,CONCATENATE(TEXT(MONTH(B527),"00"),RIGHT(YEAR(B527),2),C527,"_0",D527),CONCATENATE(TEXT(MONTH(B527),"00"),RIGHT(YEAR(B527),2),C527,"_",D527))</f>
        <v>1023ASHC_CT</v>
      </c>
      <c r="B527" s="4">
        <f>B526</f>
        <v>45202</v>
      </c>
      <c r="C527" s="3" t="str">
        <f>C526</f>
        <v>ASHC</v>
      </c>
      <c r="D527" s="3" t="str">
        <f>D526</f>
        <v>CT</v>
      </c>
      <c r="E527" s="6">
        <v>6</v>
      </c>
      <c r="F527" s="2">
        <f ca="1">IFERROR(__xludf.DUMMYFUNCTION("""COMPUTED_VALUE"""),26)</f>
        <v>26</v>
      </c>
      <c r="G527" s="2"/>
      <c r="H527" s="2">
        <f ca="1">IFERROR(__xludf.DUMMYFUNCTION("""COMPUTED_VALUE"""),85.35)</f>
        <v>85.35</v>
      </c>
      <c r="I527" s="2"/>
    </row>
    <row r="528" spans="1:9" ht="12.75">
      <c r="A528" s="5" t="str">
        <f>IF(LEN(D528)=1,CONCATENATE(TEXT(MONTH(B528),"00"),RIGHT(YEAR(B528),2),C528,"_0",D528),CONCATENATE(TEXT(MONTH(B528),"00"),RIGHT(YEAR(B528),2),C528,"_",D528))</f>
        <v>1023ASHC_CT</v>
      </c>
      <c r="B528" s="4">
        <f>B527</f>
        <v>45202</v>
      </c>
      <c r="C528" s="3" t="str">
        <f>C527</f>
        <v>ASHC</v>
      </c>
      <c r="D528" s="3" t="str">
        <f>D527</f>
        <v>CT</v>
      </c>
      <c r="E528" s="6">
        <v>6</v>
      </c>
      <c r="F528" s="2">
        <f ca="1">IFERROR(__xludf.DUMMYFUNCTION("""COMPUTED_VALUE"""),27)</f>
        <v>27</v>
      </c>
      <c r="G528" s="2">
        <f ca="1">IFERROR(__xludf.DUMMYFUNCTION("""COMPUTED_VALUE"""),15.23)</f>
        <v>15.23</v>
      </c>
      <c r="H528" s="2"/>
      <c r="I528" s="2"/>
    </row>
    <row r="529" spans="1:9" ht="12.75">
      <c r="A529" s="5" t="str">
        <f>IF(LEN(D529)=1,CONCATENATE(TEXT(MONTH(B529),"00"),RIGHT(YEAR(B529),2),C529,"_0",D529),CONCATENATE(TEXT(MONTH(B529),"00"),RIGHT(YEAR(B529),2),C529,"_",D529))</f>
        <v>1023ASHC_CT</v>
      </c>
      <c r="B529" s="4">
        <f>B528</f>
        <v>45202</v>
      </c>
      <c r="C529" s="3" t="str">
        <f>C528</f>
        <v>ASHC</v>
      </c>
      <c r="D529" s="3" t="str">
        <f>D528</f>
        <v>CT</v>
      </c>
      <c r="E529" s="6">
        <v>6</v>
      </c>
      <c r="F529" s="2">
        <f ca="1">IFERROR(__xludf.DUMMYFUNCTION("""COMPUTED_VALUE"""),28)</f>
        <v>28</v>
      </c>
      <c r="G529" s="2">
        <f ca="1">IFERROR(__xludf.DUMMYFUNCTION("""COMPUTED_VALUE"""),21.41)</f>
        <v>21.41</v>
      </c>
      <c r="H529" s="2"/>
      <c r="I529" s="2"/>
    </row>
    <row r="530" spans="1:9" ht="12.75">
      <c r="A530" s="5" t="str">
        <f>IF(LEN(D530)=1,CONCATENATE(TEXT(MONTH(B530),"00"),RIGHT(YEAR(B530),2),C530,"_0",D530),CONCATENATE(TEXT(MONTH(B530),"00"),RIGHT(YEAR(B530),2),C530,"_",D530))</f>
        <v>1023ASHC_CT</v>
      </c>
      <c r="B530" s="4">
        <f>B529</f>
        <v>45202</v>
      </c>
      <c r="C530" s="3" t="str">
        <f>C529</f>
        <v>ASHC</v>
      </c>
      <c r="D530" s="3" t="str">
        <f>D529</f>
        <v>CT</v>
      </c>
      <c r="E530" s="6">
        <v>6</v>
      </c>
      <c r="F530" s="2">
        <f ca="1">IFERROR(__xludf.DUMMYFUNCTION("""COMPUTED_VALUE"""),29)</f>
        <v>29</v>
      </c>
      <c r="G530" s="2">
        <f ca="1">IFERROR(__xludf.DUMMYFUNCTION("""COMPUTED_VALUE"""),21.41)</f>
        <v>21.41</v>
      </c>
      <c r="H530" s="2"/>
      <c r="I530" s="2"/>
    </row>
    <row r="531" spans="1:9" ht="12.75">
      <c r="A531" s="5" t="str">
        <f>IF(LEN(D531)=1,CONCATENATE(TEXT(MONTH(B531),"00"),RIGHT(YEAR(B531),2),C531,"_0",D531),CONCATENATE(TEXT(MONTH(B531),"00"),RIGHT(YEAR(B531),2),C531,"_",D531))</f>
        <v>1023ASHC_CT</v>
      </c>
      <c r="B531" s="4">
        <f>B530</f>
        <v>45202</v>
      </c>
      <c r="C531" s="3" t="str">
        <f>C530</f>
        <v>ASHC</v>
      </c>
      <c r="D531" s="3" t="str">
        <f>D530</f>
        <v>CT</v>
      </c>
      <c r="E531" s="6">
        <v>6</v>
      </c>
      <c r="F531" s="2">
        <f ca="1">IFERROR(__xludf.DUMMYFUNCTION("""COMPUTED_VALUE"""),30)</f>
        <v>30</v>
      </c>
      <c r="G531" s="2">
        <f ca="1">IFERROR(__xludf.DUMMYFUNCTION("""COMPUTED_VALUE"""),142.72)</f>
        <v>142.72</v>
      </c>
      <c r="H531" s="2"/>
      <c r="I531" s="2"/>
    </row>
    <row r="532" spans="1:9" ht="12.75">
      <c r="A532" s="5" t="str">
        <f>IF(LEN(D532)=1,CONCATENATE(TEXT(MONTH(B532),"00"),RIGHT(YEAR(B532),2),C532,"_0",D532),CONCATENATE(TEXT(MONTH(B532),"00"),RIGHT(YEAR(B532),2),C532,"_",D532))</f>
        <v>1023ASHC_CT</v>
      </c>
      <c r="B532" s="4">
        <f>B531</f>
        <v>45202</v>
      </c>
      <c r="C532" s="3" t="str">
        <f>C531</f>
        <v>ASHC</v>
      </c>
      <c r="D532" s="3" t="str">
        <f>D531</f>
        <v>CT</v>
      </c>
      <c r="E532" s="6">
        <v>6</v>
      </c>
      <c r="F532" s="2">
        <f ca="1">IFERROR(__xludf.DUMMYFUNCTION("""COMPUTED_VALUE"""),31)</f>
        <v>31</v>
      </c>
      <c r="G532" s="2">
        <f ca="1">IFERROR(__xludf.DUMMYFUNCTION("""COMPUTED_VALUE"""),85.67)</f>
        <v>85.67</v>
      </c>
      <c r="H532" s="2"/>
      <c r="I532" s="2"/>
    </row>
    <row r="533" spans="1:9" ht="12.75">
      <c r="A533" s="5" t="str">
        <f>IF(LEN(D533)=1,CONCATENATE(TEXT(MONTH(B533),"00"),RIGHT(YEAR(B533),2),C533,"_0",D533),CONCATENATE(TEXT(MONTH(B533),"00"),RIGHT(YEAR(B533),2),C533,"_",D533))</f>
        <v>1023ASHC_CT</v>
      </c>
      <c r="B533" s="4">
        <f>B532</f>
        <v>45202</v>
      </c>
      <c r="C533" s="3" t="str">
        <f>C532</f>
        <v>ASHC</v>
      </c>
      <c r="D533" s="3" t="str">
        <f>D532</f>
        <v>CT</v>
      </c>
      <c r="E533" s="6">
        <v>6</v>
      </c>
      <c r="F533" s="2">
        <f ca="1">IFERROR(__xludf.DUMMYFUNCTION("""COMPUTED_VALUE"""),32)</f>
        <v>32</v>
      </c>
      <c r="G533" s="2">
        <f ca="1">IFERROR(__xludf.DUMMYFUNCTION("""COMPUTED_VALUE"""),24.15)</f>
        <v>24.15</v>
      </c>
      <c r="H533" s="2"/>
      <c r="I533" s="2"/>
    </row>
    <row r="534" spans="1:9" ht="12.75">
      <c r="A534" s="5" t="str">
        <f>IF(LEN(D534)=1,CONCATENATE(TEXT(MONTH(B534),"00"),RIGHT(YEAR(B534),2),C534,"_0",D534),CONCATENATE(TEXT(MONTH(B534),"00"),RIGHT(YEAR(B534),2),C534,"_",D534))</f>
        <v>1023ASHC_CT</v>
      </c>
      <c r="B534" s="4">
        <f>B533</f>
        <v>45202</v>
      </c>
      <c r="C534" s="3" t="str">
        <f>C533</f>
        <v>ASHC</v>
      </c>
      <c r="D534" s="3" t="str">
        <f>D533</f>
        <v>CT</v>
      </c>
      <c r="E534" s="6">
        <v>6</v>
      </c>
      <c r="F534" s="2">
        <f ca="1">IFERROR(__xludf.DUMMYFUNCTION("""COMPUTED_VALUE"""),33)</f>
        <v>33</v>
      </c>
      <c r="G534" s="2">
        <f ca="1">IFERROR(__xludf.DUMMYFUNCTION("""COMPUTED_VALUE"""),46.62)</f>
        <v>46.62</v>
      </c>
      <c r="H534" s="2"/>
      <c r="I534" s="2"/>
    </row>
    <row r="535" spans="1:9" ht="12.75">
      <c r="A535" s="5" t="str">
        <f>IF(LEN(D535)=1,CONCATENATE(TEXT(MONTH(B535),"00"),RIGHT(YEAR(B535),2),C535,"_0",D535),CONCATENATE(TEXT(MONTH(B535),"00"),RIGHT(YEAR(B535),2),C535,"_",D535))</f>
        <v>1023ASHC_CT</v>
      </c>
      <c r="B535" s="4">
        <f>B534</f>
        <v>45202</v>
      </c>
      <c r="C535" s="3" t="str">
        <f>C534</f>
        <v>ASHC</v>
      </c>
      <c r="D535" s="3" t="str">
        <f>D534</f>
        <v>CT</v>
      </c>
      <c r="E535" s="6">
        <v>6</v>
      </c>
      <c r="F535" s="2">
        <f ca="1">IFERROR(__xludf.DUMMYFUNCTION("""COMPUTED_VALUE"""),34)</f>
        <v>34</v>
      </c>
      <c r="G535" s="2">
        <f ca="1">IFERROR(__xludf.DUMMYFUNCTION("""COMPUTED_VALUE"""),87.7)</f>
        <v>87.7</v>
      </c>
      <c r="H535" s="2"/>
      <c r="I535" s="2"/>
    </row>
    <row r="536" spans="1:9" ht="12.75">
      <c r="A536" s="5" t="str">
        <f>IF(LEN(D536)=1,CONCATENATE(TEXT(MONTH(B536),"00"),RIGHT(YEAR(B536),2),C536,"_0",D536),CONCATENATE(TEXT(MONTH(B536),"00"),RIGHT(YEAR(B536),2),C536,"_",D536))</f>
        <v>1023ASHC_CT</v>
      </c>
      <c r="B536" s="4">
        <f>B535</f>
        <v>45202</v>
      </c>
      <c r="C536" s="3" t="str">
        <f>C535</f>
        <v>ASHC</v>
      </c>
      <c r="D536" s="3" t="str">
        <f>D535</f>
        <v>CT</v>
      </c>
      <c r="E536" s="6">
        <v>6</v>
      </c>
      <c r="F536" s="2">
        <f ca="1">IFERROR(__xludf.DUMMYFUNCTION("""COMPUTED_VALUE"""),35)</f>
        <v>35</v>
      </c>
      <c r="G536" s="2">
        <f ca="1">IFERROR(__xludf.DUMMYFUNCTION("""COMPUTED_VALUE"""),105.81)</f>
        <v>105.81</v>
      </c>
      <c r="H536" s="2"/>
      <c r="I536" s="2"/>
    </row>
    <row r="537" spans="1:9" ht="12.75">
      <c r="A537" s="5" t="str">
        <f>IF(LEN(D537)=1,CONCATENATE(TEXT(MONTH(B537),"00"),RIGHT(YEAR(B537),2),C537,"_0",D537),CONCATENATE(TEXT(MONTH(B537),"00"),RIGHT(YEAR(B537),2),C537,"_",D537))</f>
        <v>1023ASHC_CT</v>
      </c>
      <c r="B537" s="4">
        <f>B536</f>
        <v>45202</v>
      </c>
      <c r="C537" s="3" t="str">
        <f>C536</f>
        <v>ASHC</v>
      </c>
      <c r="D537" s="3" t="str">
        <f>D536</f>
        <v>CT</v>
      </c>
      <c r="E537" s="6">
        <v>6</v>
      </c>
      <c r="F537" s="2">
        <f ca="1">IFERROR(__xludf.DUMMYFUNCTION("""COMPUTED_VALUE"""),36)</f>
        <v>36</v>
      </c>
      <c r="G537" s="2">
        <f ca="1">IFERROR(__xludf.DUMMYFUNCTION("""COMPUTED_VALUE"""),137.37)</f>
        <v>137.37</v>
      </c>
      <c r="H537" s="2"/>
      <c r="I537" s="2"/>
    </row>
    <row r="538" spans="1:9" ht="12.75">
      <c r="A538" s="5" t="str">
        <f>IF(LEN(D538)=1,CONCATENATE(TEXT(MONTH(B538),"00"),RIGHT(YEAR(B538),2),C538,"_0",D538),CONCATENATE(TEXT(MONTH(B538),"00"),RIGHT(YEAR(B538),2),C538,"_",D538))</f>
        <v>1023ASHC_CT</v>
      </c>
      <c r="B538" s="4">
        <f>B537</f>
        <v>45202</v>
      </c>
      <c r="C538" s="3" t="str">
        <f>C537</f>
        <v>ASHC</v>
      </c>
      <c r="D538" s="3" t="str">
        <f>D537</f>
        <v>CT</v>
      </c>
      <c r="E538" s="6">
        <v>6</v>
      </c>
      <c r="F538" s="2">
        <f ca="1">IFERROR(__xludf.DUMMYFUNCTION("""COMPUTED_VALUE"""),37)</f>
        <v>37</v>
      </c>
      <c r="G538" s="2">
        <f ca="1">IFERROR(__xludf.DUMMYFUNCTION("""COMPUTED_VALUE"""),32.56)</f>
        <v>32.56</v>
      </c>
      <c r="H538" s="2"/>
      <c r="I538" s="2"/>
    </row>
    <row r="539" spans="1:9" ht="12.75">
      <c r="A539" s="5" t="str">
        <f>IF(LEN(D539)=1,CONCATENATE(TEXT(MONTH(B539),"00"),RIGHT(YEAR(B539),2),C539,"_0",D539),CONCATENATE(TEXT(MONTH(B539),"00"),RIGHT(YEAR(B539),2),C539,"_",D539))</f>
        <v>1023ASHC_CT</v>
      </c>
      <c r="B539" s="4">
        <f>B538</f>
        <v>45202</v>
      </c>
      <c r="C539" s="3" t="str">
        <f>C538</f>
        <v>ASHC</v>
      </c>
      <c r="D539" s="3" t="str">
        <f>D538</f>
        <v>CT</v>
      </c>
      <c r="E539" s="6">
        <v>6</v>
      </c>
      <c r="F539" s="2">
        <f ca="1">IFERROR(__xludf.DUMMYFUNCTION("""COMPUTED_VALUE"""),38)</f>
        <v>38</v>
      </c>
      <c r="G539" s="2"/>
      <c r="H539" s="2">
        <f ca="1">IFERROR(__xludf.DUMMYFUNCTION("""COMPUTED_VALUE"""),87.6)</f>
        <v>87.6</v>
      </c>
      <c r="I539" s="2"/>
    </row>
    <row r="540" spans="1:9" ht="12.75">
      <c r="A540" s="5" t="str">
        <f>IF(LEN(D540)=1,CONCATENATE(TEXT(MONTH(B540),"00"),RIGHT(YEAR(B540),2),C540,"_0",D540),CONCATENATE(TEXT(MONTH(B540),"00"),RIGHT(YEAR(B540),2),C540,"_",D540))</f>
        <v>1023ASHC_CT</v>
      </c>
      <c r="B540" s="4">
        <f>B539</f>
        <v>45202</v>
      </c>
      <c r="C540" s="3" t="str">
        <f>C539</f>
        <v>ASHC</v>
      </c>
      <c r="D540" s="3" t="str">
        <f>D539</f>
        <v>CT</v>
      </c>
      <c r="E540" s="6">
        <v>6</v>
      </c>
      <c r="F540" s="2">
        <f ca="1">IFERROR(__xludf.DUMMYFUNCTION("""COMPUTED_VALUE"""),39)</f>
        <v>39</v>
      </c>
      <c r="G540" s="2"/>
      <c r="H540" s="2">
        <f ca="1">IFERROR(__xludf.DUMMYFUNCTION("""COMPUTED_VALUE"""),134.18)</f>
        <v>134.18</v>
      </c>
      <c r="I540" s="2"/>
    </row>
    <row r="541" spans="1:9" ht="12.75">
      <c r="A541" s="5" t="str">
        <f>IF(LEN(D541)=1,CONCATENATE(TEXT(MONTH(B541),"00"),RIGHT(YEAR(B541),2),C541,"_0",D541),CONCATENATE(TEXT(MONTH(B541),"00"),RIGHT(YEAR(B541),2),C541,"_",D541))</f>
        <v>1023ASHC_CT</v>
      </c>
      <c r="B541" s="4">
        <f>B540</f>
        <v>45202</v>
      </c>
      <c r="C541" s="3" t="str">
        <f>C540</f>
        <v>ASHC</v>
      </c>
      <c r="D541" s="3" t="str">
        <f>D540</f>
        <v>CT</v>
      </c>
      <c r="E541" s="6">
        <v>6</v>
      </c>
      <c r="F541" s="2">
        <f ca="1">IFERROR(__xludf.DUMMYFUNCTION("""COMPUTED_VALUE"""),40)</f>
        <v>40</v>
      </c>
      <c r="G541" s="2"/>
      <c r="H541" s="2">
        <f ca="1">IFERROR(__xludf.DUMMYFUNCTION("""COMPUTED_VALUE"""),39.81)</f>
        <v>39.81</v>
      </c>
      <c r="I541" s="2"/>
    </row>
    <row r="542" spans="1:9" ht="12.75">
      <c r="A542" s="5" t="str">
        <f>IF(LEN(D542)=1,CONCATENATE(TEXT(MONTH(B542),"00"),RIGHT(YEAR(B542),2),C542,"_0",D542),CONCATENATE(TEXT(MONTH(B542),"00"),RIGHT(YEAR(B542),2),C542,"_",D542))</f>
        <v>1023ASHC_CT</v>
      </c>
      <c r="B542" s="4">
        <f>B541</f>
        <v>45202</v>
      </c>
      <c r="C542" s="3" t="str">
        <f>C541</f>
        <v>ASHC</v>
      </c>
      <c r="D542" s="3" t="str">
        <f>D541</f>
        <v>CT</v>
      </c>
      <c r="E542" s="6">
        <v>6</v>
      </c>
      <c r="F542" s="2">
        <f ca="1">IFERROR(__xludf.DUMMYFUNCTION("""COMPUTED_VALUE"""),41)</f>
        <v>41</v>
      </c>
      <c r="G542" s="2">
        <f ca="1">IFERROR(__xludf.DUMMYFUNCTION("""COMPUTED_VALUE"""),44.83)</f>
        <v>44.83</v>
      </c>
      <c r="H542" s="2"/>
      <c r="I542" s="2"/>
    </row>
    <row r="543" spans="1:9" ht="12.75">
      <c r="A543" s="5" t="str">
        <f>IF(LEN(D543)=1,CONCATENATE(TEXT(MONTH(B543),"00"),RIGHT(YEAR(B543),2),C543,"_0",D543),CONCATENATE(TEXT(MONTH(B543),"00"),RIGHT(YEAR(B543),2),C543,"_",D543))</f>
        <v>1023ASHC_CT</v>
      </c>
      <c r="B543" s="4">
        <f>B542</f>
        <v>45202</v>
      </c>
      <c r="C543" s="3" t="str">
        <f>C542</f>
        <v>ASHC</v>
      </c>
      <c r="D543" s="3" t="str">
        <f>D542</f>
        <v>CT</v>
      </c>
      <c r="E543" s="6">
        <v>6</v>
      </c>
      <c r="F543" s="2">
        <f ca="1">IFERROR(__xludf.DUMMYFUNCTION("""COMPUTED_VALUE"""),42)</f>
        <v>42</v>
      </c>
      <c r="G543" s="2">
        <f ca="1">IFERROR(__xludf.DUMMYFUNCTION("""COMPUTED_VALUE"""),19.13)</f>
        <v>19.13</v>
      </c>
      <c r="H543" s="2"/>
      <c r="I543" s="2"/>
    </row>
    <row r="544" spans="1:9" ht="12.75">
      <c r="A544" s="5" t="str">
        <f>IF(LEN(D544)=1,CONCATENATE(TEXT(MONTH(B544),"00"),RIGHT(YEAR(B544),2),C544,"_0",D544),CONCATENATE(TEXT(MONTH(B544),"00"),RIGHT(YEAR(B544),2),C544,"_",D544))</f>
        <v>1023ASHC_CT</v>
      </c>
      <c r="B544" s="4">
        <f>B543</f>
        <v>45202</v>
      </c>
      <c r="C544" s="3" t="str">
        <f>C543</f>
        <v>ASHC</v>
      </c>
      <c r="D544" s="3" t="str">
        <f>D543</f>
        <v>CT</v>
      </c>
      <c r="E544" s="6">
        <v>6</v>
      </c>
      <c r="F544" s="2">
        <f ca="1">IFERROR(__xludf.DUMMYFUNCTION("""COMPUTED_VALUE"""),43)</f>
        <v>43</v>
      </c>
      <c r="G544" s="2">
        <f ca="1">IFERROR(__xludf.DUMMYFUNCTION("""COMPUTED_VALUE"""),23.18)</f>
        <v>23.18</v>
      </c>
      <c r="H544" s="2"/>
      <c r="I544" s="2"/>
    </row>
    <row r="545" spans="1:9" ht="12.75">
      <c r="A545" s="5" t="str">
        <f>IF(LEN(D545)=1,CONCATENATE(TEXT(MONTH(B545),"00"),RIGHT(YEAR(B545),2),C545,"_0",D545),CONCATENATE(TEXT(MONTH(B545),"00"),RIGHT(YEAR(B545),2),C545,"_",D545))</f>
        <v>1023ASHC_CT</v>
      </c>
      <c r="B545" s="4">
        <f>B544</f>
        <v>45202</v>
      </c>
      <c r="C545" s="3" t="str">
        <f>C544</f>
        <v>ASHC</v>
      </c>
      <c r="D545" s="3" t="str">
        <f>D544</f>
        <v>CT</v>
      </c>
      <c r="E545" s="6">
        <v>6</v>
      </c>
      <c r="F545" s="2">
        <f ca="1">IFERROR(__xludf.DUMMYFUNCTION("""COMPUTED_VALUE"""),44)</f>
        <v>44</v>
      </c>
      <c r="G545" s="2">
        <f ca="1">IFERROR(__xludf.DUMMYFUNCTION("""COMPUTED_VALUE"""),125.06)</f>
        <v>125.06</v>
      </c>
      <c r="H545" s="2"/>
      <c r="I545" s="2"/>
    </row>
    <row r="546" spans="1:9" ht="12.75">
      <c r="A546" s="5" t="str">
        <f>IF(LEN(D546)=1,CONCATENATE(TEXT(MONTH(B546),"00"),RIGHT(YEAR(B546),2),C546,"_0",D546),CONCATENATE(TEXT(MONTH(B546),"00"),RIGHT(YEAR(B546),2),C546,"_",D546))</f>
        <v>1023ASHC_CT</v>
      </c>
      <c r="B546" s="4">
        <f>B545</f>
        <v>45202</v>
      </c>
      <c r="C546" s="3" t="str">
        <f>C545</f>
        <v>ASHC</v>
      </c>
      <c r="D546" s="3" t="str">
        <f>D545</f>
        <v>CT</v>
      </c>
      <c r="E546" s="6">
        <v>6</v>
      </c>
      <c r="F546" s="2">
        <f ca="1">IFERROR(__xludf.DUMMYFUNCTION("""COMPUTED_VALUE"""),45)</f>
        <v>45</v>
      </c>
      <c r="G546" s="2">
        <f ca="1">IFERROR(__xludf.DUMMYFUNCTION("""COMPUTED_VALUE"""),91.21)</f>
        <v>91.21</v>
      </c>
      <c r="H546" s="2"/>
      <c r="I546" s="2"/>
    </row>
    <row r="547" spans="1:9" ht="12.75">
      <c r="A547" s="5" t="str">
        <f>IF(LEN(D547)=1,CONCATENATE(TEXT(MONTH(B547),"00"),RIGHT(YEAR(B547),2),C547,"_0",D547),CONCATENATE(TEXT(MONTH(B547),"00"),RIGHT(YEAR(B547),2),C547,"_",D547))</f>
        <v>1023ASHC_CT</v>
      </c>
      <c r="B547" s="4">
        <f>B546</f>
        <v>45202</v>
      </c>
      <c r="C547" s="3" t="str">
        <f>C546</f>
        <v>ASHC</v>
      </c>
      <c r="D547" s="3" t="str">
        <f>D546</f>
        <v>CT</v>
      </c>
      <c r="E547" s="6">
        <v>6</v>
      </c>
      <c r="F547" s="2">
        <f ca="1">IFERROR(__xludf.DUMMYFUNCTION("""COMPUTED_VALUE"""),46)</f>
        <v>46</v>
      </c>
      <c r="G547" s="2">
        <f ca="1">IFERROR(__xludf.DUMMYFUNCTION("""COMPUTED_VALUE"""),41.1)</f>
        <v>41.1</v>
      </c>
      <c r="H547" s="2"/>
      <c r="I547" s="2"/>
    </row>
    <row r="548" spans="1:9" ht="12.75">
      <c r="A548" s="5" t="str">
        <f>IF(LEN(D548)=1,CONCATENATE(TEXT(MONTH(B548),"00"),RIGHT(YEAR(B548),2),C548,"_0",D548),CONCATENATE(TEXT(MONTH(B548),"00"),RIGHT(YEAR(B548),2),C548,"_",D548))</f>
        <v>1023ASHC_CT</v>
      </c>
      <c r="B548" s="4">
        <f>B547</f>
        <v>45202</v>
      </c>
      <c r="C548" s="3" t="str">
        <f>C547</f>
        <v>ASHC</v>
      </c>
      <c r="D548" s="3" t="str">
        <f>D547</f>
        <v>CT</v>
      </c>
      <c r="E548" s="6">
        <v>6</v>
      </c>
      <c r="F548" s="2">
        <f ca="1">IFERROR(__xludf.DUMMYFUNCTION("""COMPUTED_VALUE"""),47)</f>
        <v>47</v>
      </c>
      <c r="G548" s="2">
        <f ca="1">IFERROR(__xludf.DUMMYFUNCTION("""COMPUTED_VALUE"""),57.46)</f>
        <v>57.46</v>
      </c>
      <c r="H548" s="2"/>
      <c r="I548" s="2"/>
    </row>
    <row r="549" spans="1:9" ht="12.75">
      <c r="A549" s="5" t="str">
        <f>IF(LEN(D549)=1,CONCATENATE(TEXT(MONTH(B549),"00"),RIGHT(YEAR(B549),2),C549,"_0",D549),CONCATENATE(TEXT(MONTH(B549),"00"),RIGHT(YEAR(B549),2),C549,"_",D549))</f>
        <v>1023ASHC_CT</v>
      </c>
      <c r="B549" s="4">
        <f>B548</f>
        <v>45202</v>
      </c>
      <c r="C549" s="3" t="str">
        <f>C548</f>
        <v>ASHC</v>
      </c>
      <c r="D549" s="3" t="str">
        <f>D548</f>
        <v>CT</v>
      </c>
      <c r="E549" s="6">
        <v>6</v>
      </c>
      <c r="F549" s="2">
        <f ca="1">IFERROR(__xludf.DUMMYFUNCTION("""COMPUTED_VALUE"""),48)</f>
        <v>48</v>
      </c>
      <c r="G549" s="2">
        <f ca="1">IFERROR(__xludf.DUMMYFUNCTION("""COMPUTED_VALUE"""),31.15)</f>
        <v>31.15</v>
      </c>
      <c r="H549" s="2"/>
      <c r="I549" s="2"/>
    </row>
    <row r="550" spans="1:9" ht="12.75">
      <c r="A550" s="5" t="str">
        <f>IF(LEN(D550)=1,CONCATENATE(TEXT(MONTH(B550),"00"),RIGHT(YEAR(B550),2),C550,"_0",D550),CONCATENATE(TEXT(MONTH(B550),"00"),RIGHT(YEAR(B550),2),C550,"_",D550))</f>
        <v>1023ASHC_CT</v>
      </c>
      <c r="B550" s="4">
        <f>B549</f>
        <v>45202</v>
      </c>
      <c r="C550" s="3" t="str">
        <f>C549</f>
        <v>ASHC</v>
      </c>
      <c r="D550" s="3" t="str">
        <f>D549</f>
        <v>CT</v>
      </c>
      <c r="E550" s="6">
        <v>6</v>
      </c>
      <c r="F550" s="2">
        <f ca="1">IFERROR(__xludf.DUMMYFUNCTION("""COMPUTED_VALUE"""),49)</f>
        <v>49</v>
      </c>
      <c r="G550" s="2">
        <f ca="1">IFERROR(__xludf.DUMMYFUNCTION("""COMPUTED_VALUE"""),17.95)</f>
        <v>17.95</v>
      </c>
      <c r="H550" s="2"/>
      <c r="I550" s="2"/>
    </row>
    <row r="551" spans="1:9" ht="12.75">
      <c r="A551" s="5" t="str">
        <f>IF(LEN(D551)=1,CONCATENATE(TEXT(MONTH(B551),"00"),RIGHT(YEAR(B551),2),C551,"_0",D551),CONCATENATE(TEXT(MONTH(B551),"00"),RIGHT(YEAR(B551),2),C551,"_",D551))</f>
        <v>1023ASHC_CT</v>
      </c>
      <c r="B551" s="4">
        <f>B550</f>
        <v>45202</v>
      </c>
      <c r="C551" s="3" t="str">
        <f>C550</f>
        <v>ASHC</v>
      </c>
      <c r="D551" s="3" t="str">
        <f>D550</f>
        <v>CT</v>
      </c>
      <c r="E551" s="6">
        <v>6</v>
      </c>
      <c r="F551" s="2">
        <f ca="1">IFERROR(__xludf.DUMMYFUNCTION("""COMPUTED_VALUE"""),50)</f>
        <v>50</v>
      </c>
      <c r="G551" s="2">
        <f ca="1">IFERROR(__xludf.DUMMYFUNCTION("""COMPUTED_VALUE"""),129.39)</f>
        <v>129.38999999999999</v>
      </c>
      <c r="H551" s="2"/>
      <c r="I551" s="2"/>
    </row>
    <row r="552" spans="1:9" ht="12.75">
      <c r="A552" s="5" t="str">
        <f>IF(LEN(D552)=1,CONCATENATE(TEXT(MONTH(B552),"00"),RIGHT(YEAR(B552),2),C552,"_0",D552),CONCATENATE(TEXT(MONTH(B552),"00"),RIGHT(YEAR(B552),2),C552,"_",D552))</f>
        <v>1023ASHC_CT</v>
      </c>
      <c r="B552" s="4">
        <f>B551</f>
        <v>45202</v>
      </c>
      <c r="C552" s="3" t="str">
        <f>C551</f>
        <v>ASHC</v>
      </c>
      <c r="D552" s="3" t="str">
        <f>D551</f>
        <v>CT</v>
      </c>
      <c r="E552" s="6">
        <v>6</v>
      </c>
      <c r="F552" s="2">
        <f ca="1">IFERROR(__xludf.DUMMYFUNCTION("""COMPUTED_VALUE"""),51)</f>
        <v>51</v>
      </c>
      <c r="G552" s="2">
        <f ca="1">IFERROR(__xludf.DUMMYFUNCTION("""COMPUTED_VALUE"""),12.86)</f>
        <v>12.86</v>
      </c>
      <c r="H552" s="2"/>
      <c r="I552" s="2"/>
    </row>
    <row r="553" spans="1:9" ht="12.75">
      <c r="A553" s="5" t="str">
        <f>IF(LEN(D553)=1,CONCATENATE(TEXT(MONTH(B553),"00"),RIGHT(YEAR(B553),2),C553,"_0",D553),CONCATENATE(TEXT(MONTH(B553),"00"),RIGHT(YEAR(B553),2),C553,"_",D553))</f>
        <v>1023ASHC_CT</v>
      </c>
      <c r="B553" s="4">
        <f>B552</f>
        <v>45202</v>
      </c>
      <c r="C553" s="3" t="str">
        <f>C552</f>
        <v>ASHC</v>
      </c>
      <c r="D553" s="3" t="str">
        <f>D552</f>
        <v>CT</v>
      </c>
      <c r="E553" s="6">
        <v>6</v>
      </c>
      <c r="F553" s="2">
        <f ca="1">IFERROR(__xludf.DUMMYFUNCTION("""COMPUTED_VALUE"""),52)</f>
        <v>52</v>
      </c>
      <c r="G553" s="2">
        <f ca="1">IFERROR(__xludf.DUMMYFUNCTION("""COMPUTED_VALUE"""),69.61)</f>
        <v>69.61</v>
      </c>
      <c r="H553" s="2"/>
      <c r="I553" s="2"/>
    </row>
    <row r="554" spans="1:9" ht="12.75">
      <c r="A554" s="5" t="str">
        <f>IF(LEN(D554)=1,CONCATENATE(TEXT(MONTH(B554),"00"),RIGHT(YEAR(B554),2),C554,"_0",D554),CONCATENATE(TEXT(MONTH(B554),"00"),RIGHT(YEAR(B554),2),C554,"_",D554))</f>
        <v>1023ASHC_CT</v>
      </c>
      <c r="B554" s="4">
        <f>B553</f>
        <v>45202</v>
      </c>
      <c r="C554" s="3" t="str">
        <f>C553</f>
        <v>ASHC</v>
      </c>
      <c r="D554" s="3" t="str">
        <f>D553</f>
        <v>CT</v>
      </c>
      <c r="E554" s="6">
        <v>6</v>
      </c>
      <c r="F554" s="2">
        <f ca="1">IFERROR(__xludf.DUMMYFUNCTION("""COMPUTED_VALUE"""),53)</f>
        <v>53</v>
      </c>
      <c r="G554" s="2">
        <f ca="1">IFERROR(__xludf.DUMMYFUNCTION("""COMPUTED_VALUE"""),130.74)</f>
        <v>130.74</v>
      </c>
      <c r="H554" s="2"/>
      <c r="I554" s="2"/>
    </row>
    <row r="555" spans="1:9" ht="12.75">
      <c r="A555" s="5" t="str">
        <f>IF(LEN(D555)=1,CONCATENATE(TEXT(MONTH(B555),"00"),RIGHT(YEAR(B555),2),C555,"_0",D555),CONCATENATE(TEXT(MONTH(B555),"00"),RIGHT(YEAR(B555),2),C555,"_",D555))</f>
        <v>1023ASHC_CT</v>
      </c>
      <c r="B555" s="4">
        <f>B554</f>
        <v>45202</v>
      </c>
      <c r="C555" s="3" t="str">
        <f>C554</f>
        <v>ASHC</v>
      </c>
      <c r="D555" s="3" t="str">
        <f>D554</f>
        <v>CT</v>
      </c>
      <c r="E555" s="6">
        <v>6</v>
      </c>
      <c r="F555" s="2">
        <f ca="1">IFERROR(__xludf.DUMMYFUNCTION("""COMPUTED_VALUE"""),54)</f>
        <v>54</v>
      </c>
      <c r="G555" s="2">
        <f ca="1">IFERROR(__xludf.DUMMYFUNCTION("""COMPUTED_VALUE"""),91.41)</f>
        <v>91.41</v>
      </c>
      <c r="H555" s="2"/>
      <c r="I555" s="2"/>
    </row>
    <row r="556" spans="1:9" ht="12.75">
      <c r="A556" s="5" t="str">
        <f>IF(LEN(D556)=1,CONCATENATE(TEXT(MONTH(B556),"00"),RIGHT(YEAR(B556),2),C556,"_0",D556),CONCATENATE(TEXT(MONTH(B556),"00"),RIGHT(YEAR(B556),2),C556,"_",D556))</f>
        <v>1023ASHC_CT</v>
      </c>
      <c r="B556" s="4">
        <f>B555</f>
        <v>45202</v>
      </c>
      <c r="C556" s="3" t="str">
        <f>C555</f>
        <v>ASHC</v>
      </c>
      <c r="D556" s="3" t="str">
        <f>D555</f>
        <v>CT</v>
      </c>
      <c r="E556" s="6">
        <v>6</v>
      </c>
      <c r="F556" s="2">
        <f ca="1">IFERROR(__xludf.DUMMYFUNCTION("""COMPUTED_VALUE"""),55)</f>
        <v>55</v>
      </c>
      <c r="G556" s="2">
        <f ca="1">IFERROR(__xludf.DUMMYFUNCTION("""COMPUTED_VALUE"""),129.11)</f>
        <v>129.11000000000001</v>
      </c>
      <c r="H556" s="2"/>
      <c r="I556" s="2"/>
    </row>
    <row r="557" spans="1:9" ht="12.75">
      <c r="A557" s="5" t="str">
        <f>IF(LEN(D557)=1,CONCATENATE(TEXT(MONTH(B557),"00"),RIGHT(YEAR(B557),2),C557,"_0",D557),CONCATENATE(TEXT(MONTH(B557),"00"),RIGHT(YEAR(B557),2),C557,"_",D557))</f>
        <v>1023ASHC_CT</v>
      </c>
      <c r="B557" s="4">
        <f>B556</f>
        <v>45202</v>
      </c>
      <c r="C557" s="3" t="str">
        <f>C556</f>
        <v>ASHC</v>
      </c>
      <c r="D557" s="3" t="str">
        <f>D556</f>
        <v>CT</v>
      </c>
      <c r="E557" s="6">
        <v>6</v>
      </c>
      <c r="F557" s="2">
        <f ca="1">IFERROR(__xludf.DUMMYFUNCTION("""COMPUTED_VALUE"""),56)</f>
        <v>56</v>
      </c>
      <c r="G557" s="2">
        <f ca="1">IFERROR(__xludf.DUMMYFUNCTION("""COMPUTED_VALUE"""),77.21)</f>
        <v>77.209999999999994</v>
      </c>
      <c r="H557" s="2"/>
      <c r="I557" s="2"/>
    </row>
    <row r="558" spans="1:9" ht="12.75">
      <c r="A558" s="5" t="str">
        <f>IF(LEN(D558)=1,CONCATENATE(TEXT(MONTH(B558),"00"),RIGHT(YEAR(B558),2),C558,"_0",D558),CONCATENATE(TEXT(MONTH(B558),"00"),RIGHT(YEAR(B558),2),C558,"_",D558))</f>
        <v>1023ASHC_CT</v>
      </c>
      <c r="B558" s="4">
        <f>B557</f>
        <v>45202</v>
      </c>
      <c r="C558" s="3" t="str">
        <f>C557</f>
        <v>ASHC</v>
      </c>
      <c r="D558" s="3" t="str">
        <f>D557</f>
        <v>CT</v>
      </c>
      <c r="E558" s="6">
        <v>6</v>
      </c>
      <c r="F558" s="2">
        <f ca="1">IFERROR(__xludf.DUMMYFUNCTION("""COMPUTED_VALUE"""),57)</f>
        <v>57</v>
      </c>
      <c r="G558" s="2">
        <f ca="1">IFERROR(__xludf.DUMMYFUNCTION("""COMPUTED_VALUE"""),124.16)</f>
        <v>124.16</v>
      </c>
      <c r="H558" s="2"/>
      <c r="I558" s="2"/>
    </row>
    <row r="559" spans="1:9" ht="12.75">
      <c r="A559" s="5" t="str">
        <f>IF(LEN(D559)=1,CONCATENATE(TEXT(MONTH(B559),"00"),RIGHT(YEAR(B559),2),C559,"_0",D559),CONCATENATE(TEXT(MONTH(B559),"00"),RIGHT(YEAR(B559),2),C559,"_",D559))</f>
        <v>1023ASHC_CT</v>
      </c>
      <c r="B559" s="4">
        <f>B558</f>
        <v>45202</v>
      </c>
      <c r="C559" s="3" t="str">
        <f>C558</f>
        <v>ASHC</v>
      </c>
      <c r="D559" s="3" t="str">
        <f>D558</f>
        <v>CT</v>
      </c>
      <c r="E559" s="6">
        <v>6</v>
      </c>
      <c r="F559" s="2">
        <f ca="1">IFERROR(__xludf.DUMMYFUNCTION("""COMPUTED_VALUE"""),58)</f>
        <v>58</v>
      </c>
      <c r="G559" s="2"/>
      <c r="H559" s="2">
        <f ca="1">IFERROR(__xludf.DUMMYFUNCTION("""COMPUTED_VALUE"""),61.68)</f>
        <v>61.68</v>
      </c>
      <c r="I559" s="2"/>
    </row>
    <row r="560" spans="1:9" ht="12.75">
      <c r="A560" s="5" t="str">
        <f>IF(LEN(D560)=1,CONCATENATE(TEXT(MONTH(B560),"00"),RIGHT(YEAR(B560),2),C560,"_0",D560),CONCATENATE(TEXT(MONTH(B560),"00"),RIGHT(YEAR(B560),2),C560,"_",D560))</f>
        <v>1023ASHC_CT</v>
      </c>
      <c r="B560" s="4">
        <f>B559</f>
        <v>45202</v>
      </c>
      <c r="C560" s="3" t="str">
        <f>C559</f>
        <v>ASHC</v>
      </c>
      <c r="D560" s="3" t="str">
        <f>D559</f>
        <v>CT</v>
      </c>
      <c r="E560" s="6">
        <v>6</v>
      </c>
      <c r="F560" s="2">
        <f ca="1">IFERROR(__xludf.DUMMYFUNCTION("""COMPUTED_VALUE"""),59)</f>
        <v>59</v>
      </c>
      <c r="G560" s="2"/>
      <c r="H560" s="2">
        <f ca="1">IFERROR(__xludf.DUMMYFUNCTION("""COMPUTED_VALUE"""),80.15)</f>
        <v>80.150000000000006</v>
      </c>
      <c r="I560" s="2"/>
    </row>
    <row r="561" spans="1:9" ht="12.75">
      <c r="A561" s="5" t="str">
        <f>IF(LEN(D561)=1,CONCATENATE(TEXT(MONTH(B561),"00"),RIGHT(YEAR(B561),2),C561,"_0",D561),CONCATENATE(TEXT(MONTH(B561),"00"),RIGHT(YEAR(B561),2),C561,"_",D561))</f>
        <v>1023ASHC_CT</v>
      </c>
      <c r="B561" s="4">
        <f>B560</f>
        <v>45202</v>
      </c>
      <c r="C561" s="3" t="str">
        <f>C560</f>
        <v>ASHC</v>
      </c>
      <c r="D561" s="3" t="str">
        <f>D560</f>
        <v>CT</v>
      </c>
      <c r="E561" s="6">
        <v>6</v>
      </c>
      <c r="F561" s="2">
        <f ca="1">IFERROR(__xludf.DUMMYFUNCTION("""COMPUTED_VALUE"""),60)</f>
        <v>60</v>
      </c>
      <c r="G561" s="2">
        <f ca="1">IFERROR(__xludf.DUMMYFUNCTION("""COMPUTED_VALUE"""),101.06)</f>
        <v>101.06</v>
      </c>
      <c r="H561" s="2"/>
      <c r="I561" s="2"/>
    </row>
    <row r="562" spans="1:9" ht="12.75">
      <c r="A562" s="5" t="str">
        <f>IF(LEN(D562)=1,CONCATENATE(TEXT(MONTH(B562),"00"),RIGHT(YEAR(B562),2),C562,"_0",D562),CONCATENATE(TEXT(MONTH(B562),"00"),RIGHT(YEAR(B562),2),C562,"_",D562))</f>
        <v>1023ASHC_CT</v>
      </c>
      <c r="B562" s="4">
        <f>B561</f>
        <v>45202</v>
      </c>
      <c r="C562" s="3" t="str">
        <f>C561</f>
        <v>ASHC</v>
      </c>
      <c r="D562" s="3" t="str">
        <f>D561</f>
        <v>CT</v>
      </c>
      <c r="E562" s="6">
        <v>6</v>
      </c>
      <c r="F562" s="2">
        <f ca="1">IFERROR(__xludf.DUMMYFUNCTION("""COMPUTED_VALUE"""),61)</f>
        <v>61</v>
      </c>
      <c r="G562" s="2"/>
      <c r="H562" s="2">
        <f ca="1">IFERROR(__xludf.DUMMYFUNCTION("""COMPUTED_VALUE"""),126.4)</f>
        <v>126.4</v>
      </c>
      <c r="I562" s="2"/>
    </row>
    <row r="563" spans="1:9" ht="12.75">
      <c r="A563" s="5" t="str">
        <f>IF(LEN(D563)=1,CONCATENATE(TEXT(MONTH(B563),"00"),RIGHT(YEAR(B563),2),C563,"_0",D563),CONCATENATE(TEXT(MONTH(B563),"00"),RIGHT(YEAR(B563),2),C563,"_",D563))</f>
        <v>1023ASHC_CT</v>
      </c>
      <c r="B563" s="4">
        <f>B562</f>
        <v>45202</v>
      </c>
      <c r="C563" s="3" t="str">
        <f>C562</f>
        <v>ASHC</v>
      </c>
      <c r="D563" s="3" t="str">
        <f>D562</f>
        <v>CT</v>
      </c>
      <c r="E563" s="6">
        <v>6</v>
      </c>
      <c r="F563" s="2">
        <f ca="1">IFERROR(__xludf.DUMMYFUNCTION("""COMPUTED_VALUE"""),62)</f>
        <v>62</v>
      </c>
      <c r="G563" s="2">
        <f ca="1">IFERROR(__xludf.DUMMYFUNCTION("""COMPUTED_VALUE"""),107.68)</f>
        <v>107.68</v>
      </c>
      <c r="H563" s="2"/>
      <c r="I563" s="2"/>
    </row>
    <row r="564" spans="1:9" ht="12.75">
      <c r="A564" s="5" t="str">
        <f>IF(LEN(D564)=1,CONCATENATE(TEXT(MONTH(B564),"00"),RIGHT(YEAR(B564),2),C564,"_0",D564),CONCATENATE(TEXT(MONTH(B564),"00"),RIGHT(YEAR(B564),2),C564,"_",D564))</f>
        <v>1023ASHC_CT</v>
      </c>
      <c r="B564" s="4">
        <f>B563</f>
        <v>45202</v>
      </c>
      <c r="C564" s="3" t="str">
        <f>C563</f>
        <v>ASHC</v>
      </c>
      <c r="D564" s="3" t="str">
        <f>D563</f>
        <v>CT</v>
      </c>
      <c r="E564" s="6">
        <v>6</v>
      </c>
      <c r="F564" s="2">
        <f ca="1">IFERROR(__xludf.DUMMYFUNCTION("""COMPUTED_VALUE"""),63)</f>
        <v>63</v>
      </c>
      <c r="G564" s="2">
        <f ca="1">IFERROR(__xludf.DUMMYFUNCTION("""COMPUTED_VALUE"""),115.03)</f>
        <v>115.03</v>
      </c>
      <c r="H564" s="2"/>
      <c r="I564" s="2"/>
    </row>
    <row r="565" spans="1:9" ht="12.75">
      <c r="A565" s="5" t="str">
        <f>IF(LEN(D565)=1,CONCATENATE(TEXT(MONTH(B565),"00"),RIGHT(YEAR(B565),2),C565,"_0",D565),CONCATENATE(TEXT(MONTH(B565),"00"),RIGHT(YEAR(B565),2),C565,"_",D565))</f>
        <v>1023ASHC_CT</v>
      </c>
      <c r="B565" s="4">
        <f>B564</f>
        <v>45202</v>
      </c>
      <c r="C565" s="3" t="str">
        <f>C564</f>
        <v>ASHC</v>
      </c>
      <c r="D565" s="3" t="str">
        <f>D564</f>
        <v>CT</v>
      </c>
      <c r="E565" s="6">
        <v>6</v>
      </c>
      <c r="F565" s="2">
        <f ca="1">IFERROR(__xludf.DUMMYFUNCTION("""COMPUTED_VALUE"""),64)</f>
        <v>64</v>
      </c>
      <c r="G565" s="2">
        <f ca="1">IFERROR(__xludf.DUMMYFUNCTION("""COMPUTED_VALUE"""),25.97)</f>
        <v>25.97</v>
      </c>
      <c r="H565" s="2"/>
      <c r="I565" s="2"/>
    </row>
    <row r="566" spans="1:9" ht="12.75">
      <c r="A566" s="5" t="str">
        <f>IF(LEN(D566)=1,CONCATENATE(TEXT(MONTH(B566),"00"),RIGHT(YEAR(B566),2),C566,"_0",D566),CONCATENATE(TEXT(MONTH(B566),"00"),RIGHT(YEAR(B566),2),C566,"_",D566))</f>
        <v>1023ASHC_CT</v>
      </c>
      <c r="B566" s="4">
        <f>B565</f>
        <v>45202</v>
      </c>
      <c r="C566" s="3" t="str">
        <f>C565</f>
        <v>ASHC</v>
      </c>
      <c r="D566" s="3" t="str">
        <f>D565</f>
        <v>CT</v>
      </c>
      <c r="E566" s="6">
        <v>6</v>
      </c>
      <c r="F566" s="2">
        <f ca="1">IFERROR(__xludf.DUMMYFUNCTION("""COMPUTED_VALUE"""),65)</f>
        <v>65</v>
      </c>
      <c r="G566" s="2">
        <f ca="1">IFERROR(__xludf.DUMMYFUNCTION("""COMPUTED_VALUE"""),117.64)</f>
        <v>117.64</v>
      </c>
      <c r="H566" s="2"/>
      <c r="I566" s="2"/>
    </row>
    <row r="567" spans="1:9" ht="12.75">
      <c r="A567" s="5" t="str">
        <f>IF(LEN(D567)=1,CONCATENATE(TEXT(MONTH(B567),"00"),RIGHT(YEAR(B567),2),C567,"_0",D567),CONCATENATE(TEXT(MONTH(B567),"00"),RIGHT(YEAR(B567),2),C567,"_",D567))</f>
        <v>1023ASHC_CT</v>
      </c>
      <c r="B567" s="4">
        <f>B566</f>
        <v>45202</v>
      </c>
      <c r="C567" s="3" t="str">
        <f>C566</f>
        <v>ASHC</v>
      </c>
      <c r="D567" s="3" t="str">
        <f>D566</f>
        <v>CT</v>
      </c>
      <c r="E567" s="6">
        <v>6</v>
      </c>
      <c r="F567" s="2">
        <f ca="1">IFERROR(__xludf.DUMMYFUNCTION("""COMPUTED_VALUE"""),66)</f>
        <v>66</v>
      </c>
      <c r="G567" s="2">
        <f ca="1">IFERROR(__xludf.DUMMYFUNCTION("""COMPUTED_VALUE"""),148.6)</f>
        <v>148.6</v>
      </c>
      <c r="H567" s="2"/>
      <c r="I567" s="2"/>
    </row>
    <row r="568" spans="1:9" ht="12.75">
      <c r="A568" s="5" t="str">
        <f>IF(LEN(D568)=1,CONCATENATE(TEXT(MONTH(B568),"00"),RIGHT(YEAR(B568),2),C568,"_0",D568),CONCATENATE(TEXT(MONTH(B568),"00"),RIGHT(YEAR(B568),2),C568,"_",D568))</f>
        <v>1023ASHC_CT</v>
      </c>
      <c r="B568" s="4">
        <f>B567</f>
        <v>45202</v>
      </c>
      <c r="C568" s="3" t="str">
        <f>C567</f>
        <v>ASHC</v>
      </c>
      <c r="D568" s="3" t="str">
        <f>D567</f>
        <v>CT</v>
      </c>
      <c r="E568" s="6">
        <v>6</v>
      </c>
      <c r="F568" s="2">
        <f ca="1">IFERROR(__xludf.DUMMYFUNCTION("""COMPUTED_VALUE"""),67)</f>
        <v>67</v>
      </c>
      <c r="G568" s="2">
        <f ca="1">IFERROR(__xludf.DUMMYFUNCTION("""COMPUTED_VALUE"""),36.71)</f>
        <v>36.71</v>
      </c>
      <c r="H568" s="2"/>
      <c r="I568" s="2"/>
    </row>
    <row r="569" spans="1:9" ht="12.75">
      <c r="A569" s="5" t="str">
        <f>IF(LEN(D569)=1,CONCATENATE(TEXT(MONTH(B569),"00"),RIGHT(YEAR(B569),2),C569,"_0",D569),CONCATENATE(TEXT(MONTH(B569),"00"),RIGHT(YEAR(B569),2),C569,"_",D569))</f>
        <v>1023ASHC_CT</v>
      </c>
      <c r="B569" s="4">
        <f>B568</f>
        <v>45202</v>
      </c>
      <c r="C569" s="3" t="str">
        <f>C568</f>
        <v>ASHC</v>
      </c>
      <c r="D569" s="3" t="str">
        <f>D568</f>
        <v>CT</v>
      </c>
      <c r="E569" s="6">
        <v>6</v>
      </c>
      <c r="F569" s="2">
        <f ca="1">IFERROR(__xludf.DUMMYFUNCTION("""COMPUTED_VALUE"""),68)</f>
        <v>68</v>
      </c>
      <c r="G569" s="2"/>
      <c r="H569" s="2">
        <f ca="1">IFERROR(__xludf.DUMMYFUNCTION("""COMPUTED_VALUE"""),73.76)</f>
        <v>73.760000000000005</v>
      </c>
      <c r="I569" s="2"/>
    </row>
    <row r="570" spans="1:9" ht="12.75">
      <c r="A570" s="5" t="str">
        <f>IF(LEN(D570)=1,CONCATENATE(TEXT(MONTH(B570),"00"),RIGHT(YEAR(B570),2),C570,"_0",D570),CONCATENATE(TEXT(MONTH(B570),"00"),RIGHT(YEAR(B570),2),C570,"_",D570))</f>
        <v>1023ASHC_CT</v>
      </c>
      <c r="B570" s="4">
        <f>B569</f>
        <v>45202</v>
      </c>
      <c r="C570" s="3" t="str">
        <f>C569</f>
        <v>ASHC</v>
      </c>
      <c r="D570" s="3" t="str">
        <f>D569</f>
        <v>CT</v>
      </c>
      <c r="E570" s="6">
        <v>6</v>
      </c>
      <c r="F570" s="2">
        <f ca="1">IFERROR(__xludf.DUMMYFUNCTION("""COMPUTED_VALUE"""),69)</f>
        <v>69</v>
      </c>
      <c r="G570" s="2"/>
      <c r="H570" s="2">
        <f ca="1">IFERROR(__xludf.DUMMYFUNCTION("""COMPUTED_VALUE"""),63.27)</f>
        <v>63.27</v>
      </c>
      <c r="I570" s="2"/>
    </row>
    <row r="571" spans="1:9" ht="12.75">
      <c r="A571" s="5" t="str">
        <f>IF(LEN(D571)=1,CONCATENATE(TEXT(MONTH(B571),"00"),RIGHT(YEAR(B571),2),C571,"_0",D571),CONCATENATE(TEXT(MONTH(B571),"00"),RIGHT(YEAR(B571),2),C571,"_",D571))</f>
        <v>1023ASHC_CT</v>
      </c>
      <c r="B571" s="4">
        <f>B570</f>
        <v>45202</v>
      </c>
      <c r="C571" s="3" t="str">
        <f>C570</f>
        <v>ASHC</v>
      </c>
      <c r="D571" s="3" t="str">
        <f>D570</f>
        <v>CT</v>
      </c>
      <c r="E571" s="6">
        <v>6</v>
      </c>
      <c r="F571" s="2">
        <f ca="1">IFERROR(__xludf.DUMMYFUNCTION("""COMPUTED_VALUE"""),70)</f>
        <v>70</v>
      </c>
      <c r="G571" s="2">
        <f ca="1">IFERROR(__xludf.DUMMYFUNCTION("""COMPUTED_VALUE"""),13.92)</f>
        <v>13.92</v>
      </c>
      <c r="H571" s="2"/>
      <c r="I571" s="2"/>
    </row>
    <row r="572" spans="1:9" ht="12.75">
      <c r="A572" s="5" t="str">
        <f>IF(LEN(D572)=1,CONCATENATE(TEXT(MONTH(B572),"00"),RIGHT(YEAR(B572),2),C572,"_0",D572),CONCATENATE(TEXT(MONTH(B572),"00"),RIGHT(YEAR(B572),2),C572,"_",D572))</f>
        <v>1023ASHC_CT</v>
      </c>
      <c r="B572" s="4">
        <f>B571</f>
        <v>45202</v>
      </c>
      <c r="C572" s="3" t="str">
        <f>C571</f>
        <v>ASHC</v>
      </c>
      <c r="D572" s="3" t="str">
        <f>D571</f>
        <v>CT</v>
      </c>
      <c r="E572" s="6">
        <v>6</v>
      </c>
      <c r="F572" s="2">
        <f ca="1">IFERROR(__xludf.DUMMYFUNCTION("""COMPUTED_VALUE"""),71)</f>
        <v>71</v>
      </c>
      <c r="G572" s="2">
        <f ca="1">IFERROR(__xludf.DUMMYFUNCTION("""COMPUTED_VALUE"""),14.01)</f>
        <v>14.01</v>
      </c>
      <c r="H572" s="2"/>
      <c r="I572" s="2"/>
    </row>
    <row r="573" spans="1:9" ht="12.75">
      <c r="A573" s="5" t="str">
        <f>IF(LEN(D573)=1,CONCATENATE(TEXT(MONTH(B573),"00"),RIGHT(YEAR(B573),2),C573,"_0",D573),CONCATENATE(TEXT(MONTH(B573),"00"),RIGHT(YEAR(B573),2),C573,"_",D573))</f>
        <v>1023ASHC_CT</v>
      </c>
      <c r="B573" s="4">
        <f>B572</f>
        <v>45202</v>
      </c>
      <c r="C573" s="3" t="str">
        <f>C572</f>
        <v>ASHC</v>
      </c>
      <c r="D573" s="3" t="str">
        <f>D572</f>
        <v>CT</v>
      </c>
      <c r="E573" s="6">
        <v>6</v>
      </c>
      <c r="F573" s="2">
        <f ca="1">IFERROR(__xludf.DUMMYFUNCTION("""COMPUTED_VALUE"""),72)</f>
        <v>72</v>
      </c>
      <c r="G573" s="2"/>
      <c r="H573" s="2">
        <f ca="1">IFERROR(__xludf.DUMMYFUNCTION("""COMPUTED_VALUE"""),8.05)</f>
        <v>8.0500000000000007</v>
      </c>
      <c r="I573" s="2"/>
    </row>
    <row r="574" spans="1:9" ht="12.75">
      <c r="A574" s="5" t="str">
        <f>IF(LEN(D574)=1,CONCATENATE(TEXT(MONTH(B574),"00"),RIGHT(YEAR(B574),2),C574,"_0",D574),CONCATENATE(TEXT(MONTH(B574),"00"),RIGHT(YEAR(B574),2),C574,"_",D574))</f>
        <v>1023ASHC_CT</v>
      </c>
      <c r="B574" s="4">
        <f>B573</f>
        <v>45202</v>
      </c>
      <c r="C574" s="3" t="str">
        <f>C573</f>
        <v>ASHC</v>
      </c>
      <c r="D574" s="3" t="str">
        <f>D573</f>
        <v>CT</v>
      </c>
      <c r="E574" s="6">
        <v>6</v>
      </c>
      <c r="F574" s="2">
        <f ca="1">IFERROR(__xludf.DUMMYFUNCTION("""COMPUTED_VALUE"""),73)</f>
        <v>73</v>
      </c>
      <c r="G574" s="2"/>
      <c r="H574" s="2">
        <f ca="1">IFERROR(__xludf.DUMMYFUNCTION("""COMPUTED_VALUE"""),137.26)</f>
        <v>137.26</v>
      </c>
      <c r="I574" s="2"/>
    </row>
    <row r="575" spans="1:9" ht="12.75">
      <c r="A575" s="5" t="str">
        <f>IF(LEN(D575)=1,CONCATENATE(TEXT(MONTH(B575),"00"),RIGHT(YEAR(B575),2),C575,"_0",D575),CONCATENATE(TEXT(MONTH(B575),"00"),RIGHT(YEAR(B575),2),C575,"_",D575))</f>
        <v>1023ASHC_CT</v>
      </c>
      <c r="B575" s="4">
        <f>B574</f>
        <v>45202</v>
      </c>
      <c r="C575" s="3" t="str">
        <f>C574</f>
        <v>ASHC</v>
      </c>
      <c r="D575" s="3" t="str">
        <f>D574</f>
        <v>CT</v>
      </c>
      <c r="E575" s="6">
        <v>6</v>
      </c>
      <c r="F575" s="2">
        <f ca="1">IFERROR(__xludf.DUMMYFUNCTION("""COMPUTED_VALUE"""),74)</f>
        <v>74</v>
      </c>
      <c r="G575" s="2">
        <f ca="1">IFERROR(__xludf.DUMMYFUNCTION("""COMPUTED_VALUE"""),98.92)</f>
        <v>98.92</v>
      </c>
      <c r="H575" s="2"/>
      <c r="I575" s="2"/>
    </row>
    <row r="576" spans="1:9" ht="12.75">
      <c r="A576" s="5" t="str">
        <f>IF(LEN(D576)=1,CONCATENATE(TEXT(MONTH(B576),"00"),RIGHT(YEAR(B576),2),C576,"_0",D576),CONCATENATE(TEXT(MONTH(B576),"00"),RIGHT(YEAR(B576),2),C576,"_",D576))</f>
        <v>1023ASHC_CT</v>
      </c>
      <c r="B576" s="4">
        <f>B575</f>
        <v>45202</v>
      </c>
      <c r="C576" s="3" t="str">
        <f>C575</f>
        <v>ASHC</v>
      </c>
      <c r="D576" s="3" t="str">
        <f>D575</f>
        <v>CT</v>
      </c>
      <c r="E576" s="6">
        <v>6</v>
      </c>
      <c r="F576" s="2">
        <f ca="1">IFERROR(__xludf.DUMMYFUNCTION("""COMPUTED_VALUE"""),75)</f>
        <v>75</v>
      </c>
      <c r="G576" s="2">
        <f ca="1">IFERROR(__xludf.DUMMYFUNCTION("""COMPUTED_VALUE"""),93.35)</f>
        <v>93.35</v>
      </c>
      <c r="H576" s="2"/>
      <c r="I576" s="2"/>
    </row>
    <row r="577" spans="1:9" ht="12.75">
      <c r="A577" s="5" t="str">
        <f>IF(LEN(D577)=1,CONCATENATE(TEXT(MONTH(B577),"00"),RIGHT(YEAR(B577),2),C577,"_0",D577),CONCATENATE(TEXT(MONTH(B577),"00"),RIGHT(YEAR(B577),2),C577,"_",D577))</f>
        <v>1023ASHC_CT</v>
      </c>
      <c r="B577" s="4">
        <f>B576</f>
        <v>45202</v>
      </c>
      <c r="C577" s="3" t="str">
        <f>C576</f>
        <v>ASHC</v>
      </c>
      <c r="D577" s="3" t="str">
        <f>D576</f>
        <v>CT</v>
      </c>
      <c r="E577" s="6">
        <v>6</v>
      </c>
      <c r="F577" s="2">
        <f ca="1">IFERROR(__xludf.DUMMYFUNCTION("""COMPUTED_VALUE"""),76)</f>
        <v>76</v>
      </c>
      <c r="G577" s="2">
        <f ca="1">IFERROR(__xludf.DUMMYFUNCTION("""COMPUTED_VALUE"""),56.13)</f>
        <v>56.13</v>
      </c>
      <c r="H577" s="2"/>
      <c r="I577" s="2"/>
    </row>
    <row r="578" spans="1:9" ht="12.75">
      <c r="A578" s="5" t="str">
        <f>IF(LEN(D578)=1,CONCATENATE(TEXT(MONTH(B578),"00"),RIGHT(YEAR(B578),2),C578,"_0",D578),CONCATENATE(TEXT(MONTH(B578),"00"),RIGHT(YEAR(B578),2),C578,"_",D578))</f>
        <v>1023ASHC_CT</v>
      </c>
      <c r="B578" s="4">
        <f>B577</f>
        <v>45202</v>
      </c>
      <c r="C578" s="3" t="str">
        <f>C577</f>
        <v>ASHC</v>
      </c>
      <c r="D578" s="3" t="str">
        <f>D577</f>
        <v>CT</v>
      </c>
      <c r="E578" s="6">
        <v>6</v>
      </c>
      <c r="F578" s="2">
        <f ca="1">IFERROR(__xludf.DUMMYFUNCTION("""COMPUTED_VALUE"""),77)</f>
        <v>77</v>
      </c>
      <c r="G578" s="2">
        <f ca="1">IFERROR(__xludf.DUMMYFUNCTION("""COMPUTED_VALUE"""),19.96)</f>
        <v>19.96</v>
      </c>
      <c r="H578" s="2"/>
      <c r="I578" s="2"/>
    </row>
    <row r="579" spans="1:9" ht="12.75">
      <c r="A579" s="5" t="str">
        <f>IF(LEN(D579)=1,CONCATENATE(TEXT(MONTH(B579),"00"),RIGHT(YEAR(B579),2),C579,"_0",D579),CONCATENATE(TEXT(MONTH(B579),"00"),RIGHT(YEAR(B579),2),C579,"_",D579))</f>
        <v>1023ASHC_CT</v>
      </c>
      <c r="B579" s="4">
        <f>B578</f>
        <v>45202</v>
      </c>
      <c r="C579" s="3" t="str">
        <f>C578</f>
        <v>ASHC</v>
      </c>
      <c r="D579" s="3" t="str">
        <f>D578</f>
        <v>CT</v>
      </c>
      <c r="E579" s="6">
        <v>6</v>
      </c>
      <c r="F579" s="2">
        <f ca="1">IFERROR(__xludf.DUMMYFUNCTION("""COMPUTED_VALUE"""),78)</f>
        <v>78</v>
      </c>
      <c r="G579" s="2">
        <f ca="1">IFERROR(__xludf.DUMMYFUNCTION("""COMPUTED_VALUE"""),115.22)</f>
        <v>115.22</v>
      </c>
      <c r="H579" s="2"/>
      <c r="I579" s="2"/>
    </row>
    <row r="580" spans="1:9" ht="12.75">
      <c r="A580" s="5" t="str">
        <f>IF(LEN(D580)=1,CONCATENATE(TEXT(MONTH(B580),"00"),RIGHT(YEAR(B580),2),C580,"_0",D580),CONCATENATE(TEXT(MONTH(B580),"00"),RIGHT(YEAR(B580),2),C580,"_",D580))</f>
        <v>1023ASHC_CT</v>
      </c>
      <c r="B580" s="4">
        <f>B579</f>
        <v>45202</v>
      </c>
      <c r="C580" s="3" t="str">
        <f>C579</f>
        <v>ASHC</v>
      </c>
      <c r="D580" s="3" t="str">
        <f>D579</f>
        <v>CT</v>
      </c>
      <c r="E580" s="6">
        <v>6</v>
      </c>
      <c r="F580" s="2">
        <f ca="1">IFERROR(__xludf.DUMMYFUNCTION("""COMPUTED_VALUE"""),79)</f>
        <v>79</v>
      </c>
      <c r="G580" s="2">
        <f ca="1">IFERROR(__xludf.DUMMYFUNCTION("""COMPUTED_VALUE"""),66.91)</f>
        <v>66.91</v>
      </c>
      <c r="H580" s="2"/>
      <c r="I580" s="2"/>
    </row>
    <row r="581" spans="1:9" ht="12.75">
      <c r="A581" s="5" t="str">
        <f>IF(LEN(D581)=1,CONCATENATE(TEXT(MONTH(B581),"00"),RIGHT(YEAR(B581),2),C581,"_0",D581),CONCATENATE(TEXT(MONTH(B581),"00"),RIGHT(YEAR(B581),2),C581,"_",D581))</f>
        <v>1023ASHC_CT</v>
      </c>
      <c r="B581" s="4">
        <f>B580</f>
        <v>45202</v>
      </c>
      <c r="C581" s="3" t="str">
        <f>C580</f>
        <v>ASHC</v>
      </c>
      <c r="D581" s="3" t="str">
        <f>D580</f>
        <v>CT</v>
      </c>
      <c r="E581" s="6">
        <v>6</v>
      </c>
      <c r="F581" s="2">
        <f ca="1">IFERROR(__xludf.DUMMYFUNCTION("""COMPUTED_VALUE"""),80)</f>
        <v>80</v>
      </c>
      <c r="G581" s="2">
        <f ca="1">IFERROR(__xludf.DUMMYFUNCTION("""COMPUTED_VALUE"""),37.04)</f>
        <v>37.04</v>
      </c>
      <c r="H581" s="2"/>
      <c r="I581" s="2"/>
    </row>
    <row r="582" spans="1:9" ht="12.75">
      <c r="A582" s="5" t="str">
        <f>IF(LEN(D582)=1,CONCATENATE(TEXT(MONTH(B582),"00"),RIGHT(YEAR(B582),2),C582,"_0",D582),CONCATENATE(TEXT(MONTH(B582),"00"),RIGHT(YEAR(B582),2),C582,"_",D582))</f>
        <v>1023ASHC_CT</v>
      </c>
      <c r="B582" s="4">
        <f>B581</f>
        <v>45202</v>
      </c>
      <c r="C582" s="3" t="str">
        <f>C581</f>
        <v>ASHC</v>
      </c>
      <c r="D582" s="3" t="str">
        <f>D581</f>
        <v>CT</v>
      </c>
      <c r="E582" s="6">
        <v>6</v>
      </c>
      <c r="F582" s="2">
        <f ca="1">IFERROR(__xludf.DUMMYFUNCTION("""COMPUTED_VALUE"""),81)</f>
        <v>81</v>
      </c>
      <c r="G582" s="2"/>
      <c r="H582" s="2">
        <f ca="1">IFERROR(__xludf.DUMMYFUNCTION("""COMPUTED_VALUE"""),54.89)</f>
        <v>54.89</v>
      </c>
      <c r="I582" s="2"/>
    </row>
    <row r="583" spans="1:9" ht="12.75">
      <c r="A583" s="5" t="str">
        <f>IF(LEN(D583)=1,CONCATENATE(TEXT(MONTH(B583),"00"),RIGHT(YEAR(B583),2),C583,"_0",D583),CONCATENATE(TEXT(MONTH(B583),"00"),RIGHT(YEAR(B583),2),C583,"_",D583))</f>
        <v>1023ASHC_CT</v>
      </c>
      <c r="B583" s="4">
        <f>B582</f>
        <v>45202</v>
      </c>
      <c r="C583" s="3" t="str">
        <f>C582</f>
        <v>ASHC</v>
      </c>
      <c r="D583" s="3" t="str">
        <f>D582</f>
        <v>CT</v>
      </c>
      <c r="E583" s="6">
        <v>6</v>
      </c>
      <c r="F583" s="2">
        <f ca="1">IFERROR(__xludf.DUMMYFUNCTION("""COMPUTED_VALUE"""),82)</f>
        <v>82</v>
      </c>
      <c r="G583" s="2"/>
      <c r="H583" s="2">
        <f ca="1">IFERROR(__xludf.DUMMYFUNCTION("""COMPUTED_VALUE"""),38.14)</f>
        <v>38.14</v>
      </c>
      <c r="I583" s="2"/>
    </row>
    <row r="584" spans="1:9" ht="12.75">
      <c r="A584" s="5" t="str">
        <f>IF(LEN(D584)=1,CONCATENATE(TEXT(MONTH(B584),"00"),RIGHT(YEAR(B584),2),C584,"_0",D584),CONCATENATE(TEXT(MONTH(B584),"00"),RIGHT(YEAR(B584),2),C584,"_",D584))</f>
        <v>1023ASHC_CT</v>
      </c>
      <c r="B584" s="4">
        <f>B583</f>
        <v>45202</v>
      </c>
      <c r="C584" s="3" t="str">
        <f>C583</f>
        <v>ASHC</v>
      </c>
      <c r="D584" s="3" t="str">
        <f>D583</f>
        <v>CT</v>
      </c>
      <c r="E584" s="6">
        <v>6</v>
      </c>
      <c r="F584" s="2">
        <f ca="1">IFERROR(__xludf.DUMMYFUNCTION("""COMPUTED_VALUE"""),83)</f>
        <v>83</v>
      </c>
      <c r="G584" s="2"/>
      <c r="H584" s="2">
        <f ca="1">IFERROR(__xludf.DUMMYFUNCTION("""COMPUTED_VALUE"""),25.8)</f>
        <v>25.8</v>
      </c>
      <c r="I584" s="2"/>
    </row>
    <row r="585" spans="1:9" ht="12.75">
      <c r="A585" s="5" t="str">
        <f>IF(LEN(D585)=1,CONCATENATE(TEXT(MONTH(B585),"00"),RIGHT(YEAR(B585),2),C585,"_0",D585),CONCATENATE(TEXT(MONTH(B585),"00"),RIGHT(YEAR(B585),2),C585,"_",D585))</f>
        <v>1023ASHC_CT</v>
      </c>
      <c r="B585" s="4">
        <f>B584</f>
        <v>45202</v>
      </c>
      <c r="C585" s="3" t="str">
        <f>C584</f>
        <v>ASHC</v>
      </c>
      <c r="D585" s="3" t="str">
        <f>D584</f>
        <v>CT</v>
      </c>
      <c r="E585" s="6">
        <v>6</v>
      </c>
      <c r="F585" s="2">
        <f ca="1">IFERROR(__xludf.DUMMYFUNCTION("""COMPUTED_VALUE"""),84)</f>
        <v>84</v>
      </c>
      <c r="G585" s="2"/>
      <c r="H585" s="2">
        <f ca="1">IFERROR(__xludf.DUMMYFUNCTION("""COMPUTED_VALUE"""),114.57)</f>
        <v>114.57</v>
      </c>
      <c r="I585" s="2"/>
    </row>
    <row r="586" spans="1:9" ht="12.75">
      <c r="A586" s="5" t="str">
        <f>IF(LEN(D586)=1,CONCATENATE(TEXT(MONTH(B586),"00"),RIGHT(YEAR(B586),2),C586,"_0",D586),CONCATENATE(TEXT(MONTH(B586),"00"),RIGHT(YEAR(B586),2),C586,"_",D586))</f>
        <v>1023ASHC_CT</v>
      </c>
      <c r="B586" s="4">
        <f>B585</f>
        <v>45202</v>
      </c>
      <c r="C586" s="3" t="str">
        <f>C585</f>
        <v>ASHC</v>
      </c>
      <c r="D586" s="3" t="str">
        <f>D585</f>
        <v>CT</v>
      </c>
      <c r="E586" s="6">
        <v>6</v>
      </c>
      <c r="F586" s="2">
        <f ca="1">IFERROR(__xludf.DUMMYFUNCTION("""COMPUTED_VALUE"""),85)</f>
        <v>85</v>
      </c>
      <c r="G586" s="2"/>
      <c r="H586" s="2">
        <f ca="1">IFERROR(__xludf.DUMMYFUNCTION("""COMPUTED_VALUE"""),39.18)</f>
        <v>39.18</v>
      </c>
      <c r="I586" s="2"/>
    </row>
    <row r="587" spans="1:9" ht="12.75">
      <c r="A587" s="5" t="str">
        <f>IF(LEN(D587)=1,CONCATENATE(TEXT(MONTH(B587),"00"),RIGHT(YEAR(B587),2),C587,"_0",D587),CONCATENATE(TEXT(MONTH(B587),"00"),RIGHT(YEAR(B587),2),C587,"_",D587))</f>
        <v>1023ASHC_CT</v>
      </c>
      <c r="B587" s="4">
        <f>B586</f>
        <v>45202</v>
      </c>
      <c r="C587" s="3" t="str">
        <f>C586</f>
        <v>ASHC</v>
      </c>
      <c r="D587" s="3" t="str">
        <f>D586</f>
        <v>CT</v>
      </c>
      <c r="E587" s="6">
        <v>6</v>
      </c>
      <c r="F587" s="2">
        <f ca="1">IFERROR(__xludf.DUMMYFUNCTION("""COMPUTED_VALUE"""),86)</f>
        <v>86</v>
      </c>
      <c r="G587" s="2"/>
      <c r="H587" s="2">
        <f ca="1">IFERROR(__xludf.DUMMYFUNCTION("""COMPUTED_VALUE"""),48)</f>
        <v>48</v>
      </c>
      <c r="I587" s="2"/>
    </row>
    <row r="588" spans="1:9" ht="12.75">
      <c r="A588" s="5" t="str">
        <f>IF(LEN(D588)=1,CONCATENATE(TEXT(MONTH(B588),"00"),RIGHT(YEAR(B588),2),C588,"_0",D588),CONCATENATE(TEXT(MONTH(B588),"00"),RIGHT(YEAR(B588),2),C588,"_",D588))</f>
        <v>1023ASHC_CT</v>
      </c>
      <c r="B588" s="4">
        <f>B587</f>
        <v>45202</v>
      </c>
      <c r="C588" s="3" t="str">
        <f>C587</f>
        <v>ASHC</v>
      </c>
      <c r="D588" s="3" t="str">
        <f>D587</f>
        <v>CT</v>
      </c>
      <c r="E588" s="6">
        <v>6</v>
      </c>
      <c r="F588" s="2">
        <f ca="1">IFERROR(__xludf.DUMMYFUNCTION("""COMPUTED_VALUE"""),87)</f>
        <v>87</v>
      </c>
      <c r="G588" s="2"/>
      <c r="H588" s="2">
        <f ca="1">IFERROR(__xludf.DUMMYFUNCTION("""COMPUTED_VALUE"""),86.56)</f>
        <v>86.56</v>
      </c>
      <c r="I588" s="2"/>
    </row>
    <row r="589" spans="1:9" ht="12.75">
      <c r="A589" s="5" t="str">
        <f>IF(LEN(D589)=1,CONCATENATE(TEXT(MONTH(B589),"00"),RIGHT(YEAR(B589),2),C589,"_0",D589),CONCATENATE(TEXT(MONTH(B589),"00"),RIGHT(YEAR(B589),2),C589,"_",D589))</f>
        <v>1023ASHC_CT</v>
      </c>
      <c r="B589" s="4">
        <f>B588</f>
        <v>45202</v>
      </c>
      <c r="C589" s="3" t="str">
        <f>C588</f>
        <v>ASHC</v>
      </c>
      <c r="D589" s="3" t="str">
        <f>D588</f>
        <v>CT</v>
      </c>
      <c r="E589" s="6">
        <v>6</v>
      </c>
      <c r="F589" s="2">
        <f ca="1">IFERROR(__xludf.DUMMYFUNCTION("""COMPUTED_VALUE"""),88)</f>
        <v>88</v>
      </c>
      <c r="G589" s="2"/>
      <c r="H589" s="2">
        <f ca="1">IFERROR(__xludf.DUMMYFUNCTION("""COMPUTED_VALUE"""),97.07)</f>
        <v>97.07</v>
      </c>
      <c r="I589" s="2"/>
    </row>
    <row r="590" spans="1:9" ht="12.75">
      <c r="A590" s="5" t="str">
        <f>IF(LEN(D590)=1,CONCATENATE(TEXT(MONTH(B590),"00"),RIGHT(YEAR(B590),2),C590,"_0",D590),CONCATENATE(TEXT(MONTH(B590),"00"),RIGHT(YEAR(B590),2),C590,"_",D590))</f>
        <v>1023ASHC_CT</v>
      </c>
      <c r="B590" s="4">
        <f>B589</f>
        <v>45202</v>
      </c>
      <c r="C590" s="3" t="str">
        <f>C589</f>
        <v>ASHC</v>
      </c>
      <c r="D590" s="3" t="str">
        <f>D589</f>
        <v>CT</v>
      </c>
      <c r="E590" s="6">
        <v>6</v>
      </c>
      <c r="F590" s="2">
        <f ca="1">IFERROR(__xludf.DUMMYFUNCTION("""COMPUTED_VALUE"""),89)</f>
        <v>89</v>
      </c>
      <c r="G590" s="2">
        <f ca="1">IFERROR(__xludf.DUMMYFUNCTION("""COMPUTED_VALUE"""),21.02)</f>
        <v>21.02</v>
      </c>
      <c r="H590" s="2"/>
      <c r="I590" s="2"/>
    </row>
    <row r="591" spans="1:9" ht="12.75">
      <c r="A591" s="5" t="str">
        <f>IF(LEN(D591)=1,CONCATENATE(TEXT(MONTH(B591),"00"),RIGHT(YEAR(B591),2),C591,"_0",D591),CONCATENATE(TEXT(MONTH(B591),"00"),RIGHT(YEAR(B591),2),C591,"_",D591))</f>
        <v>1023ASHC_CT</v>
      </c>
      <c r="B591" s="4">
        <f>B590</f>
        <v>45202</v>
      </c>
      <c r="C591" s="3" t="str">
        <f>C590</f>
        <v>ASHC</v>
      </c>
      <c r="D591" s="3" t="str">
        <f>D590</f>
        <v>CT</v>
      </c>
      <c r="E591" s="6">
        <v>6</v>
      </c>
      <c r="F591" s="2">
        <f ca="1">IFERROR(__xludf.DUMMYFUNCTION("""COMPUTED_VALUE"""),90)</f>
        <v>90</v>
      </c>
      <c r="G591" s="2">
        <f ca="1">IFERROR(__xludf.DUMMYFUNCTION("""COMPUTED_VALUE"""),66.33)</f>
        <v>66.33</v>
      </c>
      <c r="H591" s="2"/>
      <c r="I591" s="2"/>
    </row>
    <row r="592" spans="1:9" ht="12.75">
      <c r="A592" s="5" t="str">
        <f>IF(LEN(D592)=1,CONCATENATE(TEXT(MONTH(B592),"00"),RIGHT(YEAR(B592),2),C592,"_0",D592),CONCATENATE(TEXT(MONTH(B592),"00"),RIGHT(YEAR(B592),2),C592,"_",D592))</f>
        <v>1023ASHC_CT</v>
      </c>
      <c r="B592" s="4">
        <f>B591</f>
        <v>45202</v>
      </c>
      <c r="C592" s="3" t="str">
        <f>C591</f>
        <v>ASHC</v>
      </c>
      <c r="D592" s="3" t="str">
        <f>D591</f>
        <v>CT</v>
      </c>
      <c r="E592" s="6">
        <v>6</v>
      </c>
      <c r="F592" s="2">
        <f ca="1">IFERROR(__xludf.DUMMYFUNCTION("""COMPUTED_VALUE"""),91)</f>
        <v>91</v>
      </c>
      <c r="G592" s="2">
        <f ca="1">IFERROR(__xludf.DUMMYFUNCTION("""COMPUTED_VALUE"""),25.43)</f>
        <v>25.43</v>
      </c>
      <c r="H592" s="2"/>
      <c r="I592" s="2"/>
    </row>
    <row r="593" spans="1:9" ht="12.75">
      <c r="A593" s="5" t="str">
        <f>IF(LEN(D593)=1,CONCATENATE(TEXT(MONTH(B593),"00"),RIGHT(YEAR(B593),2),C593,"_0",D593),CONCATENATE(TEXT(MONTH(B593),"00"),RIGHT(YEAR(B593),2),C593,"_",D593))</f>
        <v>1023ASHC_CT</v>
      </c>
      <c r="B593" s="4">
        <f>B592</f>
        <v>45202</v>
      </c>
      <c r="C593" s="3" t="str">
        <f>C592</f>
        <v>ASHC</v>
      </c>
      <c r="D593" s="3" t="str">
        <f>D592</f>
        <v>CT</v>
      </c>
      <c r="E593" s="6">
        <v>6</v>
      </c>
      <c r="F593" s="2">
        <f ca="1">IFERROR(__xludf.DUMMYFUNCTION("""COMPUTED_VALUE"""),92)</f>
        <v>92</v>
      </c>
      <c r="G593" s="2">
        <f ca="1">IFERROR(__xludf.DUMMYFUNCTION("""COMPUTED_VALUE"""),81.49)</f>
        <v>81.489999999999995</v>
      </c>
      <c r="H593" s="2"/>
      <c r="I593" s="2"/>
    </row>
    <row r="594" spans="1:9" ht="12.75">
      <c r="A594" s="5" t="str">
        <f>IF(LEN(D594)=1,CONCATENATE(TEXT(MONTH(B594),"00"),RIGHT(YEAR(B594),2),C594,"_0",D594),CONCATENATE(TEXT(MONTH(B594),"00"),RIGHT(YEAR(B594),2),C594,"_",D594))</f>
        <v>1023ASHC_CT</v>
      </c>
      <c r="B594" s="4">
        <f>B593</f>
        <v>45202</v>
      </c>
      <c r="C594" s="3" t="str">
        <f>C593</f>
        <v>ASHC</v>
      </c>
      <c r="D594" s="3" t="str">
        <f>D593</f>
        <v>CT</v>
      </c>
      <c r="E594" s="6">
        <v>6</v>
      </c>
      <c r="F594" s="2">
        <f ca="1">IFERROR(__xludf.DUMMYFUNCTION("""COMPUTED_VALUE"""),93)</f>
        <v>93</v>
      </c>
      <c r="G594" s="2">
        <f ca="1">IFERROR(__xludf.DUMMYFUNCTION("""COMPUTED_VALUE"""),16.04)</f>
        <v>16.04</v>
      </c>
      <c r="H594" s="2"/>
      <c r="I594" s="2"/>
    </row>
    <row r="595" spans="1:9" ht="12.75">
      <c r="A595" s="5" t="str">
        <f>IF(LEN(D595)=1,CONCATENATE(TEXT(MONTH(B595),"00"),RIGHT(YEAR(B595),2),C595,"_0",D595),CONCATENATE(TEXT(MONTH(B595),"00"),RIGHT(YEAR(B595),2),C595,"_",D595))</f>
        <v>1023ASHC_CT</v>
      </c>
      <c r="B595" s="4">
        <f>B594</f>
        <v>45202</v>
      </c>
      <c r="C595" s="3" t="str">
        <f>C594</f>
        <v>ASHC</v>
      </c>
      <c r="D595" s="3" t="str">
        <f>D594</f>
        <v>CT</v>
      </c>
      <c r="E595" s="6">
        <v>6</v>
      </c>
      <c r="F595" s="2">
        <f ca="1">IFERROR(__xludf.DUMMYFUNCTION("""COMPUTED_VALUE"""),94)</f>
        <v>94</v>
      </c>
      <c r="G595" s="2">
        <f ca="1">IFERROR(__xludf.DUMMYFUNCTION("""COMPUTED_VALUE"""),147.62)</f>
        <v>147.62</v>
      </c>
      <c r="H595" s="2"/>
      <c r="I595" s="2"/>
    </row>
    <row r="596" spans="1:9" ht="12.75">
      <c r="A596" s="5" t="str">
        <f>IF(LEN(D596)=1,CONCATENATE(TEXT(MONTH(B596),"00"),RIGHT(YEAR(B596),2),C596,"_0",D596),CONCATENATE(TEXT(MONTH(B596),"00"),RIGHT(YEAR(B596),2),C596,"_",D596))</f>
        <v>1023ASHC_CT</v>
      </c>
      <c r="B596" s="4">
        <f>B595</f>
        <v>45202</v>
      </c>
      <c r="C596" s="3" t="str">
        <f>C595</f>
        <v>ASHC</v>
      </c>
      <c r="D596" s="3" t="str">
        <f>D595</f>
        <v>CT</v>
      </c>
      <c r="E596" s="6">
        <v>6</v>
      </c>
      <c r="F596" s="2">
        <f ca="1">IFERROR(__xludf.DUMMYFUNCTION("""COMPUTED_VALUE"""),95)</f>
        <v>95</v>
      </c>
      <c r="G596" s="2">
        <f ca="1">IFERROR(__xludf.DUMMYFUNCTION("""COMPUTED_VALUE"""),105.57)</f>
        <v>105.57</v>
      </c>
      <c r="H596" s="2"/>
      <c r="I596" s="2"/>
    </row>
    <row r="597" spans="1:9" ht="12.75">
      <c r="A597" s="5" t="str">
        <f>IF(LEN(D597)=1,CONCATENATE(TEXT(MONTH(B597),"00"),RIGHT(YEAR(B597),2),C597,"_0",D597),CONCATENATE(TEXT(MONTH(B597),"00"),RIGHT(YEAR(B597),2),C597,"_",D597))</f>
        <v>1023ASHC_CT</v>
      </c>
      <c r="B597" s="4">
        <f>B596</f>
        <v>45202</v>
      </c>
      <c r="C597" s="3" t="str">
        <f>C596</f>
        <v>ASHC</v>
      </c>
      <c r="D597" s="3" t="str">
        <f>D596</f>
        <v>CT</v>
      </c>
      <c r="E597" s="6">
        <v>6</v>
      </c>
      <c r="F597" s="2">
        <f ca="1">IFERROR(__xludf.DUMMYFUNCTION("""COMPUTED_VALUE"""),96)</f>
        <v>96</v>
      </c>
      <c r="G597" s="2">
        <f ca="1">IFERROR(__xludf.DUMMYFUNCTION("""COMPUTED_VALUE"""),78.43)</f>
        <v>78.430000000000007</v>
      </c>
      <c r="H597" s="2"/>
      <c r="I597" s="2"/>
    </row>
    <row r="598" spans="1:9" ht="12.75">
      <c r="A598" s="5" t="str">
        <f>IF(LEN(D598)=1,CONCATENATE(TEXT(MONTH(B598),"00"),RIGHT(YEAR(B598),2),C598,"_0",D598),CONCATENATE(TEXT(MONTH(B598),"00"),RIGHT(YEAR(B598),2),C598,"_",D598))</f>
        <v>1023ASHC_CT</v>
      </c>
      <c r="B598" s="4">
        <f>B597</f>
        <v>45202</v>
      </c>
      <c r="C598" s="3" t="str">
        <f>C597</f>
        <v>ASHC</v>
      </c>
      <c r="D598" s="3" t="str">
        <f>D597</f>
        <v>CT</v>
      </c>
      <c r="E598" s="6">
        <v>6</v>
      </c>
      <c r="F598" s="2">
        <f ca="1">IFERROR(__xludf.DUMMYFUNCTION("""COMPUTED_VALUE"""),97)</f>
        <v>97</v>
      </c>
      <c r="G598" s="2">
        <f ca="1">IFERROR(__xludf.DUMMYFUNCTION("""COMPUTED_VALUE"""),117.86)</f>
        <v>117.86</v>
      </c>
      <c r="H598" s="2"/>
      <c r="I598" s="2"/>
    </row>
    <row r="599" spans="1:9" ht="12.75">
      <c r="A599" s="5" t="str">
        <f>IF(LEN(D599)=1,CONCATENATE(TEXT(MONTH(B599),"00"),RIGHT(YEAR(B599),2),C599,"_0",D599),CONCATENATE(TEXT(MONTH(B599),"00"),RIGHT(YEAR(B599),2),C599,"_",D599))</f>
        <v>1023ASHC_CT</v>
      </c>
      <c r="B599" s="4">
        <f>B598</f>
        <v>45202</v>
      </c>
      <c r="C599" s="3" t="str">
        <f>C598</f>
        <v>ASHC</v>
      </c>
      <c r="D599" s="3" t="str">
        <f>D598</f>
        <v>CT</v>
      </c>
      <c r="E599" s="6">
        <v>6</v>
      </c>
      <c r="F599" s="2">
        <f ca="1">IFERROR(__xludf.DUMMYFUNCTION("""COMPUTED_VALUE"""),98)</f>
        <v>98</v>
      </c>
      <c r="G599" s="2">
        <f ca="1">IFERROR(__xludf.DUMMYFUNCTION("""COMPUTED_VALUE"""),21.31)</f>
        <v>21.31</v>
      </c>
      <c r="H599" s="2"/>
      <c r="I599" s="2"/>
    </row>
    <row r="600" spans="1:9" ht="12.75">
      <c r="A600" s="5" t="str">
        <f>IF(LEN(D600)=1,CONCATENATE(TEXT(MONTH(B600),"00"),RIGHT(YEAR(B600),2),C600,"_0",D600),CONCATENATE(TEXT(MONTH(B600),"00"),RIGHT(YEAR(B600),2),C600,"_",D600))</f>
        <v>1023ASHC_CT</v>
      </c>
      <c r="B600" s="4">
        <f>B599</f>
        <v>45202</v>
      </c>
      <c r="C600" s="3" t="str">
        <f>C599</f>
        <v>ASHC</v>
      </c>
      <c r="D600" s="3" t="str">
        <f>D599</f>
        <v>CT</v>
      </c>
      <c r="E600" s="6">
        <v>6</v>
      </c>
      <c r="F600" s="2">
        <f ca="1">IFERROR(__xludf.DUMMYFUNCTION("""COMPUTED_VALUE"""),99)</f>
        <v>99</v>
      </c>
      <c r="G600" s="2">
        <f ca="1">IFERROR(__xludf.DUMMYFUNCTION("""COMPUTED_VALUE"""),20.96)</f>
        <v>20.96</v>
      </c>
      <c r="H600" s="2"/>
      <c r="I600" s="2"/>
    </row>
    <row r="601" spans="1:9" ht="12.75">
      <c r="A601" s="5" t="str">
        <f>IF(LEN(D601)=1,CONCATENATE(TEXT(MONTH(B601),"00"),RIGHT(YEAR(B601),2),C601,"_0",D601),CONCATENATE(TEXT(MONTH(B601),"00"),RIGHT(YEAR(B601),2),C601,"_",D601))</f>
        <v>1023ASHC_CT</v>
      </c>
      <c r="B601" s="4">
        <f>B600</f>
        <v>45202</v>
      </c>
      <c r="C601" s="3" t="str">
        <f>C600</f>
        <v>ASHC</v>
      </c>
      <c r="D601" s="3" t="str">
        <f>D600</f>
        <v>CT</v>
      </c>
      <c r="E601" s="6">
        <v>6</v>
      </c>
      <c r="F601" s="2">
        <f ca="1">IFERROR(__xludf.DUMMYFUNCTION("""COMPUTED_VALUE"""),100)</f>
        <v>100</v>
      </c>
      <c r="G601" s="2">
        <f ca="1">IFERROR(__xludf.DUMMYFUNCTION("""COMPUTED_VALUE"""),123.84)</f>
        <v>123.84</v>
      </c>
      <c r="H601" s="2"/>
      <c r="I601" s="2"/>
    </row>
    <row r="602" spans="1:9" ht="12.75">
      <c r="A602" s="5" t="str">
        <f>IF(LEN(D602)=1,CONCATENATE(TEXT(MONTH(B602),"00"),RIGHT(YEAR(B602),2),C602,"_0",D602),CONCATENATE(TEXT(MONTH(B602),"00"),RIGHT(YEAR(B602),2),C602,"_",D602))</f>
        <v>1023ASHC_CT</v>
      </c>
      <c r="B602" s="4">
        <f>B601</f>
        <v>45202</v>
      </c>
      <c r="C602" s="3" t="str">
        <f>C601</f>
        <v>ASHC</v>
      </c>
      <c r="D602" s="3" t="str">
        <f>D601</f>
        <v>CT</v>
      </c>
      <c r="E602" s="6">
        <v>7</v>
      </c>
      <c r="F602" s="2">
        <f ca="1">IFERROR(__xludf.DUMMYFUNCTION("""COMPUTED_VALUE"""),1)</f>
        <v>1</v>
      </c>
      <c r="G602" s="2">
        <f ca="1">IFERROR(__xludf.DUMMYFUNCTION("""COMPUTED_VALUE"""),96.9)</f>
        <v>96.9</v>
      </c>
      <c r="H602" s="2"/>
      <c r="I602" s="2"/>
    </row>
    <row r="603" spans="1:9" ht="12.75">
      <c r="A603" s="5" t="str">
        <f>IF(LEN(D603)=1,CONCATENATE(TEXT(MONTH(B603),"00"),RIGHT(YEAR(B603),2),C603,"_0",D603),CONCATENATE(TEXT(MONTH(B603),"00"),RIGHT(YEAR(B603),2),C603,"_",D603))</f>
        <v>1023ASHC_CT</v>
      </c>
      <c r="B603" s="4">
        <f>B602</f>
        <v>45202</v>
      </c>
      <c r="C603" s="3" t="str">
        <f>C602</f>
        <v>ASHC</v>
      </c>
      <c r="D603" s="3" t="str">
        <f>D602</f>
        <v>CT</v>
      </c>
      <c r="E603" s="6">
        <v>7</v>
      </c>
      <c r="F603" s="2">
        <f ca="1">IFERROR(__xludf.DUMMYFUNCTION("""COMPUTED_VALUE"""),2)</f>
        <v>2</v>
      </c>
      <c r="G603" s="2">
        <f ca="1">IFERROR(__xludf.DUMMYFUNCTION("""COMPUTED_VALUE"""),135.62)</f>
        <v>135.62</v>
      </c>
      <c r="H603" s="2"/>
      <c r="I603" s="2"/>
    </row>
    <row r="604" spans="1:9" ht="12.75">
      <c r="A604" s="5" t="str">
        <f>IF(LEN(D604)=1,CONCATENATE(TEXT(MONTH(B604),"00"),RIGHT(YEAR(B604),2),C604,"_0",D604),CONCATENATE(TEXT(MONTH(B604),"00"),RIGHT(YEAR(B604),2),C604,"_",D604))</f>
        <v>1023ASHC_CT</v>
      </c>
      <c r="B604" s="4">
        <f>B603</f>
        <v>45202</v>
      </c>
      <c r="C604" s="3" t="str">
        <f>C603</f>
        <v>ASHC</v>
      </c>
      <c r="D604" s="3" t="str">
        <f>D603</f>
        <v>CT</v>
      </c>
      <c r="E604" s="6">
        <v>7</v>
      </c>
      <c r="F604" s="2">
        <f ca="1">IFERROR(__xludf.DUMMYFUNCTION("""COMPUTED_VALUE"""),3)</f>
        <v>3</v>
      </c>
      <c r="G604" s="2"/>
      <c r="H604" s="2">
        <f ca="1">IFERROR(__xludf.DUMMYFUNCTION("""COMPUTED_VALUE"""),80.9)</f>
        <v>80.900000000000006</v>
      </c>
      <c r="I604" s="2"/>
    </row>
    <row r="605" spans="1:9" ht="12.75">
      <c r="A605" s="5" t="str">
        <f>IF(LEN(D605)=1,CONCATENATE(TEXT(MONTH(B605),"00"),RIGHT(YEAR(B605),2),C605,"_0",D605),CONCATENATE(TEXT(MONTH(B605),"00"),RIGHT(YEAR(B605),2),C605,"_",D605))</f>
        <v>1023ASHC_CT</v>
      </c>
      <c r="B605" s="4">
        <f>B604</f>
        <v>45202</v>
      </c>
      <c r="C605" s="3" t="str">
        <f>C604</f>
        <v>ASHC</v>
      </c>
      <c r="D605" s="3" t="str">
        <f>D604</f>
        <v>CT</v>
      </c>
      <c r="E605" s="6">
        <v>7</v>
      </c>
      <c r="F605" s="2">
        <f ca="1">IFERROR(__xludf.DUMMYFUNCTION("""COMPUTED_VALUE"""),4)</f>
        <v>4</v>
      </c>
      <c r="G605" s="2">
        <f ca="1">IFERROR(__xludf.DUMMYFUNCTION("""COMPUTED_VALUE"""),102.48)</f>
        <v>102.48</v>
      </c>
      <c r="H605" s="2"/>
      <c r="I605" s="2"/>
    </row>
    <row r="606" spans="1:9" ht="12.75">
      <c r="A606" s="5" t="str">
        <f>IF(LEN(D606)=1,CONCATENATE(TEXT(MONTH(B606),"00"),RIGHT(YEAR(B606),2),C606,"_0",D606),CONCATENATE(TEXT(MONTH(B606),"00"),RIGHT(YEAR(B606),2),C606,"_",D606))</f>
        <v>1023ASHC_CT</v>
      </c>
      <c r="B606" s="4">
        <f>B605</f>
        <v>45202</v>
      </c>
      <c r="C606" s="3" t="str">
        <f>C605</f>
        <v>ASHC</v>
      </c>
      <c r="D606" s="3" t="str">
        <f>D605</f>
        <v>CT</v>
      </c>
      <c r="E606" s="6">
        <v>7</v>
      </c>
      <c r="F606" s="2">
        <f ca="1">IFERROR(__xludf.DUMMYFUNCTION("""COMPUTED_VALUE"""),5)</f>
        <v>5</v>
      </c>
      <c r="G606" s="2"/>
      <c r="H606" s="2">
        <f ca="1">IFERROR(__xludf.DUMMYFUNCTION("""COMPUTED_VALUE"""),69.15)</f>
        <v>69.150000000000006</v>
      </c>
      <c r="I606" s="2"/>
    </row>
    <row r="607" spans="1:9" ht="12.75">
      <c r="A607" s="5" t="str">
        <f>IF(LEN(D607)=1,CONCATENATE(TEXT(MONTH(B607),"00"),RIGHT(YEAR(B607),2),C607,"_0",D607),CONCATENATE(TEXT(MONTH(B607),"00"),RIGHT(YEAR(B607),2),C607,"_",D607))</f>
        <v>1023ASHC_CT</v>
      </c>
      <c r="B607" s="4">
        <f>B606</f>
        <v>45202</v>
      </c>
      <c r="C607" s="3" t="str">
        <f>C606</f>
        <v>ASHC</v>
      </c>
      <c r="D607" s="3" t="str">
        <f>D606</f>
        <v>CT</v>
      </c>
      <c r="E607" s="6">
        <v>7</v>
      </c>
      <c r="F607" s="2">
        <f ca="1">IFERROR(__xludf.DUMMYFUNCTION("""COMPUTED_VALUE"""),6)</f>
        <v>6</v>
      </c>
      <c r="G607" s="2"/>
      <c r="H607" s="2">
        <f ca="1">IFERROR(__xludf.DUMMYFUNCTION("""COMPUTED_VALUE"""),83.67)</f>
        <v>83.67</v>
      </c>
      <c r="I607" s="2"/>
    </row>
    <row r="608" spans="1:9" ht="12.75">
      <c r="A608" s="5" t="str">
        <f>IF(LEN(D608)=1,CONCATENATE(TEXT(MONTH(B608),"00"),RIGHT(YEAR(B608),2),C608,"_0",D608),CONCATENATE(TEXT(MONTH(B608),"00"),RIGHT(YEAR(B608),2),C608,"_",D608))</f>
        <v>1023ASHC_CT</v>
      </c>
      <c r="B608" s="4">
        <f>B607</f>
        <v>45202</v>
      </c>
      <c r="C608" s="3" t="str">
        <f>C607</f>
        <v>ASHC</v>
      </c>
      <c r="D608" s="3" t="str">
        <f>D607</f>
        <v>CT</v>
      </c>
      <c r="E608" s="6">
        <v>7</v>
      </c>
      <c r="F608" s="2">
        <f ca="1">IFERROR(__xludf.DUMMYFUNCTION("""COMPUTED_VALUE"""),7)</f>
        <v>7</v>
      </c>
      <c r="G608" s="2"/>
      <c r="H608" s="2">
        <f ca="1">IFERROR(__xludf.DUMMYFUNCTION("""COMPUTED_VALUE"""),108.86)</f>
        <v>108.86</v>
      </c>
      <c r="I608" s="2"/>
    </row>
    <row r="609" spans="1:9" ht="12.75">
      <c r="A609" s="5" t="str">
        <f>IF(LEN(D609)=1,CONCATENATE(TEXT(MONTH(B609),"00"),RIGHT(YEAR(B609),2),C609,"_0",D609),CONCATENATE(TEXT(MONTH(B609),"00"),RIGHT(YEAR(B609),2),C609,"_",D609))</f>
        <v>1023ASHC_CT</v>
      </c>
      <c r="B609" s="4">
        <f>B608</f>
        <v>45202</v>
      </c>
      <c r="C609" s="3" t="str">
        <f>C608</f>
        <v>ASHC</v>
      </c>
      <c r="D609" s="3" t="str">
        <f>D608</f>
        <v>CT</v>
      </c>
      <c r="E609" s="6">
        <v>7</v>
      </c>
      <c r="F609" s="2">
        <f ca="1">IFERROR(__xludf.DUMMYFUNCTION("""COMPUTED_VALUE"""),8)</f>
        <v>8</v>
      </c>
      <c r="G609" s="2">
        <f ca="1">IFERROR(__xludf.DUMMYFUNCTION("""COMPUTED_VALUE"""),117.99)</f>
        <v>117.99</v>
      </c>
      <c r="H609" s="2"/>
      <c r="I609" s="2"/>
    </row>
    <row r="610" spans="1:9" ht="12.75">
      <c r="A610" s="5" t="str">
        <f>IF(LEN(D610)=1,CONCATENATE(TEXT(MONTH(B610),"00"),RIGHT(YEAR(B610),2),C610,"_0",D610),CONCATENATE(TEXT(MONTH(B610),"00"),RIGHT(YEAR(B610),2),C610,"_",D610))</f>
        <v>1023ASHC_CT</v>
      </c>
      <c r="B610" s="4">
        <f>B609</f>
        <v>45202</v>
      </c>
      <c r="C610" s="3" t="str">
        <f>C609</f>
        <v>ASHC</v>
      </c>
      <c r="D610" s="3" t="str">
        <f>D609</f>
        <v>CT</v>
      </c>
      <c r="E610" s="6">
        <v>7</v>
      </c>
      <c r="F610" s="2">
        <f ca="1">IFERROR(__xludf.DUMMYFUNCTION("""COMPUTED_VALUE"""),9)</f>
        <v>9</v>
      </c>
      <c r="G610" s="2"/>
      <c r="H610" s="2">
        <f ca="1">IFERROR(__xludf.DUMMYFUNCTION("""COMPUTED_VALUE"""),88.78)</f>
        <v>88.78</v>
      </c>
      <c r="I610" s="2"/>
    </row>
    <row r="611" spans="1:9" ht="12.75">
      <c r="A611" s="5" t="str">
        <f>IF(LEN(D611)=1,CONCATENATE(TEXT(MONTH(B611),"00"),RIGHT(YEAR(B611),2),C611,"_0",D611),CONCATENATE(TEXT(MONTH(B611),"00"),RIGHT(YEAR(B611),2),C611,"_",D611))</f>
        <v>1023ASHC_CT</v>
      </c>
      <c r="B611" s="4">
        <f>B610</f>
        <v>45202</v>
      </c>
      <c r="C611" s="3" t="str">
        <f>C610</f>
        <v>ASHC</v>
      </c>
      <c r="D611" s="3" t="str">
        <f>D610</f>
        <v>CT</v>
      </c>
      <c r="E611" s="6">
        <v>7</v>
      </c>
      <c r="F611" s="2">
        <f ca="1">IFERROR(__xludf.DUMMYFUNCTION("""COMPUTED_VALUE"""),10)</f>
        <v>10</v>
      </c>
      <c r="G611" s="2">
        <f ca="1">IFERROR(__xludf.DUMMYFUNCTION("""COMPUTED_VALUE"""),108.46)</f>
        <v>108.46</v>
      </c>
      <c r="H611" s="2"/>
      <c r="I611" s="2"/>
    </row>
    <row r="612" spans="1:9" ht="12.75">
      <c r="A612" s="5" t="str">
        <f>IF(LEN(D612)=1,CONCATENATE(TEXT(MONTH(B612),"00"),RIGHT(YEAR(B612),2),C612,"_0",D612),CONCATENATE(TEXT(MONTH(B612),"00"),RIGHT(YEAR(B612),2),C612,"_",D612))</f>
        <v>1023ASHC_CT</v>
      </c>
      <c r="B612" s="4">
        <f>B611</f>
        <v>45202</v>
      </c>
      <c r="C612" s="3" t="str">
        <f>C611</f>
        <v>ASHC</v>
      </c>
      <c r="D612" s="3" t="str">
        <f>D611</f>
        <v>CT</v>
      </c>
      <c r="E612" s="6">
        <v>7</v>
      </c>
      <c r="F612" s="2">
        <f ca="1">IFERROR(__xludf.DUMMYFUNCTION("""COMPUTED_VALUE"""),11)</f>
        <v>11</v>
      </c>
      <c r="G612" s="2">
        <f ca="1">IFERROR(__xludf.DUMMYFUNCTION("""COMPUTED_VALUE"""),19.43)</f>
        <v>19.43</v>
      </c>
      <c r="H612" s="2"/>
      <c r="I612" s="2"/>
    </row>
    <row r="613" spans="1:9" ht="12.75">
      <c r="A613" s="5" t="str">
        <f>IF(LEN(D613)=1,CONCATENATE(TEXT(MONTH(B613),"00"),RIGHT(YEAR(B613),2),C613,"_0",D613),CONCATENATE(TEXT(MONTH(B613),"00"),RIGHT(YEAR(B613),2),C613,"_",D613))</f>
        <v>1023ASHC_CT</v>
      </c>
      <c r="B613" s="4">
        <f>B612</f>
        <v>45202</v>
      </c>
      <c r="C613" s="3" t="str">
        <f>C612</f>
        <v>ASHC</v>
      </c>
      <c r="D613" s="3" t="str">
        <f>D612</f>
        <v>CT</v>
      </c>
      <c r="E613" s="6">
        <v>7</v>
      </c>
      <c r="F613" s="2">
        <f ca="1">IFERROR(__xludf.DUMMYFUNCTION("""COMPUTED_VALUE"""),12)</f>
        <v>12</v>
      </c>
      <c r="G613" s="2"/>
      <c r="H613" s="2">
        <f ca="1">IFERROR(__xludf.DUMMYFUNCTION("""COMPUTED_VALUE"""),51.69)</f>
        <v>51.69</v>
      </c>
      <c r="I613" s="2"/>
    </row>
    <row r="614" spans="1:9" ht="12.75">
      <c r="A614" s="5" t="str">
        <f>IF(LEN(D614)=1,CONCATENATE(TEXT(MONTH(B614),"00"),RIGHT(YEAR(B614),2),C614,"_0",D614),CONCATENATE(TEXT(MONTH(B614),"00"),RIGHT(YEAR(B614),2),C614,"_",D614))</f>
        <v>1023ASHC_CT</v>
      </c>
      <c r="B614" s="4">
        <f>B613</f>
        <v>45202</v>
      </c>
      <c r="C614" s="3" t="str">
        <f>C613</f>
        <v>ASHC</v>
      </c>
      <c r="D614" s="3" t="str">
        <f>D613</f>
        <v>CT</v>
      </c>
      <c r="E614" s="6">
        <v>7</v>
      </c>
      <c r="F614" s="2">
        <f ca="1">IFERROR(__xludf.DUMMYFUNCTION("""COMPUTED_VALUE"""),13)</f>
        <v>13</v>
      </c>
      <c r="G614" s="2"/>
      <c r="H614" s="2">
        <f ca="1">IFERROR(__xludf.DUMMYFUNCTION("""COMPUTED_VALUE"""),53.67)</f>
        <v>53.67</v>
      </c>
      <c r="I614" s="2"/>
    </row>
    <row r="615" spans="1:9" ht="12.75">
      <c r="A615" s="5" t="str">
        <f>IF(LEN(D615)=1,CONCATENATE(TEXT(MONTH(B615),"00"),RIGHT(YEAR(B615),2),C615,"_0",D615),CONCATENATE(TEXT(MONTH(B615),"00"),RIGHT(YEAR(B615),2),C615,"_",D615))</f>
        <v>1023ASHC_CT</v>
      </c>
      <c r="B615" s="4">
        <f>B614</f>
        <v>45202</v>
      </c>
      <c r="C615" s="3" t="str">
        <f>C614</f>
        <v>ASHC</v>
      </c>
      <c r="D615" s="3" t="str">
        <f>D614</f>
        <v>CT</v>
      </c>
      <c r="E615" s="6">
        <v>7</v>
      </c>
      <c r="F615" s="2">
        <f ca="1">IFERROR(__xludf.DUMMYFUNCTION("""COMPUTED_VALUE"""),14)</f>
        <v>14</v>
      </c>
      <c r="G615" s="2">
        <f ca="1">IFERROR(__xludf.DUMMYFUNCTION("""COMPUTED_VALUE"""),67.02)</f>
        <v>67.02</v>
      </c>
      <c r="H615" s="2"/>
      <c r="I615" s="2"/>
    </row>
    <row r="616" spans="1:9" ht="12.75">
      <c r="A616" s="5" t="str">
        <f>IF(LEN(D616)=1,CONCATENATE(TEXT(MONTH(B616),"00"),RIGHT(YEAR(B616),2),C616,"_0",D616),CONCATENATE(TEXT(MONTH(B616),"00"),RIGHT(YEAR(B616),2),C616,"_",D616))</f>
        <v>1023ASHC_CT</v>
      </c>
      <c r="B616" s="4">
        <f>B615</f>
        <v>45202</v>
      </c>
      <c r="C616" s="3" t="str">
        <f>C615</f>
        <v>ASHC</v>
      </c>
      <c r="D616" s="3" t="str">
        <f>D615</f>
        <v>CT</v>
      </c>
      <c r="E616" s="6">
        <v>7</v>
      </c>
      <c r="F616" s="2">
        <f ca="1">IFERROR(__xludf.DUMMYFUNCTION("""COMPUTED_VALUE"""),15)</f>
        <v>15</v>
      </c>
      <c r="G616" s="2">
        <f ca="1">IFERROR(__xludf.DUMMYFUNCTION("""COMPUTED_VALUE"""),22.43)</f>
        <v>22.43</v>
      </c>
      <c r="H616" s="2"/>
      <c r="I616" s="2"/>
    </row>
    <row r="617" spans="1:9" ht="12.75">
      <c r="A617" s="5" t="str">
        <f>IF(LEN(D617)=1,CONCATENATE(TEXT(MONTH(B617),"00"),RIGHT(YEAR(B617),2),C617,"_0",D617),CONCATENATE(TEXT(MONTH(B617),"00"),RIGHT(YEAR(B617),2),C617,"_",D617))</f>
        <v>1023ASHC_CT</v>
      </c>
      <c r="B617" s="4">
        <f>B616</f>
        <v>45202</v>
      </c>
      <c r="C617" s="3" t="str">
        <f>C616</f>
        <v>ASHC</v>
      </c>
      <c r="D617" s="3" t="str">
        <f>D616</f>
        <v>CT</v>
      </c>
      <c r="E617" s="6">
        <v>7</v>
      </c>
      <c r="F617" s="2">
        <f ca="1">IFERROR(__xludf.DUMMYFUNCTION("""COMPUTED_VALUE"""),16)</f>
        <v>16</v>
      </c>
      <c r="G617" s="2">
        <f ca="1">IFERROR(__xludf.DUMMYFUNCTION("""COMPUTED_VALUE"""),58.88)</f>
        <v>58.88</v>
      </c>
      <c r="H617" s="2"/>
      <c r="I617" s="2"/>
    </row>
    <row r="618" spans="1:9" ht="12.75">
      <c r="A618" s="5" t="str">
        <f>IF(LEN(D618)=1,CONCATENATE(TEXT(MONTH(B618),"00"),RIGHT(YEAR(B618),2),C618,"_0",D618),CONCATENATE(TEXT(MONTH(B618),"00"),RIGHT(YEAR(B618),2),C618,"_",D618))</f>
        <v>1023ASHC_CT</v>
      </c>
      <c r="B618" s="4">
        <f>B617</f>
        <v>45202</v>
      </c>
      <c r="C618" s="3" t="str">
        <f>C617</f>
        <v>ASHC</v>
      </c>
      <c r="D618" s="3" t="str">
        <f>D617</f>
        <v>CT</v>
      </c>
      <c r="E618" s="6">
        <v>7</v>
      </c>
      <c r="F618" s="2">
        <f ca="1">IFERROR(__xludf.DUMMYFUNCTION("""COMPUTED_VALUE"""),17)</f>
        <v>17</v>
      </c>
      <c r="G618" s="2">
        <f ca="1">IFERROR(__xludf.DUMMYFUNCTION("""COMPUTED_VALUE"""),92.63)</f>
        <v>92.63</v>
      </c>
      <c r="H618" s="2"/>
      <c r="I618" s="2"/>
    </row>
    <row r="619" spans="1:9" ht="12.75">
      <c r="A619" s="5" t="str">
        <f>IF(LEN(D619)=1,CONCATENATE(TEXT(MONTH(B619),"00"),RIGHT(YEAR(B619),2),C619,"_0",D619),CONCATENATE(TEXT(MONTH(B619),"00"),RIGHT(YEAR(B619),2),C619,"_",D619))</f>
        <v>1023ASHC_CT</v>
      </c>
      <c r="B619" s="4">
        <f>B618</f>
        <v>45202</v>
      </c>
      <c r="C619" s="3" t="str">
        <f>C618</f>
        <v>ASHC</v>
      </c>
      <c r="D619" s="3" t="str">
        <f>D618</f>
        <v>CT</v>
      </c>
      <c r="E619" s="6">
        <v>7</v>
      </c>
      <c r="F619" s="2">
        <f ca="1">IFERROR(__xludf.DUMMYFUNCTION("""COMPUTED_VALUE"""),18)</f>
        <v>18</v>
      </c>
      <c r="G619" s="2">
        <f ca="1">IFERROR(__xludf.DUMMYFUNCTION("""COMPUTED_VALUE"""),93.8)</f>
        <v>93.8</v>
      </c>
      <c r="H619" s="2"/>
      <c r="I619" s="2"/>
    </row>
    <row r="620" spans="1:9" ht="12.75">
      <c r="A620" s="5" t="str">
        <f>IF(LEN(D620)=1,CONCATENATE(TEXT(MONTH(B620),"00"),RIGHT(YEAR(B620),2),C620,"_0",D620),CONCATENATE(TEXT(MONTH(B620),"00"),RIGHT(YEAR(B620),2),C620,"_",D620))</f>
        <v>1023ASHC_CT</v>
      </c>
      <c r="B620" s="4">
        <f>B619</f>
        <v>45202</v>
      </c>
      <c r="C620" s="3" t="str">
        <f>C619</f>
        <v>ASHC</v>
      </c>
      <c r="D620" s="3" t="str">
        <f>D619</f>
        <v>CT</v>
      </c>
      <c r="E620" s="6">
        <v>7</v>
      </c>
      <c r="F620" s="2">
        <f ca="1">IFERROR(__xludf.DUMMYFUNCTION("""COMPUTED_VALUE"""),19)</f>
        <v>19</v>
      </c>
      <c r="G620" s="2">
        <f ca="1">IFERROR(__xludf.DUMMYFUNCTION("""COMPUTED_VALUE"""),19.38)</f>
        <v>19.38</v>
      </c>
      <c r="H620" s="2"/>
      <c r="I620" s="2"/>
    </row>
    <row r="621" spans="1:9" ht="12.75">
      <c r="A621" s="5" t="str">
        <f>IF(LEN(D621)=1,CONCATENATE(TEXT(MONTH(B621),"00"),RIGHT(YEAR(B621),2),C621,"_0",D621),CONCATENATE(TEXT(MONTH(B621),"00"),RIGHT(YEAR(B621),2),C621,"_",D621))</f>
        <v>1023ASHC_CT</v>
      </c>
      <c r="B621" s="4">
        <f>B620</f>
        <v>45202</v>
      </c>
      <c r="C621" s="3" t="str">
        <f>C620</f>
        <v>ASHC</v>
      </c>
      <c r="D621" s="3" t="str">
        <f>D620</f>
        <v>CT</v>
      </c>
      <c r="E621" s="6">
        <v>7</v>
      </c>
      <c r="F621" s="2">
        <f ca="1">IFERROR(__xludf.DUMMYFUNCTION("""COMPUTED_VALUE"""),20)</f>
        <v>20</v>
      </c>
      <c r="G621" s="2">
        <f ca="1">IFERROR(__xludf.DUMMYFUNCTION("""COMPUTED_VALUE"""),56.5)</f>
        <v>56.5</v>
      </c>
      <c r="H621" s="2"/>
      <c r="I621" s="2"/>
    </row>
    <row r="622" spans="1:9" ht="12.75">
      <c r="A622" s="5" t="str">
        <f>IF(LEN(D622)=1,CONCATENATE(TEXT(MONTH(B622),"00"),RIGHT(YEAR(B622),2),C622,"_0",D622),CONCATENATE(TEXT(MONTH(B622),"00"),RIGHT(YEAR(B622),2),C622,"_",D622))</f>
        <v>1023ASHC_CT</v>
      </c>
      <c r="B622" s="4">
        <f>B621</f>
        <v>45202</v>
      </c>
      <c r="C622" s="3" t="str">
        <f>C621</f>
        <v>ASHC</v>
      </c>
      <c r="D622" s="3" t="str">
        <f>D621</f>
        <v>CT</v>
      </c>
      <c r="E622" s="6">
        <v>7</v>
      </c>
      <c r="F622" s="2">
        <f ca="1">IFERROR(__xludf.DUMMYFUNCTION("""COMPUTED_VALUE"""),21)</f>
        <v>21</v>
      </c>
      <c r="G622" s="2"/>
      <c r="H622" s="2">
        <f ca="1">IFERROR(__xludf.DUMMYFUNCTION("""COMPUTED_VALUE"""),40.18)</f>
        <v>40.18</v>
      </c>
      <c r="I622" s="2"/>
    </row>
    <row r="623" spans="1:9" ht="12.75">
      <c r="A623" s="5" t="str">
        <f>IF(LEN(D623)=1,CONCATENATE(TEXT(MONTH(B623),"00"),RIGHT(YEAR(B623),2),C623,"_0",D623),CONCATENATE(TEXT(MONTH(B623),"00"),RIGHT(YEAR(B623),2),C623,"_",D623))</f>
        <v>1023ASHC_CT</v>
      </c>
      <c r="B623" s="4">
        <f>B622</f>
        <v>45202</v>
      </c>
      <c r="C623" s="3" t="str">
        <f>C622</f>
        <v>ASHC</v>
      </c>
      <c r="D623" s="3" t="str">
        <f>D622</f>
        <v>CT</v>
      </c>
      <c r="E623" s="6">
        <v>7</v>
      </c>
      <c r="F623" s="2">
        <f ca="1">IFERROR(__xludf.DUMMYFUNCTION("""COMPUTED_VALUE"""),22)</f>
        <v>22</v>
      </c>
      <c r="G623" s="2">
        <f ca="1">IFERROR(__xludf.DUMMYFUNCTION("""COMPUTED_VALUE"""),85.22)</f>
        <v>85.22</v>
      </c>
      <c r="H623" s="2"/>
      <c r="I623" s="2"/>
    </row>
    <row r="624" spans="1:9" ht="12.75">
      <c r="A624" s="5" t="str">
        <f>IF(LEN(D624)=1,CONCATENATE(TEXT(MONTH(B624),"00"),RIGHT(YEAR(B624),2),C624,"_0",D624),CONCATENATE(TEXT(MONTH(B624),"00"),RIGHT(YEAR(B624),2),C624,"_",D624))</f>
        <v>1023ASHC_CT</v>
      </c>
      <c r="B624" s="4">
        <f>B623</f>
        <v>45202</v>
      </c>
      <c r="C624" s="3" t="str">
        <f>C623</f>
        <v>ASHC</v>
      </c>
      <c r="D624" s="3" t="str">
        <f>D623</f>
        <v>CT</v>
      </c>
      <c r="E624" s="6">
        <v>7</v>
      </c>
      <c r="F624" s="2">
        <f ca="1">IFERROR(__xludf.DUMMYFUNCTION("""COMPUTED_VALUE"""),23)</f>
        <v>23</v>
      </c>
      <c r="G624" s="2">
        <f ca="1">IFERROR(__xludf.DUMMYFUNCTION("""COMPUTED_VALUE"""),62.33)</f>
        <v>62.33</v>
      </c>
      <c r="H624" s="2"/>
      <c r="I624" s="2"/>
    </row>
    <row r="625" spans="1:9" ht="12.75">
      <c r="A625" s="5" t="str">
        <f>IF(LEN(D625)=1,CONCATENATE(TEXT(MONTH(B625),"00"),RIGHT(YEAR(B625),2),C625,"_0",D625),CONCATENATE(TEXT(MONTH(B625),"00"),RIGHT(YEAR(B625),2),C625,"_",D625))</f>
        <v>1023ASHC_CT</v>
      </c>
      <c r="B625" s="4">
        <f>B624</f>
        <v>45202</v>
      </c>
      <c r="C625" s="3" t="str">
        <f>C624</f>
        <v>ASHC</v>
      </c>
      <c r="D625" s="3" t="str">
        <f>D624</f>
        <v>CT</v>
      </c>
      <c r="E625" s="6">
        <v>7</v>
      </c>
      <c r="F625" s="2">
        <f ca="1">IFERROR(__xludf.DUMMYFUNCTION("""COMPUTED_VALUE"""),24)</f>
        <v>24</v>
      </c>
      <c r="G625" s="2">
        <f ca="1">IFERROR(__xludf.DUMMYFUNCTION("""COMPUTED_VALUE"""),97.92)</f>
        <v>97.92</v>
      </c>
      <c r="H625" s="2"/>
      <c r="I625" s="2"/>
    </row>
    <row r="626" spans="1:9" ht="12.75">
      <c r="A626" s="5" t="str">
        <f>IF(LEN(D626)=1,CONCATENATE(TEXT(MONTH(B626),"00"),RIGHT(YEAR(B626),2),C626,"_0",D626),CONCATENATE(TEXT(MONTH(B626),"00"),RIGHT(YEAR(B626),2),C626,"_",D626))</f>
        <v>1023ASHC_CT</v>
      </c>
      <c r="B626" s="4">
        <f>B625</f>
        <v>45202</v>
      </c>
      <c r="C626" s="3" t="str">
        <f>C625</f>
        <v>ASHC</v>
      </c>
      <c r="D626" s="3" t="str">
        <f>D625</f>
        <v>CT</v>
      </c>
      <c r="E626" s="6">
        <v>7</v>
      </c>
      <c r="F626" s="2">
        <f ca="1">IFERROR(__xludf.DUMMYFUNCTION("""COMPUTED_VALUE"""),25)</f>
        <v>25</v>
      </c>
      <c r="G626" s="2">
        <f ca="1">IFERROR(__xludf.DUMMYFUNCTION("""COMPUTED_VALUE"""),115.02)</f>
        <v>115.02</v>
      </c>
      <c r="H626" s="2"/>
      <c r="I626" s="2"/>
    </row>
    <row r="627" spans="1:9" ht="12.75">
      <c r="A627" s="5" t="str">
        <f>IF(LEN(D627)=1,CONCATENATE(TEXT(MONTH(B627),"00"),RIGHT(YEAR(B627),2),C627,"_0",D627),CONCATENATE(TEXT(MONTH(B627),"00"),RIGHT(YEAR(B627),2),C627,"_",D627))</f>
        <v>1023ASHC_CT</v>
      </c>
      <c r="B627" s="4">
        <f>B626</f>
        <v>45202</v>
      </c>
      <c r="C627" s="3" t="str">
        <f>C626</f>
        <v>ASHC</v>
      </c>
      <c r="D627" s="3" t="str">
        <f>D626</f>
        <v>CT</v>
      </c>
      <c r="E627" s="6">
        <v>7</v>
      </c>
      <c r="F627" s="2">
        <f ca="1">IFERROR(__xludf.DUMMYFUNCTION("""COMPUTED_VALUE"""),26)</f>
        <v>26</v>
      </c>
      <c r="G627" s="2">
        <f ca="1">IFERROR(__xludf.DUMMYFUNCTION("""COMPUTED_VALUE"""),122.14)</f>
        <v>122.14</v>
      </c>
      <c r="H627" s="2"/>
      <c r="I627" s="2"/>
    </row>
    <row r="628" spans="1:9" ht="12.75">
      <c r="A628" s="5" t="str">
        <f>IF(LEN(D628)=1,CONCATENATE(TEXT(MONTH(B628),"00"),RIGHT(YEAR(B628),2),C628,"_0",D628),CONCATENATE(TEXT(MONTH(B628),"00"),RIGHT(YEAR(B628),2),C628,"_",D628))</f>
        <v>1023ASHC_CT</v>
      </c>
      <c r="B628" s="4">
        <f>B627</f>
        <v>45202</v>
      </c>
      <c r="C628" s="3" t="str">
        <f>C627</f>
        <v>ASHC</v>
      </c>
      <c r="D628" s="3" t="str">
        <f>D627</f>
        <v>CT</v>
      </c>
      <c r="E628" s="6">
        <v>7</v>
      </c>
      <c r="F628" s="2">
        <f ca="1">IFERROR(__xludf.DUMMYFUNCTION("""COMPUTED_VALUE"""),27)</f>
        <v>27</v>
      </c>
      <c r="G628" s="2">
        <f ca="1">IFERROR(__xludf.DUMMYFUNCTION("""COMPUTED_VALUE"""),65.06)</f>
        <v>65.06</v>
      </c>
      <c r="H628" s="2"/>
      <c r="I628" s="2"/>
    </row>
    <row r="629" spans="1:9" ht="12.75">
      <c r="A629" s="5" t="str">
        <f>IF(LEN(D629)=1,CONCATENATE(TEXT(MONTH(B629),"00"),RIGHT(YEAR(B629),2),C629,"_0",D629),CONCATENATE(TEXT(MONTH(B629),"00"),RIGHT(YEAR(B629),2),C629,"_",D629))</f>
        <v>1023ASHC_CT</v>
      </c>
      <c r="B629" s="4">
        <f>B628</f>
        <v>45202</v>
      </c>
      <c r="C629" s="3" t="str">
        <f>C628</f>
        <v>ASHC</v>
      </c>
      <c r="D629" s="3" t="str">
        <f>D628</f>
        <v>CT</v>
      </c>
      <c r="E629" s="6">
        <v>7</v>
      </c>
      <c r="F629" s="2">
        <f ca="1">IFERROR(__xludf.DUMMYFUNCTION("""COMPUTED_VALUE"""),28)</f>
        <v>28</v>
      </c>
      <c r="G629" s="2">
        <f ca="1">IFERROR(__xludf.DUMMYFUNCTION("""COMPUTED_VALUE"""),22.96)</f>
        <v>22.96</v>
      </c>
      <c r="H629" s="2"/>
      <c r="I629" s="2"/>
    </row>
    <row r="630" spans="1:9" ht="12.75">
      <c r="A630" s="5" t="str">
        <f>IF(LEN(D630)=1,CONCATENATE(TEXT(MONTH(B630),"00"),RIGHT(YEAR(B630),2),C630,"_0",D630),CONCATENATE(TEXT(MONTH(B630),"00"),RIGHT(YEAR(B630),2),C630,"_",D630))</f>
        <v>1023ASHC_CT</v>
      </c>
      <c r="B630" s="4">
        <f>B629</f>
        <v>45202</v>
      </c>
      <c r="C630" s="3" t="str">
        <f>C629</f>
        <v>ASHC</v>
      </c>
      <c r="D630" s="3" t="str">
        <f>D629</f>
        <v>CT</v>
      </c>
      <c r="E630" s="6">
        <v>7</v>
      </c>
      <c r="F630" s="2">
        <f ca="1">IFERROR(__xludf.DUMMYFUNCTION("""COMPUTED_VALUE"""),29)</f>
        <v>29</v>
      </c>
      <c r="G630" s="2">
        <f ca="1">IFERROR(__xludf.DUMMYFUNCTION("""COMPUTED_VALUE"""),138.32)</f>
        <v>138.32</v>
      </c>
      <c r="H630" s="2"/>
      <c r="I630" s="2"/>
    </row>
    <row r="631" spans="1:9" ht="12.75">
      <c r="A631" s="5" t="str">
        <f>IF(LEN(D631)=1,CONCATENATE(TEXT(MONTH(B631),"00"),RIGHT(YEAR(B631),2),C631,"_0",D631),CONCATENATE(TEXT(MONTH(B631),"00"),RIGHT(YEAR(B631),2),C631,"_",D631))</f>
        <v>1023ASHC_CT</v>
      </c>
      <c r="B631" s="4">
        <f>B630</f>
        <v>45202</v>
      </c>
      <c r="C631" s="3" t="str">
        <f>C630</f>
        <v>ASHC</v>
      </c>
      <c r="D631" s="3" t="str">
        <f>D630</f>
        <v>CT</v>
      </c>
      <c r="E631" s="6">
        <v>7</v>
      </c>
      <c r="F631" s="2">
        <f ca="1">IFERROR(__xludf.DUMMYFUNCTION("""COMPUTED_VALUE"""),30)</f>
        <v>30</v>
      </c>
      <c r="G631" s="2"/>
      <c r="H631" s="2">
        <f ca="1">IFERROR(__xludf.DUMMYFUNCTION("""COMPUTED_VALUE"""),35.17)</f>
        <v>35.17</v>
      </c>
      <c r="I631" s="2"/>
    </row>
    <row r="632" spans="1:9" ht="12.75">
      <c r="A632" s="5" t="str">
        <f>IF(LEN(D632)=1,CONCATENATE(TEXT(MONTH(B632),"00"),RIGHT(YEAR(B632),2),C632,"_0",D632),CONCATENATE(TEXT(MONTH(B632),"00"),RIGHT(YEAR(B632),2),C632,"_",D632))</f>
        <v>1023ASHC_CT</v>
      </c>
      <c r="B632" s="4">
        <f>B631</f>
        <v>45202</v>
      </c>
      <c r="C632" s="3" t="str">
        <f>C631</f>
        <v>ASHC</v>
      </c>
      <c r="D632" s="3" t="str">
        <f>D631</f>
        <v>CT</v>
      </c>
      <c r="E632" s="6">
        <v>7</v>
      </c>
      <c r="F632" s="2">
        <f ca="1">IFERROR(__xludf.DUMMYFUNCTION("""COMPUTED_VALUE"""),31)</f>
        <v>31</v>
      </c>
      <c r="G632" s="2"/>
      <c r="H632" s="2">
        <f ca="1">IFERROR(__xludf.DUMMYFUNCTION("""COMPUTED_VALUE"""),101.85)</f>
        <v>101.85</v>
      </c>
      <c r="I632" s="2"/>
    </row>
    <row r="633" spans="1:9" ht="12.75">
      <c r="A633" s="5" t="str">
        <f>IF(LEN(D633)=1,CONCATENATE(TEXT(MONTH(B633),"00"),RIGHT(YEAR(B633),2),C633,"_0",D633),CONCATENATE(TEXT(MONTH(B633),"00"),RIGHT(YEAR(B633),2),C633,"_",D633))</f>
        <v>1023ASHC_CT</v>
      </c>
      <c r="B633" s="4">
        <f>B632</f>
        <v>45202</v>
      </c>
      <c r="C633" s="3" t="str">
        <f>C632</f>
        <v>ASHC</v>
      </c>
      <c r="D633" s="3" t="str">
        <f>D632</f>
        <v>CT</v>
      </c>
      <c r="E633" s="6">
        <v>7</v>
      </c>
      <c r="F633" s="2">
        <f ca="1">IFERROR(__xludf.DUMMYFUNCTION("""COMPUTED_VALUE"""),32)</f>
        <v>32</v>
      </c>
      <c r="G633" s="2">
        <f ca="1">IFERROR(__xludf.DUMMYFUNCTION("""COMPUTED_VALUE"""),14.04)</f>
        <v>14.04</v>
      </c>
      <c r="H633" s="2"/>
      <c r="I633" s="2"/>
    </row>
    <row r="634" spans="1:9" ht="12.75">
      <c r="A634" s="5" t="str">
        <f>IF(LEN(D634)=1,CONCATENATE(TEXT(MONTH(B634),"00"),RIGHT(YEAR(B634),2),C634,"_0",D634),CONCATENATE(TEXT(MONTH(B634),"00"),RIGHT(YEAR(B634),2),C634,"_",D634))</f>
        <v>1023ASHC_CT</v>
      </c>
      <c r="B634" s="4">
        <f>B633</f>
        <v>45202</v>
      </c>
      <c r="C634" s="3" t="str">
        <f>C633</f>
        <v>ASHC</v>
      </c>
      <c r="D634" s="3" t="str">
        <f>D633</f>
        <v>CT</v>
      </c>
      <c r="E634" s="6">
        <v>7</v>
      </c>
      <c r="F634" s="2">
        <f ca="1">IFERROR(__xludf.DUMMYFUNCTION("""COMPUTED_VALUE"""),33)</f>
        <v>33</v>
      </c>
      <c r="G634" s="2">
        <f ca="1">IFERROR(__xludf.DUMMYFUNCTION("""COMPUTED_VALUE"""),23.73)</f>
        <v>23.73</v>
      </c>
      <c r="H634" s="2"/>
      <c r="I634" s="2"/>
    </row>
    <row r="635" spans="1:9" ht="12.75">
      <c r="A635" s="5" t="str">
        <f>IF(LEN(D635)=1,CONCATENATE(TEXT(MONTH(B635),"00"),RIGHT(YEAR(B635),2),C635,"_0",D635),CONCATENATE(TEXT(MONTH(B635),"00"),RIGHT(YEAR(B635),2),C635,"_",D635))</f>
        <v>1023ASHC_CT</v>
      </c>
      <c r="B635" s="4">
        <f>B634</f>
        <v>45202</v>
      </c>
      <c r="C635" s="3" t="str">
        <f>C634</f>
        <v>ASHC</v>
      </c>
      <c r="D635" s="3" t="str">
        <f>D634</f>
        <v>CT</v>
      </c>
      <c r="E635" s="6">
        <v>7</v>
      </c>
      <c r="F635" s="2">
        <f ca="1">IFERROR(__xludf.DUMMYFUNCTION("""COMPUTED_VALUE"""),34)</f>
        <v>34</v>
      </c>
      <c r="G635" s="2">
        <f ca="1">IFERROR(__xludf.DUMMYFUNCTION("""COMPUTED_VALUE"""),22.75)</f>
        <v>22.75</v>
      </c>
      <c r="H635" s="2"/>
      <c r="I635" s="2"/>
    </row>
    <row r="636" spans="1:9" ht="12.75">
      <c r="A636" s="5" t="str">
        <f>IF(LEN(D636)=1,CONCATENATE(TEXT(MONTH(B636),"00"),RIGHT(YEAR(B636),2),C636,"_0",D636),CONCATENATE(TEXT(MONTH(B636),"00"),RIGHT(YEAR(B636),2),C636,"_",D636))</f>
        <v>1023ASHC_CT</v>
      </c>
      <c r="B636" s="4">
        <f>B635</f>
        <v>45202</v>
      </c>
      <c r="C636" s="3" t="str">
        <f>C635</f>
        <v>ASHC</v>
      </c>
      <c r="D636" s="3" t="str">
        <f>D635</f>
        <v>CT</v>
      </c>
      <c r="E636" s="6">
        <v>7</v>
      </c>
      <c r="F636" s="2">
        <f ca="1">IFERROR(__xludf.DUMMYFUNCTION("""COMPUTED_VALUE"""),35)</f>
        <v>35</v>
      </c>
      <c r="G636" s="2">
        <f ca="1">IFERROR(__xludf.DUMMYFUNCTION("""COMPUTED_VALUE"""),20.61)</f>
        <v>20.61</v>
      </c>
      <c r="H636" s="2"/>
      <c r="I636" s="2"/>
    </row>
    <row r="637" spans="1:9" ht="12.75">
      <c r="A637" s="5" t="str">
        <f>IF(LEN(D637)=1,CONCATENATE(TEXT(MONTH(B637),"00"),RIGHT(YEAR(B637),2),C637,"_0",D637),CONCATENATE(TEXT(MONTH(B637),"00"),RIGHT(YEAR(B637),2),C637,"_",D637))</f>
        <v>1023ASHC_CT</v>
      </c>
      <c r="B637" s="4">
        <f>B636</f>
        <v>45202</v>
      </c>
      <c r="C637" s="3" t="str">
        <f>C636</f>
        <v>ASHC</v>
      </c>
      <c r="D637" s="3" t="str">
        <f>D636</f>
        <v>CT</v>
      </c>
      <c r="E637" s="6">
        <v>7</v>
      </c>
      <c r="F637" s="2">
        <f ca="1">IFERROR(__xludf.DUMMYFUNCTION("""COMPUTED_VALUE"""),36)</f>
        <v>36</v>
      </c>
      <c r="G637" s="2">
        <f ca="1">IFERROR(__xludf.DUMMYFUNCTION("""COMPUTED_VALUE"""),20.6)</f>
        <v>20.6</v>
      </c>
      <c r="H637" s="2"/>
      <c r="I637" s="2"/>
    </row>
    <row r="638" spans="1:9" ht="12.75">
      <c r="A638" s="5" t="str">
        <f>IF(LEN(D638)=1,CONCATENATE(TEXT(MONTH(B638),"00"),RIGHT(YEAR(B638),2),C638,"_0",D638),CONCATENATE(TEXT(MONTH(B638),"00"),RIGHT(YEAR(B638),2),C638,"_",D638))</f>
        <v>1023ASHC_CT</v>
      </c>
      <c r="B638" s="4">
        <f>B637</f>
        <v>45202</v>
      </c>
      <c r="C638" s="3" t="str">
        <f>C637</f>
        <v>ASHC</v>
      </c>
      <c r="D638" s="3" t="str">
        <f>D637</f>
        <v>CT</v>
      </c>
      <c r="E638" s="6">
        <v>7</v>
      </c>
      <c r="F638" s="2">
        <f ca="1">IFERROR(__xludf.DUMMYFUNCTION("""COMPUTED_VALUE"""),37)</f>
        <v>37</v>
      </c>
      <c r="G638" s="2">
        <f ca="1">IFERROR(__xludf.DUMMYFUNCTION("""COMPUTED_VALUE"""),20.34)</f>
        <v>20.34</v>
      </c>
      <c r="H638" s="2"/>
      <c r="I638" s="2"/>
    </row>
    <row r="639" spans="1:9" ht="12.75">
      <c r="A639" s="5" t="str">
        <f>IF(LEN(D639)=1,CONCATENATE(TEXT(MONTH(B639),"00"),RIGHT(YEAR(B639),2),C639,"_0",D639),CONCATENATE(TEXT(MONTH(B639),"00"),RIGHT(YEAR(B639),2),C639,"_",D639))</f>
        <v>1023ASHC_CT</v>
      </c>
      <c r="B639" s="4">
        <f>B638</f>
        <v>45202</v>
      </c>
      <c r="C639" s="3" t="str">
        <f>C638</f>
        <v>ASHC</v>
      </c>
      <c r="D639" s="3" t="str">
        <f>D638</f>
        <v>CT</v>
      </c>
      <c r="E639" s="6">
        <v>7</v>
      </c>
      <c r="F639" s="2">
        <f ca="1">IFERROR(__xludf.DUMMYFUNCTION("""COMPUTED_VALUE"""),38)</f>
        <v>38</v>
      </c>
      <c r="G639" s="2">
        <f ca="1">IFERROR(__xludf.DUMMYFUNCTION("""COMPUTED_VALUE"""),17.47)</f>
        <v>17.47</v>
      </c>
      <c r="H639" s="2"/>
      <c r="I639" s="2"/>
    </row>
    <row r="640" spans="1:9" ht="12.75">
      <c r="A640" s="5" t="str">
        <f>IF(LEN(D640)=1,CONCATENATE(TEXT(MONTH(B640),"00"),RIGHT(YEAR(B640),2),C640,"_0",D640),CONCATENATE(TEXT(MONTH(B640),"00"),RIGHT(YEAR(B640),2),C640,"_",D640))</f>
        <v>1023ASHC_CT</v>
      </c>
      <c r="B640" s="4">
        <f>B639</f>
        <v>45202</v>
      </c>
      <c r="C640" s="3" t="str">
        <f>C639</f>
        <v>ASHC</v>
      </c>
      <c r="D640" s="3" t="str">
        <f>D639</f>
        <v>CT</v>
      </c>
      <c r="E640" s="6">
        <v>7</v>
      </c>
      <c r="F640" s="2">
        <f ca="1">IFERROR(__xludf.DUMMYFUNCTION("""COMPUTED_VALUE"""),39)</f>
        <v>39</v>
      </c>
      <c r="G640" s="2">
        <f ca="1">IFERROR(__xludf.DUMMYFUNCTION("""COMPUTED_VALUE"""),11.3)</f>
        <v>11.3</v>
      </c>
      <c r="H640" s="2"/>
      <c r="I640" s="2"/>
    </row>
    <row r="641" spans="1:9" ht="12.75">
      <c r="A641" s="5" t="str">
        <f>IF(LEN(D641)=1,CONCATENATE(TEXT(MONTH(B641),"00"),RIGHT(YEAR(B641),2),C641,"_0",D641),CONCATENATE(TEXT(MONTH(B641),"00"),RIGHT(YEAR(B641),2),C641,"_",D641))</f>
        <v>1023ASHC_CT</v>
      </c>
      <c r="B641" s="4">
        <f>B640</f>
        <v>45202</v>
      </c>
      <c r="C641" s="3" t="str">
        <f>C640</f>
        <v>ASHC</v>
      </c>
      <c r="D641" s="3" t="str">
        <f>D640</f>
        <v>CT</v>
      </c>
      <c r="E641" s="6">
        <v>7</v>
      </c>
      <c r="F641" s="2">
        <f ca="1">IFERROR(__xludf.DUMMYFUNCTION("""COMPUTED_VALUE"""),40)</f>
        <v>40</v>
      </c>
      <c r="G641" s="2">
        <f ca="1">IFERROR(__xludf.DUMMYFUNCTION("""COMPUTED_VALUE"""),8.77)</f>
        <v>8.77</v>
      </c>
      <c r="H641" s="2"/>
      <c r="I641" s="2"/>
    </row>
    <row r="642" spans="1:9" ht="12.75">
      <c r="A642" s="5" t="str">
        <f>IF(LEN(D642)=1,CONCATENATE(TEXT(MONTH(B642),"00"),RIGHT(YEAR(B642),2),C642,"_0",D642),CONCATENATE(TEXT(MONTH(B642),"00"),RIGHT(YEAR(B642),2),C642,"_",D642))</f>
        <v>1023ASHC_CT</v>
      </c>
      <c r="B642" s="4">
        <f>B641</f>
        <v>45202</v>
      </c>
      <c r="C642" s="3" t="str">
        <f>C641</f>
        <v>ASHC</v>
      </c>
      <c r="D642" s="3" t="str">
        <f>D641</f>
        <v>CT</v>
      </c>
      <c r="E642" s="6">
        <v>7</v>
      </c>
      <c r="F642" s="2">
        <f ca="1">IFERROR(__xludf.DUMMYFUNCTION("""COMPUTED_VALUE"""),41)</f>
        <v>41</v>
      </c>
      <c r="G642" s="2"/>
      <c r="H642" s="2">
        <f ca="1">IFERROR(__xludf.DUMMYFUNCTION("""COMPUTED_VALUE"""),21.19)</f>
        <v>21.19</v>
      </c>
      <c r="I642" s="2"/>
    </row>
    <row r="643" spans="1:9" ht="12.75">
      <c r="A643" s="5" t="str">
        <f>IF(LEN(D643)=1,CONCATENATE(TEXT(MONTH(B643),"00"),RIGHT(YEAR(B643),2),C643,"_0",D643),CONCATENATE(TEXT(MONTH(B643),"00"),RIGHT(YEAR(B643),2),C643,"_",D643))</f>
        <v>1023ASHC_CT</v>
      </c>
      <c r="B643" s="4">
        <f>B642</f>
        <v>45202</v>
      </c>
      <c r="C643" s="3" t="str">
        <f>C642</f>
        <v>ASHC</v>
      </c>
      <c r="D643" s="3" t="str">
        <f>D642</f>
        <v>CT</v>
      </c>
      <c r="E643" s="6">
        <v>7</v>
      </c>
      <c r="F643" s="2">
        <f ca="1">IFERROR(__xludf.DUMMYFUNCTION("""COMPUTED_VALUE"""),42)</f>
        <v>42</v>
      </c>
      <c r="G643" s="2">
        <f ca="1">IFERROR(__xludf.DUMMYFUNCTION("""COMPUTED_VALUE"""),123.72)</f>
        <v>123.72</v>
      </c>
      <c r="H643" s="2"/>
      <c r="I643" s="2"/>
    </row>
    <row r="644" spans="1:9" ht="12.75">
      <c r="A644" s="5" t="str">
        <f>IF(LEN(D644)=1,CONCATENATE(TEXT(MONTH(B644),"00"),RIGHT(YEAR(B644),2),C644,"_0",D644),CONCATENATE(TEXT(MONTH(B644),"00"),RIGHT(YEAR(B644),2),C644,"_",D644))</f>
        <v>1023ASHC_CT</v>
      </c>
      <c r="B644" s="4">
        <f>B643</f>
        <v>45202</v>
      </c>
      <c r="C644" s="3" t="str">
        <f>C643</f>
        <v>ASHC</v>
      </c>
      <c r="D644" s="3" t="str">
        <f>D643</f>
        <v>CT</v>
      </c>
      <c r="E644" s="6">
        <v>7</v>
      </c>
      <c r="F644" s="2">
        <f ca="1">IFERROR(__xludf.DUMMYFUNCTION("""COMPUTED_VALUE"""),43)</f>
        <v>43</v>
      </c>
      <c r="G644" s="2">
        <f ca="1">IFERROR(__xludf.DUMMYFUNCTION("""COMPUTED_VALUE"""),128.94)</f>
        <v>128.94</v>
      </c>
      <c r="H644" s="2"/>
      <c r="I644" s="2"/>
    </row>
    <row r="645" spans="1:9" ht="12.75">
      <c r="A645" s="5" t="str">
        <f>IF(LEN(D645)=1,CONCATENATE(TEXT(MONTH(B645),"00"),RIGHT(YEAR(B645),2),C645,"_0",D645),CONCATENATE(TEXT(MONTH(B645),"00"),RIGHT(YEAR(B645),2),C645,"_",D645))</f>
        <v>1023ASHC_CT</v>
      </c>
      <c r="B645" s="4">
        <f>B644</f>
        <v>45202</v>
      </c>
      <c r="C645" s="3" t="str">
        <f>C644</f>
        <v>ASHC</v>
      </c>
      <c r="D645" s="3" t="str">
        <f>D644</f>
        <v>CT</v>
      </c>
      <c r="E645" s="6">
        <v>7</v>
      </c>
      <c r="F645" s="2">
        <f ca="1">IFERROR(__xludf.DUMMYFUNCTION("""COMPUTED_VALUE"""),44)</f>
        <v>44</v>
      </c>
      <c r="G645" s="2"/>
      <c r="H645" s="2"/>
      <c r="I645" s="2"/>
    </row>
    <row r="646" spans="1:9" ht="12.75">
      <c r="A646" s="5" t="str">
        <f>IF(LEN(D646)=1,CONCATENATE(TEXT(MONTH(B646),"00"),RIGHT(YEAR(B646),2),C646,"_0",D646),CONCATENATE(TEXT(MONTH(B646),"00"),RIGHT(YEAR(B646),2),C646,"_",D646))</f>
        <v>1023ASHC_CT</v>
      </c>
      <c r="B646" s="4">
        <f>B645</f>
        <v>45202</v>
      </c>
      <c r="C646" s="3" t="str">
        <f>C645</f>
        <v>ASHC</v>
      </c>
      <c r="D646" s="3" t="str">
        <f>D645</f>
        <v>CT</v>
      </c>
      <c r="E646" s="6">
        <v>7</v>
      </c>
      <c r="F646" s="2">
        <f ca="1">IFERROR(__xludf.DUMMYFUNCTION("""COMPUTED_VALUE"""),45)</f>
        <v>45</v>
      </c>
      <c r="G646" s="2"/>
      <c r="H646" s="2"/>
      <c r="I646" s="2"/>
    </row>
    <row r="647" spans="1:9" ht="12.75">
      <c r="A647" s="5" t="str">
        <f>IF(LEN(D647)=1,CONCATENATE(TEXT(MONTH(B647),"00"),RIGHT(YEAR(B647),2),C647,"_0",D647),CONCATENATE(TEXT(MONTH(B647),"00"),RIGHT(YEAR(B647),2),C647,"_",D647))</f>
        <v>1023ASHC_CT</v>
      </c>
      <c r="B647" s="4">
        <f>B646</f>
        <v>45202</v>
      </c>
      <c r="C647" s="3" t="str">
        <f>C646</f>
        <v>ASHC</v>
      </c>
      <c r="D647" s="3" t="str">
        <f>D646</f>
        <v>CT</v>
      </c>
      <c r="E647" s="6">
        <v>7</v>
      </c>
      <c r="F647" s="2">
        <f ca="1">IFERROR(__xludf.DUMMYFUNCTION("""COMPUTED_VALUE"""),46)</f>
        <v>46</v>
      </c>
      <c r="G647" s="2"/>
      <c r="H647" s="2"/>
      <c r="I647" s="2"/>
    </row>
    <row r="648" spans="1:9" ht="12.75">
      <c r="A648" s="5" t="str">
        <f>IF(LEN(D648)=1,CONCATENATE(TEXT(MONTH(B648),"00"),RIGHT(YEAR(B648),2),C648,"_0",D648),CONCATENATE(TEXT(MONTH(B648),"00"),RIGHT(YEAR(B648),2),C648,"_",D648))</f>
        <v>1023ASHC_CT</v>
      </c>
      <c r="B648" s="4">
        <f>B647</f>
        <v>45202</v>
      </c>
      <c r="C648" s="3" t="str">
        <f>C647</f>
        <v>ASHC</v>
      </c>
      <c r="D648" s="3" t="str">
        <f>D647</f>
        <v>CT</v>
      </c>
      <c r="E648" s="6">
        <v>7</v>
      </c>
      <c r="F648" s="2">
        <f ca="1">IFERROR(__xludf.DUMMYFUNCTION("""COMPUTED_VALUE"""),47)</f>
        <v>47</v>
      </c>
      <c r="G648" s="2"/>
      <c r="H648" s="2"/>
      <c r="I648" s="2"/>
    </row>
    <row r="649" spans="1:9" ht="12.75">
      <c r="A649" s="5" t="str">
        <f>IF(LEN(D649)=1,CONCATENATE(TEXT(MONTH(B649),"00"),RIGHT(YEAR(B649),2),C649,"_0",D649),CONCATENATE(TEXT(MONTH(B649),"00"),RIGHT(YEAR(B649),2),C649,"_",D649))</f>
        <v>1023ASHC_CT</v>
      </c>
      <c r="B649" s="4">
        <f>B648</f>
        <v>45202</v>
      </c>
      <c r="C649" s="3" t="str">
        <f>C648</f>
        <v>ASHC</v>
      </c>
      <c r="D649" s="3" t="str">
        <f>D648</f>
        <v>CT</v>
      </c>
      <c r="E649" s="6">
        <v>7</v>
      </c>
      <c r="F649" s="2">
        <f ca="1">IFERROR(__xludf.DUMMYFUNCTION("""COMPUTED_VALUE"""),48)</f>
        <v>48</v>
      </c>
      <c r="G649" s="2"/>
      <c r="H649" s="2"/>
      <c r="I649" s="2"/>
    </row>
    <row r="650" spans="1:9" ht="12.75">
      <c r="A650" s="5" t="str">
        <f>IF(LEN(D650)=1,CONCATENATE(TEXT(MONTH(B650),"00"),RIGHT(YEAR(B650),2),C650,"_0",D650),CONCATENATE(TEXT(MONTH(B650),"00"),RIGHT(YEAR(B650),2),C650,"_",D650))</f>
        <v>1023ASHC_CT</v>
      </c>
      <c r="B650" s="4">
        <f>B649</f>
        <v>45202</v>
      </c>
      <c r="C650" s="3" t="str">
        <f>C649</f>
        <v>ASHC</v>
      </c>
      <c r="D650" s="3" t="str">
        <f>D649</f>
        <v>CT</v>
      </c>
      <c r="E650" s="6">
        <v>7</v>
      </c>
      <c r="F650" s="2">
        <f ca="1">IFERROR(__xludf.DUMMYFUNCTION("""COMPUTED_VALUE"""),49)</f>
        <v>49</v>
      </c>
      <c r="G650" s="2"/>
      <c r="H650" s="2"/>
      <c r="I650" s="2"/>
    </row>
    <row r="651" spans="1:9" ht="12.75">
      <c r="A651" s="5" t="str">
        <f>IF(LEN(D651)=1,CONCATENATE(TEXT(MONTH(B651),"00"),RIGHT(YEAR(B651),2),C651,"_0",D651),CONCATENATE(TEXT(MONTH(B651),"00"),RIGHT(YEAR(B651),2),C651,"_",D651))</f>
        <v>1023ASHC_CT</v>
      </c>
      <c r="B651" s="4">
        <f>B650</f>
        <v>45202</v>
      </c>
      <c r="C651" s="3" t="str">
        <f>C650</f>
        <v>ASHC</v>
      </c>
      <c r="D651" s="3" t="str">
        <f>D650</f>
        <v>CT</v>
      </c>
      <c r="E651" s="6">
        <v>7</v>
      </c>
      <c r="F651" s="2">
        <f ca="1">IFERROR(__xludf.DUMMYFUNCTION("""COMPUTED_VALUE"""),50)</f>
        <v>50</v>
      </c>
      <c r="G651" s="2"/>
      <c r="H651" s="2"/>
      <c r="I651" s="2"/>
    </row>
    <row r="652" spans="1:9" ht="12.75">
      <c r="A652" s="5" t="str">
        <f>IF(LEN(D652)=1,CONCATENATE(TEXT(MONTH(B652),"00"),RIGHT(YEAR(B652),2),C652,"_0",D652),CONCATENATE(TEXT(MONTH(B652),"00"),RIGHT(YEAR(B652),2),C652,"_",D652))</f>
        <v>1023ASHC_CT</v>
      </c>
      <c r="B652" s="4">
        <f>B651</f>
        <v>45202</v>
      </c>
      <c r="C652" s="3" t="str">
        <f>C651</f>
        <v>ASHC</v>
      </c>
      <c r="D652" s="3" t="str">
        <f>D651</f>
        <v>CT</v>
      </c>
      <c r="E652" s="6">
        <v>7</v>
      </c>
      <c r="F652" s="2">
        <f ca="1">IFERROR(__xludf.DUMMYFUNCTION("""COMPUTED_VALUE"""),51)</f>
        <v>51</v>
      </c>
      <c r="G652" s="2"/>
      <c r="H652" s="2"/>
      <c r="I652" s="2"/>
    </row>
    <row r="653" spans="1:9" ht="12.75">
      <c r="A653" s="5" t="str">
        <f>IF(LEN(D653)=1,CONCATENATE(TEXT(MONTH(B653),"00"),RIGHT(YEAR(B653),2),C653,"_0",D653),CONCATENATE(TEXT(MONTH(B653),"00"),RIGHT(YEAR(B653),2),C653,"_",D653))</f>
        <v>1023ASHC_CT</v>
      </c>
      <c r="B653" s="4">
        <f>B652</f>
        <v>45202</v>
      </c>
      <c r="C653" s="3" t="str">
        <f>C652</f>
        <v>ASHC</v>
      </c>
      <c r="D653" s="3" t="str">
        <f>D652</f>
        <v>CT</v>
      </c>
      <c r="E653" s="6">
        <v>7</v>
      </c>
      <c r="F653" s="2">
        <f ca="1">IFERROR(__xludf.DUMMYFUNCTION("""COMPUTED_VALUE"""),52)</f>
        <v>52</v>
      </c>
      <c r="G653" s="2"/>
      <c r="H653" s="2"/>
      <c r="I653" s="2"/>
    </row>
    <row r="654" spans="1:9" ht="12.75">
      <c r="A654" s="5" t="str">
        <f>IF(LEN(D654)=1,CONCATENATE(TEXT(MONTH(B654),"00"),RIGHT(YEAR(B654),2),C654,"_0",D654),CONCATENATE(TEXT(MONTH(B654),"00"),RIGHT(YEAR(B654),2),C654,"_",D654))</f>
        <v>1023ASHC_CT</v>
      </c>
      <c r="B654" s="4">
        <f>B653</f>
        <v>45202</v>
      </c>
      <c r="C654" s="3" t="str">
        <f>C653</f>
        <v>ASHC</v>
      </c>
      <c r="D654" s="3" t="str">
        <f>D653</f>
        <v>CT</v>
      </c>
      <c r="E654" s="6">
        <v>7</v>
      </c>
      <c r="F654" s="2">
        <f ca="1">IFERROR(__xludf.DUMMYFUNCTION("""COMPUTED_VALUE"""),53)</f>
        <v>53</v>
      </c>
      <c r="G654" s="2"/>
      <c r="H654" s="2"/>
      <c r="I654" s="2"/>
    </row>
    <row r="655" spans="1:9" ht="12.75">
      <c r="A655" s="5" t="str">
        <f>IF(LEN(D655)=1,CONCATENATE(TEXT(MONTH(B655),"00"),RIGHT(YEAR(B655),2),C655,"_0",D655),CONCATENATE(TEXT(MONTH(B655),"00"),RIGHT(YEAR(B655),2),C655,"_",D655))</f>
        <v>1023ASHC_CT</v>
      </c>
      <c r="B655" s="4">
        <f>B654</f>
        <v>45202</v>
      </c>
      <c r="C655" s="3" t="str">
        <f>C654</f>
        <v>ASHC</v>
      </c>
      <c r="D655" s="3" t="str">
        <f>D654</f>
        <v>CT</v>
      </c>
      <c r="E655" s="6">
        <v>7</v>
      </c>
      <c r="F655" s="2">
        <f ca="1">IFERROR(__xludf.DUMMYFUNCTION("""COMPUTED_VALUE"""),54)</f>
        <v>54</v>
      </c>
      <c r="G655" s="2"/>
      <c r="H655" s="2"/>
      <c r="I655" s="2"/>
    </row>
    <row r="656" spans="1:9" ht="12.75">
      <c r="A656" s="5" t="str">
        <f>IF(LEN(D656)=1,CONCATENATE(TEXT(MONTH(B656),"00"),RIGHT(YEAR(B656),2),C656,"_0",D656),CONCATENATE(TEXT(MONTH(B656),"00"),RIGHT(YEAR(B656),2),C656,"_",D656))</f>
        <v>1023ASHC_CT</v>
      </c>
      <c r="B656" s="4">
        <f>B655</f>
        <v>45202</v>
      </c>
      <c r="C656" s="3" t="str">
        <f>C655</f>
        <v>ASHC</v>
      </c>
      <c r="D656" s="3" t="str">
        <f>D655</f>
        <v>CT</v>
      </c>
      <c r="E656" s="6">
        <v>7</v>
      </c>
      <c r="F656" s="2">
        <f ca="1">IFERROR(__xludf.DUMMYFUNCTION("""COMPUTED_VALUE"""),55)</f>
        <v>55</v>
      </c>
      <c r="G656" s="2"/>
      <c r="H656" s="2"/>
      <c r="I656" s="2"/>
    </row>
    <row r="657" spans="1:9" ht="12.75">
      <c r="A657" s="5" t="str">
        <f>IF(LEN(D657)=1,CONCATENATE(TEXT(MONTH(B657),"00"),RIGHT(YEAR(B657),2),C657,"_0",D657),CONCATENATE(TEXT(MONTH(B657),"00"),RIGHT(YEAR(B657),2),C657,"_",D657))</f>
        <v>1023ASHC_CT</v>
      </c>
      <c r="B657" s="4">
        <f>B656</f>
        <v>45202</v>
      </c>
      <c r="C657" s="3" t="str">
        <f>C656</f>
        <v>ASHC</v>
      </c>
      <c r="D657" s="3" t="str">
        <f>D656</f>
        <v>CT</v>
      </c>
      <c r="E657" s="6">
        <v>7</v>
      </c>
      <c r="F657" s="2">
        <f ca="1">IFERROR(__xludf.DUMMYFUNCTION("""COMPUTED_VALUE"""),56)</f>
        <v>56</v>
      </c>
      <c r="G657" s="2"/>
      <c r="H657" s="2"/>
      <c r="I657" s="2"/>
    </row>
    <row r="658" spans="1:9" ht="12.75">
      <c r="A658" s="5" t="str">
        <f>IF(LEN(D658)=1,CONCATENATE(TEXT(MONTH(B658),"00"),RIGHT(YEAR(B658),2),C658,"_0",D658),CONCATENATE(TEXT(MONTH(B658),"00"),RIGHT(YEAR(B658),2),C658,"_",D658))</f>
        <v>1023ASHC_CT</v>
      </c>
      <c r="B658" s="4">
        <f>B657</f>
        <v>45202</v>
      </c>
      <c r="C658" s="3" t="str">
        <f>C657</f>
        <v>ASHC</v>
      </c>
      <c r="D658" s="3" t="str">
        <f>D657</f>
        <v>CT</v>
      </c>
      <c r="E658" s="6">
        <v>7</v>
      </c>
      <c r="F658" s="2">
        <f ca="1">IFERROR(__xludf.DUMMYFUNCTION("""COMPUTED_VALUE"""),57)</f>
        <v>57</v>
      </c>
      <c r="G658" s="2"/>
      <c r="H658" s="2"/>
      <c r="I658" s="2"/>
    </row>
    <row r="659" spans="1:9" ht="12.75">
      <c r="A659" s="5" t="str">
        <f>IF(LEN(D659)=1,CONCATENATE(TEXT(MONTH(B659),"00"),RIGHT(YEAR(B659),2),C659,"_0",D659),CONCATENATE(TEXT(MONTH(B659),"00"),RIGHT(YEAR(B659),2),C659,"_",D659))</f>
        <v>1023ASHC_CT</v>
      </c>
      <c r="B659" s="4">
        <f>B658</f>
        <v>45202</v>
      </c>
      <c r="C659" s="3" t="str">
        <f>C658</f>
        <v>ASHC</v>
      </c>
      <c r="D659" s="3" t="str">
        <f>D658</f>
        <v>CT</v>
      </c>
      <c r="E659" s="6">
        <v>7</v>
      </c>
      <c r="F659" s="2">
        <f ca="1">IFERROR(__xludf.DUMMYFUNCTION("""COMPUTED_VALUE"""),58)</f>
        <v>58</v>
      </c>
      <c r="G659" s="2"/>
      <c r="H659" s="2"/>
      <c r="I659" s="2"/>
    </row>
    <row r="660" spans="1:9" ht="12.75">
      <c r="A660" s="5" t="str">
        <f>IF(LEN(D660)=1,CONCATENATE(TEXT(MONTH(B660),"00"),RIGHT(YEAR(B660),2),C660,"_0",D660),CONCATENATE(TEXT(MONTH(B660),"00"),RIGHT(YEAR(B660),2),C660,"_",D660))</f>
        <v>1023ASHC_CT</v>
      </c>
      <c r="B660" s="4">
        <f>B659</f>
        <v>45202</v>
      </c>
      <c r="C660" s="3" t="str">
        <f>C659</f>
        <v>ASHC</v>
      </c>
      <c r="D660" s="3" t="str">
        <f>D659</f>
        <v>CT</v>
      </c>
      <c r="E660" s="6">
        <v>7</v>
      </c>
      <c r="F660" s="2">
        <f ca="1">IFERROR(__xludf.DUMMYFUNCTION("""COMPUTED_VALUE"""),59)</f>
        <v>59</v>
      </c>
      <c r="G660" s="2"/>
      <c r="H660" s="2"/>
      <c r="I660" s="2"/>
    </row>
    <row r="661" spans="1:9" ht="12.75">
      <c r="A661" s="5" t="str">
        <f>IF(LEN(D661)=1,CONCATENATE(TEXT(MONTH(B661),"00"),RIGHT(YEAR(B661),2),C661,"_0",D661),CONCATENATE(TEXT(MONTH(B661),"00"),RIGHT(YEAR(B661),2),C661,"_",D661))</f>
        <v>1023ASHC_CT</v>
      </c>
      <c r="B661" s="4">
        <f>B660</f>
        <v>45202</v>
      </c>
      <c r="C661" s="3" t="str">
        <f>C660</f>
        <v>ASHC</v>
      </c>
      <c r="D661" s="3" t="str">
        <f>D660</f>
        <v>CT</v>
      </c>
      <c r="E661" s="6">
        <v>7</v>
      </c>
      <c r="F661" s="2">
        <f ca="1">IFERROR(__xludf.DUMMYFUNCTION("""COMPUTED_VALUE"""),60)</f>
        <v>60</v>
      </c>
      <c r="G661" s="2"/>
      <c r="H661" s="2"/>
      <c r="I661" s="2"/>
    </row>
    <row r="662" spans="1:9" ht="12.75">
      <c r="A662" s="5" t="str">
        <f>IF(LEN(D662)=1,CONCATENATE(TEXT(MONTH(B662),"00"),RIGHT(YEAR(B662),2),C662,"_0",D662),CONCATENATE(TEXT(MONTH(B662),"00"),RIGHT(YEAR(B662),2),C662,"_",D662))</f>
        <v>1023ASHC_CT</v>
      </c>
      <c r="B662" s="4">
        <f>B661</f>
        <v>45202</v>
      </c>
      <c r="C662" s="3" t="str">
        <f>C661</f>
        <v>ASHC</v>
      </c>
      <c r="D662" s="3" t="str">
        <f>D661</f>
        <v>CT</v>
      </c>
      <c r="E662" s="6">
        <v>7</v>
      </c>
      <c r="F662" s="2">
        <f ca="1">IFERROR(__xludf.DUMMYFUNCTION("""COMPUTED_VALUE"""),61)</f>
        <v>61</v>
      </c>
      <c r="G662" s="2"/>
      <c r="H662" s="2"/>
      <c r="I662" s="2"/>
    </row>
    <row r="663" spans="1:9" ht="12.75">
      <c r="A663" s="5" t="str">
        <f>IF(LEN(D663)=1,CONCATENATE(TEXT(MONTH(B663),"00"),RIGHT(YEAR(B663),2),C663,"_0",D663),CONCATENATE(TEXT(MONTH(B663),"00"),RIGHT(YEAR(B663),2),C663,"_",D663))</f>
        <v>1023ASHC_CT</v>
      </c>
      <c r="B663" s="4">
        <f>B662</f>
        <v>45202</v>
      </c>
      <c r="C663" s="3" t="str">
        <f>C662</f>
        <v>ASHC</v>
      </c>
      <c r="D663" s="3" t="str">
        <f>D662</f>
        <v>CT</v>
      </c>
      <c r="E663" s="6">
        <v>7</v>
      </c>
      <c r="F663" s="2">
        <f ca="1">IFERROR(__xludf.DUMMYFUNCTION("""COMPUTED_VALUE"""),62)</f>
        <v>62</v>
      </c>
      <c r="G663" s="2"/>
      <c r="H663" s="2"/>
      <c r="I663" s="2"/>
    </row>
    <row r="664" spans="1:9" ht="12.75">
      <c r="A664" s="5" t="str">
        <f>IF(LEN(D664)=1,CONCATENATE(TEXT(MONTH(B664),"00"),RIGHT(YEAR(B664),2),C664,"_0",D664),CONCATENATE(TEXT(MONTH(B664),"00"),RIGHT(YEAR(B664),2),C664,"_",D664))</f>
        <v>1023ASHC_CT</v>
      </c>
      <c r="B664" s="4">
        <f>B663</f>
        <v>45202</v>
      </c>
      <c r="C664" s="3" t="str">
        <f>C663</f>
        <v>ASHC</v>
      </c>
      <c r="D664" s="3" t="str">
        <f>D663</f>
        <v>CT</v>
      </c>
      <c r="E664" s="6">
        <v>7</v>
      </c>
      <c r="F664" s="2">
        <f ca="1">IFERROR(__xludf.DUMMYFUNCTION("""COMPUTED_VALUE"""),63)</f>
        <v>63</v>
      </c>
      <c r="G664" s="2"/>
      <c r="H664" s="2"/>
      <c r="I664" s="2"/>
    </row>
    <row r="665" spans="1:9" ht="12.75">
      <c r="A665" s="5" t="str">
        <f>IF(LEN(D665)=1,CONCATENATE(TEXT(MONTH(B665),"00"),RIGHT(YEAR(B665),2),C665,"_0",D665),CONCATENATE(TEXT(MONTH(B665),"00"),RIGHT(YEAR(B665),2),C665,"_",D665))</f>
        <v>1023ASHC_CT</v>
      </c>
      <c r="B665" s="4">
        <f>B664</f>
        <v>45202</v>
      </c>
      <c r="C665" s="3" t="str">
        <f>C664</f>
        <v>ASHC</v>
      </c>
      <c r="D665" s="3" t="str">
        <f>D664</f>
        <v>CT</v>
      </c>
      <c r="E665" s="6">
        <v>7</v>
      </c>
      <c r="F665" s="2">
        <f ca="1">IFERROR(__xludf.DUMMYFUNCTION("""COMPUTED_VALUE"""),64)</f>
        <v>64</v>
      </c>
      <c r="G665" s="2"/>
      <c r="H665" s="2"/>
      <c r="I665" s="2"/>
    </row>
    <row r="666" spans="1:9" ht="12.75">
      <c r="A666" s="5" t="str">
        <f>IF(LEN(D666)=1,CONCATENATE(TEXT(MONTH(B666),"00"),RIGHT(YEAR(B666),2),C666,"_0",D666),CONCATENATE(TEXT(MONTH(B666),"00"),RIGHT(YEAR(B666),2),C666,"_",D666))</f>
        <v>1023ASHC_CT</v>
      </c>
      <c r="B666" s="4">
        <f>B665</f>
        <v>45202</v>
      </c>
      <c r="C666" s="3" t="str">
        <f>C665</f>
        <v>ASHC</v>
      </c>
      <c r="D666" s="3" t="str">
        <f>D665</f>
        <v>CT</v>
      </c>
      <c r="E666" s="6">
        <v>7</v>
      </c>
      <c r="F666" s="2">
        <f ca="1">IFERROR(__xludf.DUMMYFUNCTION("""COMPUTED_VALUE"""),65)</f>
        <v>65</v>
      </c>
      <c r="G666" s="2"/>
      <c r="H666" s="2"/>
      <c r="I666" s="2"/>
    </row>
    <row r="667" spans="1:9" ht="12.75">
      <c r="A667" s="5" t="str">
        <f>IF(LEN(D667)=1,CONCATENATE(TEXT(MONTH(B667),"00"),RIGHT(YEAR(B667),2),C667,"_0",D667),CONCATENATE(TEXT(MONTH(B667),"00"),RIGHT(YEAR(B667),2),C667,"_",D667))</f>
        <v>1023ASHC_CT</v>
      </c>
      <c r="B667" s="4">
        <f>B666</f>
        <v>45202</v>
      </c>
      <c r="C667" s="3" t="str">
        <f>C666</f>
        <v>ASHC</v>
      </c>
      <c r="D667" s="3" t="str">
        <f>D666</f>
        <v>CT</v>
      </c>
      <c r="E667" s="6">
        <v>7</v>
      </c>
      <c r="F667" s="2">
        <f ca="1">IFERROR(__xludf.DUMMYFUNCTION("""COMPUTED_VALUE"""),66)</f>
        <v>66</v>
      </c>
      <c r="G667" s="2"/>
      <c r="H667" s="2"/>
      <c r="I667" s="2"/>
    </row>
    <row r="668" spans="1:9" ht="12.75">
      <c r="A668" s="5" t="str">
        <f>IF(LEN(D668)=1,CONCATENATE(TEXT(MONTH(B668),"00"),RIGHT(YEAR(B668),2),C668,"_0",D668),CONCATENATE(TEXT(MONTH(B668),"00"),RIGHT(YEAR(B668),2),C668,"_",D668))</f>
        <v>1023ASHC_CT</v>
      </c>
      <c r="B668" s="4">
        <f>B667</f>
        <v>45202</v>
      </c>
      <c r="C668" s="3" t="str">
        <f>C667</f>
        <v>ASHC</v>
      </c>
      <c r="D668" s="3" t="str">
        <f>D667</f>
        <v>CT</v>
      </c>
      <c r="E668" s="6">
        <v>7</v>
      </c>
      <c r="F668" s="2">
        <f ca="1">IFERROR(__xludf.DUMMYFUNCTION("""COMPUTED_VALUE"""),67)</f>
        <v>67</v>
      </c>
      <c r="G668" s="2"/>
      <c r="H668" s="2"/>
      <c r="I668" s="2"/>
    </row>
    <row r="669" spans="1:9" ht="12.75">
      <c r="A669" s="5" t="str">
        <f>IF(LEN(D669)=1,CONCATENATE(TEXT(MONTH(B669),"00"),RIGHT(YEAR(B669),2),C669,"_0",D669),CONCATENATE(TEXT(MONTH(B669),"00"),RIGHT(YEAR(B669),2),C669,"_",D669))</f>
        <v>1023ASHC_CT</v>
      </c>
      <c r="B669" s="4">
        <f>B668</f>
        <v>45202</v>
      </c>
      <c r="C669" s="3" t="str">
        <f>C668</f>
        <v>ASHC</v>
      </c>
      <c r="D669" s="3" t="str">
        <f>D668</f>
        <v>CT</v>
      </c>
      <c r="E669" s="6">
        <v>7</v>
      </c>
      <c r="F669" s="2">
        <f ca="1">IFERROR(__xludf.DUMMYFUNCTION("""COMPUTED_VALUE"""),68)</f>
        <v>68</v>
      </c>
      <c r="G669" s="2"/>
      <c r="H669" s="2"/>
      <c r="I669" s="2"/>
    </row>
    <row r="670" spans="1:9" ht="12.75">
      <c r="A670" s="5" t="str">
        <f>IF(LEN(D670)=1,CONCATENATE(TEXT(MONTH(B670),"00"),RIGHT(YEAR(B670),2),C670,"_0",D670),CONCATENATE(TEXT(MONTH(B670),"00"),RIGHT(YEAR(B670),2),C670,"_",D670))</f>
        <v>1023ASHC_CT</v>
      </c>
      <c r="B670" s="4">
        <f>B669</f>
        <v>45202</v>
      </c>
      <c r="C670" s="3" t="str">
        <f>C669</f>
        <v>ASHC</v>
      </c>
      <c r="D670" s="3" t="str">
        <f>D669</f>
        <v>CT</v>
      </c>
      <c r="E670" s="6">
        <v>7</v>
      </c>
      <c r="F670" s="2">
        <f ca="1">IFERROR(__xludf.DUMMYFUNCTION("""COMPUTED_VALUE"""),69)</f>
        <v>69</v>
      </c>
      <c r="G670" s="2"/>
      <c r="H670" s="2"/>
      <c r="I670" s="2"/>
    </row>
    <row r="671" spans="1:9" ht="12.75">
      <c r="A671" s="5" t="str">
        <f>IF(LEN(D671)=1,CONCATENATE(TEXT(MONTH(B671),"00"),RIGHT(YEAR(B671),2),C671,"_0",D671),CONCATENATE(TEXT(MONTH(B671),"00"),RIGHT(YEAR(B671),2),C671,"_",D671))</f>
        <v>1023ASHC_CT</v>
      </c>
      <c r="B671" s="4">
        <f>B670</f>
        <v>45202</v>
      </c>
      <c r="C671" s="3" t="str">
        <f>C670</f>
        <v>ASHC</v>
      </c>
      <c r="D671" s="3" t="str">
        <f>D670</f>
        <v>CT</v>
      </c>
      <c r="E671" s="6">
        <v>7</v>
      </c>
      <c r="F671" s="2">
        <f ca="1">IFERROR(__xludf.DUMMYFUNCTION("""COMPUTED_VALUE"""),70)</f>
        <v>70</v>
      </c>
      <c r="G671" s="2"/>
      <c r="H671" s="2"/>
      <c r="I671" s="2"/>
    </row>
    <row r="672" spans="1:9" ht="12.75">
      <c r="A672" s="5" t="str">
        <f>IF(LEN(D672)=1,CONCATENATE(TEXT(MONTH(B672),"00"),RIGHT(YEAR(B672),2),C672,"_0",D672),CONCATENATE(TEXT(MONTH(B672),"00"),RIGHT(YEAR(B672),2),C672,"_",D672))</f>
        <v>1023ASHC_CT</v>
      </c>
      <c r="B672" s="4">
        <f>B671</f>
        <v>45202</v>
      </c>
      <c r="C672" s="3" t="str">
        <f>C671</f>
        <v>ASHC</v>
      </c>
      <c r="D672" s="3" t="str">
        <f>D671</f>
        <v>CT</v>
      </c>
      <c r="E672" s="6">
        <v>7</v>
      </c>
      <c r="F672" s="2">
        <f ca="1">IFERROR(__xludf.DUMMYFUNCTION("""COMPUTED_VALUE"""),71)</f>
        <v>71</v>
      </c>
      <c r="G672" s="2"/>
      <c r="H672" s="2"/>
      <c r="I672" s="2"/>
    </row>
    <row r="673" spans="1:9" ht="12.75">
      <c r="A673" s="5" t="str">
        <f>IF(LEN(D673)=1,CONCATENATE(TEXT(MONTH(B673),"00"),RIGHT(YEAR(B673),2),C673,"_0",D673),CONCATENATE(TEXT(MONTH(B673),"00"),RIGHT(YEAR(B673),2),C673,"_",D673))</f>
        <v>1023ASHC_CT</v>
      </c>
      <c r="B673" s="4">
        <f>B672</f>
        <v>45202</v>
      </c>
      <c r="C673" s="3" t="str">
        <f>C672</f>
        <v>ASHC</v>
      </c>
      <c r="D673" s="3" t="str">
        <f>D672</f>
        <v>CT</v>
      </c>
      <c r="E673" s="6">
        <v>7</v>
      </c>
      <c r="F673" s="2">
        <f ca="1">IFERROR(__xludf.DUMMYFUNCTION("""COMPUTED_VALUE"""),72)</f>
        <v>72</v>
      </c>
      <c r="G673" s="2"/>
      <c r="H673" s="2"/>
      <c r="I673" s="2"/>
    </row>
    <row r="674" spans="1:9" ht="12.75">
      <c r="A674" s="5" t="str">
        <f>IF(LEN(D674)=1,CONCATENATE(TEXT(MONTH(B674),"00"),RIGHT(YEAR(B674),2),C674,"_0",D674),CONCATENATE(TEXT(MONTH(B674),"00"),RIGHT(YEAR(B674),2),C674,"_",D674))</f>
        <v>1023ASHC_CT</v>
      </c>
      <c r="B674" s="4">
        <f>B673</f>
        <v>45202</v>
      </c>
      <c r="C674" s="3" t="str">
        <f>C673</f>
        <v>ASHC</v>
      </c>
      <c r="D674" s="3" t="str">
        <f>D673</f>
        <v>CT</v>
      </c>
      <c r="E674" s="6">
        <v>7</v>
      </c>
      <c r="F674" s="2">
        <f ca="1">IFERROR(__xludf.DUMMYFUNCTION("""COMPUTED_VALUE"""),73)</f>
        <v>73</v>
      </c>
      <c r="G674" s="2"/>
      <c r="H674" s="2"/>
      <c r="I674" s="2"/>
    </row>
    <row r="675" spans="1:9" ht="12.75">
      <c r="A675" s="5" t="str">
        <f>IF(LEN(D675)=1,CONCATENATE(TEXT(MONTH(B675),"00"),RIGHT(YEAR(B675),2),C675,"_0",D675),CONCATENATE(TEXT(MONTH(B675),"00"),RIGHT(YEAR(B675),2),C675,"_",D675))</f>
        <v>1023ASHC_CT</v>
      </c>
      <c r="B675" s="4">
        <f>B674</f>
        <v>45202</v>
      </c>
      <c r="C675" s="3" t="str">
        <f>C674</f>
        <v>ASHC</v>
      </c>
      <c r="D675" s="3" t="str">
        <f>D674</f>
        <v>CT</v>
      </c>
      <c r="E675" s="6">
        <v>7</v>
      </c>
      <c r="F675" s="2">
        <f ca="1">IFERROR(__xludf.DUMMYFUNCTION("""COMPUTED_VALUE"""),74)</f>
        <v>74</v>
      </c>
      <c r="G675" s="2"/>
      <c r="H675" s="2"/>
      <c r="I675" s="2"/>
    </row>
    <row r="676" spans="1:9" ht="12.75">
      <c r="A676" s="5" t="str">
        <f>IF(LEN(D676)=1,CONCATENATE(TEXT(MONTH(B676),"00"),RIGHT(YEAR(B676),2),C676,"_0",D676),CONCATENATE(TEXT(MONTH(B676),"00"),RIGHT(YEAR(B676),2),C676,"_",D676))</f>
        <v>1023ASHC_CT</v>
      </c>
      <c r="B676" s="4">
        <f>B675</f>
        <v>45202</v>
      </c>
      <c r="C676" s="3" t="str">
        <f>C675</f>
        <v>ASHC</v>
      </c>
      <c r="D676" s="3" t="str">
        <f>D675</f>
        <v>CT</v>
      </c>
      <c r="E676" s="6">
        <v>7</v>
      </c>
      <c r="F676" s="2">
        <f ca="1">IFERROR(__xludf.DUMMYFUNCTION("""COMPUTED_VALUE"""),75)</f>
        <v>75</v>
      </c>
      <c r="G676" s="2"/>
      <c r="H676" s="2"/>
      <c r="I676" s="2"/>
    </row>
    <row r="677" spans="1:9" ht="12.75">
      <c r="A677" s="5" t="str">
        <f>IF(LEN(D677)=1,CONCATENATE(TEXT(MONTH(B677),"00"),RIGHT(YEAR(B677),2),C677,"_0",D677),CONCATENATE(TEXT(MONTH(B677),"00"),RIGHT(YEAR(B677),2),C677,"_",D677))</f>
        <v>1023ASHC_CT</v>
      </c>
      <c r="B677" s="4">
        <f>B676</f>
        <v>45202</v>
      </c>
      <c r="C677" s="3" t="str">
        <f>C676</f>
        <v>ASHC</v>
      </c>
      <c r="D677" s="3" t="str">
        <f>D676</f>
        <v>CT</v>
      </c>
      <c r="E677" s="6">
        <v>7</v>
      </c>
      <c r="F677" s="2">
        <f ca="1">IFERROR(__xludf.DUMMYFUNCTION("""COMPUTED_VALUE"""),76)</f>
        <v>76</v>
      </c>
      <c r="G677" s="2"/>
      <c r="H677" s="2"/>
      <c r="I677" s="2"/>
    </row>
    <row r="678" spans="1:9" ht="12.75">
      <c r="A678" s="5" t="str">
        <f>IF(LEN(D678)=1,CONCATENATE(TEXT(MONTH(B678),"00"),RIGHT(YEAR(B678),2),C678,"_0",D678),CONCATENATE(TEXT(MONTH(B678),"00"),RIGHT(YEAR(B678),2),C678,"_",D678))</f>
        <v>1023ASHC_CT</v>
      </c>
      <c r="B678" s="4">
        <f>B677</f>
        <v>45202</v>
      </c>
      <c r="C678" s="3" t="str">
        <f>C677</f>
        <v>ASHC</v>
      </c>
      <c r="D678" s="3" t="str">
        <f>D677</f>
        <v>CT</v>
      </c>
      <c r="E678" s="6">
        <v>7</v>
      </c>
      <c r="F678" s="2">
        <f ca="1">IFERROR(__xludf.DUMMYFUNCTION("""COMPUTED_VALUE"""),77)</f>
        <v>77</v>
      </c>
      <c r="G678" s="2"/>
      <c r="H678" s="2"/>
      <c r="I678" s="2"/>
    </row>
    <row r="679" spans="1:9" ht="12.75">
      <c r="A679" s="5" t="str">
        <f>IF(LEN(D679)=1,CONCATENATE(TEXT(MONTH(B679),"00"),RIGHT(YEAR(B679),2),C679,"_0",D679),CONCATENATE(TEXT(MONTH(B679),"00"),RIGHT(YEAR(B679),2),C679,"_",D679))</f>
        <v>1023ASHC_CT</v>
      </c>
      <c r="B679" s="4">
        <f>B678</f>
        <v>45202</v>
      </c>
      <c r="C679" s="3" t="str">
        <f>C678</f>
        <v>ASHC</v>
      </c>
      <c r="D679" s="3" t="str">
        <f>D678</f>
        <v>CT</v>
      </c>
      <c r="E679" s="6">
        <v>7</v>
      </c>
      <c r="F679" s="2">
        <f ca="1">IFERROR(__xludf.DUMMYFUNCTION("""COMPUTED_VALUE"""),78)</f>
        <v>78</v>
      </c>
      <c r="G679" s="2"/>
      <c r="H679" s="2"/>
      <c r="I679" s="2"/>
    </row>
    <row r="680" spans="1:9" ht="12.75">
      <c r="A680" s="5" t="str">
        <f>IF(LEN(D680)=1,CONCATENATE(TEXT(MONTH(B680),"00"),RIGHT(YEAR(B680),2),C680,"_0",D680),CONCATENATE(TEXT(MONTH(B680),"00"),RIGHT(YEAR(B680),2),C680,"_",D680))</f>
        <v>1023ASHC_CT</v>
      </c>
      <c r="B680" s="4">
        <f>B679</f>
        <v>45202</v>
      </c>
      <c r="C680" s="3" t="str">
        <f>C679</f>
        <v>ASHC</v>
      </c>
      <c r="D680" s="3" t="str">
        <f>D679</f>
        <v>CT</v>
      </c>
      <c r="E680" s="6">
        <v>7</v>
      </c>
      <c r="F680" s="2">
        <f ca="1">IFERROR(__xludf.DUMMYFUNCTION("""COMPUTED_VALUE"""),79)</f>
        <v>79</v>
      </c>
      <c r="G680" s="2"/>
      <c r="H680" s="2"/>
      <c r="I680" s="2"/>
    </row>
    <row r="681" spans="1:9" ht="12.75">
      <c r="A681" s="5" t="str">
        <f>IF(LEN(D681)=1,CONCATENATE(TEXT(MONTH(B681),"00"),RIGHT(YEAR(B681),2),C681,"_0",D681),CONCATENATE(TEXT(MONTH(B681),"00"),RIGHT(YEAR(B681),2),C681,"_",D681))</f>
        <v>1023ASHC_CT</v>
      </c>
      <c r="B681" s="4">
        <f>B680</f>
        <v>45202</v>
      </c>
      <c r="C681" s="3" t="str">
        <f>C680</f>
        <v>ASHC</v>
      </c>
      <c r="D681" s="3" t="str">
        <f>D680</f>
        <v>CT</v>
      </c>
      <c r="E681" s="6">
        <v>7</v>
      </c>
      <c r="F681" s="2">
        <f ca="1">IFERROR(__xludf.DUMMYFUNCTION("""COMPUTED_VALUE"""),80)</f>
        <v>80</v>
      </c>
      <c r="G681" s="2"/>
      <c r="H681" s="2"/>
      <c r="I681" s="2"/>
    </row>
    <row r="682" spans="1:9" ht="12.75">
      <c r="A682" s="5" t="str">
        <f>IF(LEN(D682)=1,CONCATENATE(TEXT(MONTH(B682),"00"),RIGHT(YEAR(B682),2),C682,"_0",D682),CONCATENATE(TEXT(MONTH(B682),"00"),RIGHT(YEAR(B682),2),C682,"_",D682))</f>
        <v>1023ASHC_CT</v>
      </c>
      <c r="B682" s="4">
        <f>B681</f>
        <v>45202</v>
      </c>
      <c r="C682" s="3" t="str">
        <f>C681</f>
        <v>ASHC</v>
      </c>
      <c r="D682" s="3" t="str">
        <f>D681</f>
        <v>CT</v>
      </c>
      <c r="E682" s="6">
        <v>7</v>
      </c>
      <c r="F682" s="2">
        <f ca="1">IFERROR(__xludf.DUMMYFUNCTION("""COMPUTED_VALUE"""),81)</f>
        <v>81</v>
      </c>
      <c r="G682" s="2"/>
      <c r="H682" s="2"/>
      <c r="I682" s="2"/>
    </row>
    <row r="683" spans="1:9" ht="12.75">
      <c r="A683" s="5" t="str">
        <f>IF(LEN(D683)=1,CONCATENATE(TEXT(MONTH(B683),"00"),RIGHT(YEAR(B683),2),C683,"_0",D683),CONCATENATE(TEXT(MONTH(B683),"00"),RIGHT(YEAR(B683),2),C683,"_",D683))</f>
        <v>1023ASHC_CT</v>
      </c>
      <c r="B683" s="4">
        <f>B682</f>
        <v>45202</v>
      </c>
      <c r="C683" s="3" t="str">
        <f>C682</f>
        <v>ASHC</v>
      </c>
      <c r="D683" s="3" t="str">
        <f>D682</f>
        <v>CT</v>
      </c>
      <c r="E683" s="6">
        <v>7</v>
      </c>
      <c r="F683" s="2">
        <f ca="1">IFERROR(__xludf.DUMMYFUNCTION("""COMPUTED_VALUE"""),82)</f>
        <v>82</v>
      </c>
      <c r="G683" s="2"/>
      <c r="H683" s="2"/>
      <c r="I683" s="2"/>
    </row>
    <row r="684" spans="1:9" ht="12.75">
      <c r="A684" s="5" t="str">
        <f>IF(LEN(D684)=1,CONCATENATE(TEXT(MONTH(B684),"00"),RIGHT(YEAR(B684),2),C684,"_0",D684),CONCATENATE(TEXT(MONTH(B684),"00"),RIGHT(YEAR(B684),2),C684,"_",D684))</f>
        <v>1023ASHC_CT</v>
      </c>
      <c r="B684" s="4">
        <f>B683</f>
        <v>45202</v>
      </c>
      <c r="C684" s="3" t="str">
        <f>C683</f>
        <v>ASHC</v>
      </c>
      <c r="D684" s="3" t="str">
        <f>D683</f>
        <v>CT</v>
      </c>
      <c r="E684" s="6">
        <v>7</v>
      </c>
      <c r="F684" s="2">
        <f ca="1">IFERROR(__xludf.DUMMYFUNCTION("""COMPUTED_VALUE"""),83)</f>
        <v>83</v>
      </c>
      <c r="G684" s="2"/>
      <c r="H684" s="2"/>
      <c r="I684" s="2"/>
    </row>
    <row r="685" spans="1:9" ht="12.75">
      <c r="A685" s="5" t="str">
        <f>IF(LEN(D685)=1,CONCATENATE(TEXT(MONTH(B685),"00"),RIGHT(YEAR(B685),2),C685,"_0",D685),CONCATENATE(TEXT(MONTH(B685),"00"),RIGHT(YEAR(B685),2),C685,"_",D685))</f>
        <v>1023ASHC_CT</v>
      </c>
      <c r="B685" s="4">
        <f>B684</f>
        <v>45202</v>
      </c>
      <c r="C685" s="3" t="str">
        <f>C684</f>
        <v>ASHC</v>
      </c>
      <c r="D685" s="3" t="str">
        <f>D684</f>
        <v>CT</v>
      </c>
      <c r="E685" s="6">
        <v>7</v>
      </c>
      <c r="F685" s="2">
        <f ca="1">IFERROR(__xludf.DUMMYFUNCTION("""COMPUTED_VALUE"""),84)</f>
        <v>84</v>
      </c>
      <c r="G685" s="2"/>
      <c r="H685" s="2"/>
      <c r="I685" s="2"/>
    </row>
    <row r="686" spans="1:9" ht="12.75">
      <c r="A686" s="5" t="str">
        <f>IF(LEN(D686)=1,CONCATENATE(TEXT(MONTH(B686),"00"),RIGHT(YEAR(B686),2),C686,"_0",D686),CONCATENATE(TEXT(MONTH(B686),"00"),RIGHT(YEAR(B686),2),C686,"_",D686))</f>
        <v>1023ASHC_CT</v>
      </c>
      <c r="B686" s="4">
        <f>B685</f>
        <v>45202</v>
      </c>
      <c r="C686" s="3" t="str">
        <f>C685</f>
        <v>ASHC</v>
      </c>
      <c r="D686" s="3" t="str">
        <f>D685</f>
        <v>CT</v>
      </c>
      <c r="E686" s="6">
        <v>7</v>
      </c>
      <c r="F686" s="2">
        <f ca="1">IFERROR(__xludf.DUMMYFUNCTION("""COMPUTED_VALUE"""),85)</f>
        <v>85</v>
      </c>
      <c r="G686" s="2"/>
      <c r="H686" s="2"/>
      <c r="I686" s="2"/>
    </row>
    <row r="687" spans="1:9" ht="12.75">
      <c r="A687" s="5" t="str">
        <f>IF(LEN(D687)=1,CONCATENATE(TEXT(MONTH(B687),"00"),RIGHT(YEAR(B687),2),C687,"_0",D687),CONCATENATE(TEXT(MONTH(B687),"00"),RIGHT(YEAR(B687),2),C687,"_",D687))</f>
        <v>1023ASHC_CT</v>
      </c>
      <c r="B687" s="4">
        <f>B686</f>
        <v>45202</v>
      </c>
      <c r="C687" s="3" t="str">
        <f>C686</f>
        <v>ASHC</v>
      </c>
      <c r="D687" s="3" t="str">
        <f>D686</f>
        <v>CT</v>
      </c>
      <c r="E687" s="6">
        <v>7</v>
      </c>
      <c r="F687" s="2">
        <f ca="1">IFERROR(__xludf.DUMMYFUNCTION("""COMPUTED_VALUE"""),86)</f>
        <v>86</v>
      </c>
      <c r="G687" s="2"/>
      <c r="H687" s="2"/>
      <c r="I687" s="2"/>
    </row>
    <row r="688" spans="1:9" ht="12.75">
      <c r="A688" s="5" t="str">
        <f>IF(LEN(D688)=1,CONCATENATE(TEXT(MONTH(B688),"00"),RIGHT(YEAR(B688),2),C688,"_0",D688),CONCATENATE(TEXT(MONTH(B688),"00"),RIGHT(YEAR(B688),2),C688,"_",D688))</f>
        <v>1023ASHC_CT</v>
      </c>
      <c r="B688" s="4">
        <f>B687</f>
        <v>45202</v>
      </c>
      <c r="C688" s="3" t="str">
        <f>C687</f>
        <v>ASHC</v>
      </c>
      <c r="D688" s="3" t="str">
        <f>D687</f>
        <v>CT</v>
      </c>
      <c r="E688" s="6">
        <v>7</v>
      </c>
      <c r="F688" s="2">
        <f ca="1">IFERROR(__xludf.DUMMYFUNCTION("""COMPUTED_VALUE"""),87)</f>
        <v>87</v>
      </c>
      <c r="G688" s="2"/>
      <c r="H688" s="2"/>
      <c r="I688" s="2"/>
    </row>
    <row r="689" spans="1:9" ht="12.75">
      <c r="A689" s="5" t="str">
        <f>IF(LEN(D689)=1,CONCATENATE(TEXT(MONTH(B689),"00"),RIGHT(YEAR(B689),2),C689,"_0",D689),CONCATENATE(TEXT(MONTH(B689),"00"),RIGHT(YEAR(B689),2),C689,"_",D689))</f>
        <v>1023ASHC_CT</v>
      </c>
      <c r="B689" s="4">
        <f>B688</f>
        <v>45202</v>
      </c>
      <c r="C689" s="3" t="str">
        <f>C688</f>
        <v>ASHC</v>
      </c>
      <c r="D689" s="3" t="str">
        <f>D688</f>
        <v>CT</v>
      </c>
      <c r="E689" s="6">
        <v>7</v>
      </c>
      <c r="F689" s="2">
        <f ca="1">IFERROR(__xludf.DUMMYFUNCTION("""COMPUTED_VALUE"""),88)</f>
        <v>88</v>
      </c>
      <c r="G689" s="2"/>
      <c r="H689" s="2"/>
      <c r="I689" s="2"/>
    </row>
    <row r="690" spans="1:9" ht="12.75">
      <c r="A690" s="5" t="str">
        <f>IF(LEN(D690)=1,CONCATENATE(TEXT(MONTH(B690),"00"),RIGHT(YEAR(B690),2),C690,"_0",D690),CONCATENATE(TEXT(MONTH(B690),"00"),RIGHT(YEAR(B690),2),C690,"_",D690))</f>
        <v>1023ASHC_CT</v>
      </c>
      <c r="B690" s="4">
        <f>B689</f>
        <v>45202</v>
      </c>
      <c r="C690" s="3" t="str">
        <f>C689</f>
        <v>ASHC</v>
      </c>
      <c r="D690" s="3" t="str">
        <f>D689</f>
        <v>CT</v>
      </c>
      <c r="E690" s="6">
        <v>7</v>
      </c>
      <c r="F690" s="2">
        <f ca="1">IFERROR(__xludf.DUMMYFUNCTION("""COMPUTED_VALUE"""),89)</f>
        <v>89</v>
      </c>
      <c r="G690" s="2"/>
      <c r="H690" s="2"/>
      <c r="I690" s="2"/>
    </row>
    <row r="691" spans="1:9" ht="12.75">
      <c r="A691" s="5" t="str">
        <f>IF(LEN(D691)=1,CONCATENATE(TEXT(MONTH(B691),"00"),RIGHT(YEAR(B691),2),C691,"_0",D691),CONCATENATE(TEXT(MONTH(B691),"00"),RIGHT(YEAR(B691),2),C691,"_",D691))</f>
        <v>1023ASHC_CT</v>
      </c>
      <c r="B691" s="4">
        <f>B690</f>
        <v>45202</v>
      </c>
      <c r="C691" s="3" t="str">
        <f>C690</f>
        <v>ASHC</v>
      </c>
      <c r="D691" s="3" t="str">
        <f>D690</f>
        <v>CT</v>
      </c>
      <c r="E691" s="6">
        <v>7</v>
      </c>
      <c r="F691" s="2">
        <f ca="1">IFERROR(__xludf.DUMMYFUNCTION("""COMPUTED_VALUE"""),90)</f>
        <v>90</v>
      </c>
      <c r="G691" s="2"/>
      <c r="H691" s="2"/>
      <c r="I691" s="2"/>
    </row>
    <row r="692" spans="1:9" ht="12.75">
      <c r="A692" s="5" t="str">
        <f>IF(LEN(D692)=1,CONCATENATE(TEXT(MONTH(B692),"00"),RIGHT(YEAR(B692),2),C692,"_0",D692),CONCATENATE(TEXT(MONTH(B692),"00"),RIGHT(YEAR(B692),2),C692,"_",D692))</f>
        <v>1023ASHC_CT</v>
      </c>
      <c r="B692" s="4">
        <f>B691</f>
        <v>45202</v>
      </c>
      <c r="C692" s="3" t="str">
        <f>C691</f>
        <v>ASHC</v>
      </c>
      <c r="D692" s="3" t="str">
        <f>D691</f>
        <v>CT</v>
      </c>
      <c r="E692" s="6">
        <v>7</v>
      </c>
      <c r="F692" s="2">
        <f ca="1">IFERROR(__xludf.DUMMYFUNCTION("""COMPUTED_VALUE"""),91)</f>
        <v>91</v>
      </c>
      <c r="G692" s="2"/>
      <c r="H692" s="2"/>
      <c r="I692" s="2"/>
    </row>
    <row r="693" spans="1:9" ht="12.75">
      <c r="A693" s="5" t="str">
        <f>IF(LEN(D693)=1,CONCATENATE(TEXT(MONTH(B693),"00"),RIGHT(YEAR(B693),2),C693,"_0",D693),CONCATENATE(TEXT(MONTH(B693),"00"),RIGHT(YEAR(B693),2),C693,"_",D693))</f>
        <v>1023ASHC_CT</v>
      </c>
      <c r="B693" s="4">
        <f>B692</f>
        <v>45202</v>
      </c>
      <c r="C693" s="3" t="str">
        <f>C692</f>
        <v>ASHC</v>
      </c>
      <c r="D693" s="3" t="str">
        <f>D692</f>
        <v>CT</v>
      </c>
      <c r="E693" s="6">
        <v>7</v>
      </c>
      <c r="F693" s="2">
        <f ca="1">IFERROR(__xludf.DUMMYFUNCTION("""COMPUTED_VALUE"""),92)</f>
        <v>92</v>
      </c>
      <c r="G693" s="2"/>
      <c r="H693" s="2"/>
      <c r="I693" s="2"/>
    </row>
    <row r="694" spans="1:9" ht="12.75">
      <c r="A694" s="5" t="str">
        <f>IF(LEN(D694)=1,CONCATENATE(TEXT(MONTH(B694),"00"),RIGHT(YEAR(B694),2),C694,"_0",D694),CONCATENATE(TEXT(MONTH(B694),"00"),RIGHT(YEAR(B694),2),C694,"_",D694))</f>
        <v>1023ASHC_CT</v>
      </c>
      <c r="B694" s="4">
        <f>B693</f>
        <v>45202</v>
      </c>
      <c r="C694" s="3" t="str">
        <f>C693</f>
        <v>ASHC</v>
      </c>
      <c r="D694" s="3" t="str">
        <f>D693</f>
        <v>CT</v>
      </c>
      <c r="E694" s="6">
        <v>7</v>
      </c>
      <c r="F694" s="2">
        <f ca="1">IFERROR(__xludf.DUMMYFUNCTION("""COMPUTED_VALUE"""),93)</f>
        <v>93</v>
      </c>
      <c r="G694" s="2"/>
      <c r="H694" s="2"/>
      <c r="I694" s="2"/>
    </row>
    <row r="695" spans="1:9" ht="12.75">
      <c r="A695" s="5" t="str">
        <f>IF(LEN(D695)=1,CONCATENATE(TEXT(MONTH(B695),"00"),RIGHT(YEAR(B695),2),C695,"_0",D695),CONCATENATE(TEXT(MONTH(B695),"00"),RIGHT(YEAR(B695),2),C695,"_",D695))</f>
        <v>1023ASHC_CT</v>
      </c>
      <c r="B695" s="4">
        <f>B694</f>
        <v>45202</v>
      </c>
      <c r="C695" s="3" t="str">
        <f>C694</f>
        <v>ASHC</v>
      </c>
      <c r="D695" s="3" t="str">
        <f>D694</f>
        <v>CT</v>
      </c>
      <c r="E695" s="6">
        <v>7</v>
      </c>
      <c r="F695" s="2">
        <f ca="1">IFERROR(__xludf.DUMMYFUNCTION("""COMPUTED_VALUE"""),94)</f>
        <v>94</v>
      </c>
      <c r="G695" s="2"/>
      <c r="H695" s="2"/>
      <c r="I695" s="2"/>
    </row>
    <row r="696" spans="1:9" ht="12.75">
      <c r="A696" s="5" t="str">
        <f>IF(LEN(D696)=1,CONCATENATE(TEXT(MONTH(B696),"00"),RIGHT(YEAR(B696),2),C696,"_0",D696),CONCATENATE(TEXT(MONTH(B696),"00"),RIGHT(YEAR(B696),2),C696,"_",D696))</f>
        <v>1023ASHC_CT</v>
      </c>
      <c r="B696" s="4">
        <f>B695</f>
        <v>45202</v>
      </c>
      <c r="C696" s="3" t="str">
        <f>C695</f>
        <v>ASHC</v>
      </c>
      <c r="D696" s="3" t="str">
        <f>D695</f>
        <v>CT</v>
      </c>
      <c r="E696" s="6">
        <v>7</v>
      </c>
      <c r="F696" s="2">
        <f ca="1">IFERROR(__xludf.DUMMYFUNCTION("""COMPUTED_VALUE"""),95)</f>
        <v>95</v>
      </c>
      <c r="G696" s="2"/>
      <c r="H696" s="2"/>
      <c r="I696" s="2"/>
    </row>
    <row r="697" spans="1:9" ht="12.75">
      <c r="A697" s="5" t="str">
        <f>IF(LEN(D697)=1,CONCATENATE(TEXT(MONTH(B697),"00"),RIGHT(YEAR(B697),2),C697,"_0",D697),CONCATENATE(TEXT(MONTH(B697),"00"),RIGHT(YEAR(B697),2),C697,"_",D697))</f>
        <v>1023ASHC_CT</v>
      </c>
      <c r="B697" s="4">
        <f>B696</f>
        <v>45202</v>
      </c>
      <c r="C697" s="3" t="str">
        <f>C696</f>
        <v>ASHC</v>
      </c>
      <c r="D697" s="3" t="str">
        <f>D696</f>
        <v>CT</v>
      </c>
      <c r="E697" s="6">
        <v>7</v>
      </c>
      <c r="F697" s="2">
        <f ca="1">IFERROR(__xludf.DUMMYFUNCTION("""COMPUTED_VALUE"""),96)</f>
        <v>96</v>
      </c>
      <c r="G697" s="2"/>
      <c r="H697" s="2"/>
      <c r="I697" s="2"/>
    </row>
    <row r="698" spans="1:9" ht="12.75">
      <c r="A698" s="5" t="str">
        <f>IF(LEN(D698)=1,CONCATENATE(TEXT(MONTH(B698),"00"),RIGHT(YEAR(B698),2),C698,"_0",D698),CONCATENATE(TEXT(MONTH(B698),"00"),RIGHT(YEAR(B698),2),C698,"_",D698))</f>
        <v>1023ASHC_CT</v>
      </c>
      <c r="B698" s="4">
        <f>B697</f>
        <v>45202</v>
      </c>
      <c r="C698" s="3" t="str">
        <f>C697</f>
        <v>ASHC</v>
      </c>
      <c r="D698" s="3" t="str">
        <f>D697</f>
        <v>CT</v>
      </c>
      <c r="E698" s="6">
        <v>7</v>
      </c>
      <c r="F698" s="2">
        <f ca="1">IFERROR(__xludf.DUMMYFUNCTION("""COMPUTED_VALUE"""),97)</f>
        <v>97</v>
      </c>
      <c r="G698" s="2"/>
      <c r="H698" s="2"/>
      <c r="I698" s="2"/>
    </row>
    <row r="699" spans="1:9" ht="12.75">
      <c r="A699" s="5" t="str">
        <f>IF(LEN(D699)=1,CONCATENATE(TEXT(MONTH(B699),"00"),RIGHT(YEAR(B699),2),C699,"_0",D699),CONCATENATE(TEXT(MONTH(B699),"00"),RIGHT(YEAR(B699),2),C699,"_",D699))</f>
        <v>1023ASHC_CT</v>
      </c>
      <c r="B699" s="4">
        <f>B698</f>
        <v>45202</v>
      </c>
      <c r="C699" s="3" t="str">
        <f>C698</f>
        <v>ASHC</v>
      </c>
      <c r="D699" s="3" t="str">
        <f>D698</f>
        <v>CT</v>
      </c>
      <c r="E699" s="6">
        <v>7</v>
      </c>
      <c r="F699" s="2">
        <f ca="1">IFERROR(__xludf.DUMMYFUNCTION("""COMPUTED_VALUE"""),98)</f>
        <v>98</v>
      </c>
      <c r="G699" s="2"/>
      <c r="H699" s="2"/>
      <c r="I699" s="2"/>
    </row>
    <row r="700" spans="1:9" ht="12.75">
      <c r="A700" s="5" t="str">
        <f>IF(LEN(D700)=1,CONCATENATE(TEXT(MONTH(B700),"00"),RIGHT(YEAR(B700),2),C700,"_0",D700),CONCATENATE(TEXT(MONTH(B700),"00"),RIGHT(YEAR(B700),2),C700,"_",D700))</f>
        <v>1023ASHC_CT</v>
      </c>
      <c r="B700" s="4">
        <f>B699</f>
        <v>45202</v>
      </c>
      <c r="C700" s="3" t="str">
        <f>C699</f>
        <v>ASHC</v>
      </c>
      <c r="D700" s="3" t="str">
        <f>D699</f>
        <v>CT</v>
      </c>
      <c r="E700" s="6">
        <v>7</v>
      </c>
      <c r="F700" s="2">
        <f ca="1">IFERROR(__xludf.DUMMYFUNCTION("""COMPUTED_VALUE"""),99)</f>
        <v>99</v>
      </c>
      <c r="G700" s="2"/>
      <c r="H700" s="2"/>
      <c r="I700" s="2"/>
    </row>
    <row r="701" spans="1:9" ht="12.75">
      <c r="A701" s="5" t="str">
        <f>IF(LEN(D701)=1,CONCATENATE(TEXT(MONTH(B701),"00"),RIGHT(YEAR(B701),2),C701,"_0",D701),CONCATENATE(TEXT(MONTH(B701),"00"),RIGHT(YEAR(B701),2),C701,"_",D701))</f>
        <v>1023ASHC_CT</v>
      </c>
      <c r="B701" s="4">
        <f>B700</f>
        <v>45202</v>
      </c>
      <c r="C701" s="3" t="str">
        <f>C700</f>
        <v>ASHC</v>
      </c>
      <c r="D701" s="3" t="str">
        <f>D700</f>
        <v>CT</v>
      </c>
      <c r="E701" s="6">
        <v>7</v>
      </c>
      <c r="F701" s="2">
        <f ca="1">IFERROR(__xludf.DUMMYFUNCTION("""COMPUTED_VALUE"""),100)</f>
        <v>100</v>
      </c>
      <c r="G701" s="2"/>
      <c r="H701" s="2"/>
      <c r="I701" s="2"/>
    </row>
    <row r="702" spans="1:9" ht="12.75">
      <c r="A702" s="5" t="str">
        <f>IF(LEN(D702)=1,CONCATENATE(TEXT(MONTH(B702),"00"),RIGHT(YEAR(B702),2),C702,"_0",D702),CONCATENATE(TEXT(MONTH(B702),"00"),RIGHT(YEAR(B702),2),C702,"_",D702))</f>
        <v>1023ASHC_CT</v>
      </c>
      <c r="B702" s="4">
        <f>B701</f>
        <v>45202</v>
      </c>
      <c r="C702" s="3" t="str">
        <f>C701</f>
        <v>ASHC</v>
      </c>
      <c r="D702" s="3" t="str">
        <f>D701</f>
        <v>CT</v>
      </c>
      <c r="E702" s="6">
        <v>8</v>
      </c>
      <c r="F702" s="2">
        <f ca="1">IFERROR(__xludf.DUMMYFUNCTION("""COMPUTED_VALUE"""),1)</f>
        <v>1</v>
      </c>
      <c r="G702" s="2"/>
      <c r="H702" s="2">
        <f ca="1">IFERROR(__xludf.DUMMYFUNCTION("""COMPUTED_VALUE"""),114.78)</f>
        <v>114.78</v>
      </c>
      <c r="I702" s="2"/>
    </row>
    <row r="703" spans="1:9" ht="12.75">
      <c r="A703" s="5" t="str">
        <f>IF(LEN(D703)=1,CONCATENATE(TEXT(MONTH(B703),"00"),RIGHT(YEAR(B703),2),C703,"_0",D703),CONCATENATE(TEXT(MONTH(B703),"00"),RIGHT(YEAR(B703),2),C703,"_",D703))</f>
        <v>1023ASHC_CT</v>
      </c>
      <c r="B703" s="4">
        <f>B702</f>
        <v>45202</v>
      </c>
      <c r="C703" s="3" t="str">
        <f>C702</f>
        <v>ASHC</v>
      </c>
      <c r="D703" s="3" t="str">
        <f>D702</f>
        <v>CT</v>
      </c>
      <c r="E703" s="6">
        <v>8</v>
      </c>
      <c r="F703" s="2">
        <f ca="1">IFERROR(__xludf.DUMMYFUNCTION("""COMPUTED_VALUE"""),2)</f>
        <v>2</v>
      </c>
      <c r="G703" s="2"/>
      <c r="H703" s="2">
        <f ca="1">IFERROR(__xludf.DUMMYFUNCTION("""COMPUTED_VALUE"""),61.19)</f>
        <v>61.19</v>
      </c>
      <c r="I703" s="2"/>
    </row>
    <row r="704" spans="1:9" ht="12.75">
      <c r="A704" s="5" t="str">
        <f>IF(LEN(D704)=1,CONCATENATE(TEXT(MONTH(B704),"00"),RIGHT(YEAR(B704),2),C704,"_0",D704),CONCATENATE(TEXT(MONTH(B704),"00"),RIGHT(YEAR(B704),2),C704,"_",D704))</f>
        <v>1023ASHC_CT</v>
      </c>
      <c r="B704" s="4">
        <f>B703</f>
        <v>45202</v>
      </c>
      <c r="C704" s="3" t="str">
        <f>C703</f>
        <v>ASHC</v>
      </c>
      <c r="D704" s="3" t="str">
        <f>D703</f>
        <v>CT</v>
      </c>
      <c r="E704" s="6">
        <v>8</v>
      </c>
      <c r="F704" s="2">
        <f ca="1">IFERROR(__xludf.DUMMYFUNCTION("""COMPUTED_VALUE"""),3)</f>
        <v>3</v>
      </c>
      <c r="G704" s="2"/>
      <c r="H704" s="2">
        <f ca="1">IFERROR(__xludf.DUMMYFUNCTION("""COMPUTED_VALUE"""),90.76)</f>
        <v>90.76</v>
      </c>
      <c r="I704" s="2"/>
    </row>
    <row r="705" spans="1:9" ht="12.75">
      <c r="A705" s="5" t="str">
        <f>IF(LEN(D705)=1,CONCATENATE(TEXT(MONTH(B705),"00"),RIGHT(YEAR(B705),2),C705,"_0",D705),CONCATENATE(TEXT(MONTH(B705),"00"),RIGHT(YEAR(B705),2),C705,"_",D705))</f>
        <v>1023ASHC_CT</v>
      </c>
      <c r="B705" s="4">
        <f>B704</f>
        <v>45202</v>
      </c>
      <c r="C705" s="3" t="str">
        <f>C704</f>
        <v>ASHC</v>
      </c>
      <c r="D705" s="3" t="str">
        <f>D704</f>
        <v>CT</v>
      </c>
      <c r="E705" s="6">
        <v>8</v>
      </c>
      <c r="F705" s="2">
        <f ca="1">IFERROR(__xludf.DUMMYFUNCTION("""COMPUTED_VALUE"""),4)</f>
        <v>4</v>
      </c>
      <c r="G705" s="2"/>
      <c r="H705" s="2">
        <f ca="1">IFERROR(__xludf.DUMMYFUNCTION("""COMPUTED_VALUE"""),67.55)</f>
        <v>67.55</v>
      </c>
      <c r="I705" s="2"/>
    </row>
    <row r="706" spans="1:9" ht="12.75">
      <c r="A706" s="5" t="str">
        <f>IF(LEN(D706)=1,CONCATENATE(TEXT(MONTH(B706),"00"),RIGHT(YEAR(B706),2),C706,"_0",D706),CONCATENATE(TEXT(MONTH(B706),"00"),RIGHT(YEAR(B706),2),C706,"_",D706))</f>
        <v>1023ASHC_CT</v>
      </c>
      <c r="B706" s="4">
        <f>B705</f>
        <v>45202</v>
      </c>
      <c r="C706" s="3" t="str">
        <f>C705</f>
        <v>ASHC</v>
      </c>
      <c r="D706" s="3" t="str">
        <f>D705</f>
        <v>CT</v>
      </c>
      <c r="E706" s="6">
        <v>8</v>
      </c>
      <c r="F706" s="2">
        <f ca="1">IFERROR(__xludf.DUMMYFUNCTION("""COMPUTED_VALUE"""),5)</f>
        <v>5</v>
      </c>
      <c r="G706" s="2"/>
      <c r="H706" s="2">
        <f ca="1">IFERROR(__xludf.DUMMYFUNCTION("""COMPUTED_VALUE"""),88.89)</f>
        <v>88.89</v>
      </c>
      <c r="I706" s="2"/>
    </row>
    <row r="707" spans="1:9" ht="12.75">
      <c r="A707" s="5" t="str">
        <f>IF(LEN(D707)=1,CONCATENATE(TEXT(MONTH(B707),"00"),RIGHT(YEAR(B707),2),C707,"_0",D707),CONCATENATE(TEXT(MONTH(B707),"00"),RIGHT(YEAR(B707),2),C707,"_",D707))</f>
        <v>1023ASHC_CT</v>
      </c>
      <c r="B707" s="4">
        <f>B706</f>
        <v>45202</v>
      </c>
      <c r="C707" s="3" t="str">
        <f>C706</f>
        <v>ASHC</v>
      </c>
      <c r="D707" s="3" t="str">
        <f>D706</f>
        <v>CT</v>
      </c>
      <c r="E707" s="6">
        <v>8</v>
      </c>
      <c r="F707" s="2">
        <f ca="1">IFERROR(__xludf.DUMMYFUNCTION("""COMPUTED_VALUE"""),6)</f>
        <v>6</v>
      </c>
      <c r="G707" s="2"/>
      <c r="H707" s="2">
        <f ca="1">IFERROR(__xludf.DUMMYFUNCTION("""COMPUTED_VALUE"""),54.86)</f>
        <v>54.86</v>
      </c>
      <c r="I707" s="2"/>
    </row>
    <row r="708" spans="1:9" ht="12.75">
      <c r="A708" s="5" t="str">
        <f>IF(LEN(D708)=1,CONCATENATE(TEXT(MONTH(B708),"00"),RIGHT(YEAR(B708),2),C708,"_0",D708),CONCATENATE(TEXT(MONTH(B708),"00"),RIGHT(YEAR(B708),2),C708,"_",D708))</f>
        <v>1023ASHC_CT</v>
      </c>
      <c r="B708" s="4">
        <f>B707</f>
        <v>45202</v>
      </c>
      <c r="C708" s="3" t="str">
        <f>C707</f>
        <v>ASHC</v>
      </c>
      <c r="D708" s="3" t="str">
        <f>D707</f>
        <v>CT</v>
      </c>
      <c r="E708" s="6">
        <v>8</v>
      </c>
      <c r="F708" s="2">
        <f ca="1">IFERROR(__xludf.DUMMYFUNCTION("""COMPUTED_VALUE"""),7)</f>
        <v>7</v>
      </c>
      <c r="G708" s="2"/>
      <c r="H708" s="2">
        <f ca="1">IFERROR(__xludf.DUMMYFUNCTION("""COMPUTED_VALUE"""),79.75)</f>
        <v>79.75</v>
      </c>
      <c r="I708" s="2"/>
    </row>
    <row r="709" spans="1:9" ht="12.75">
      <c r="A709" s="5" t="str">
        <f>IF(LEN(D709)=1,CONCATENATE(TEXT(MONTH(B709),"00"),RIGHT(YEAR(B709),2),C709,"_0",D709),CONCATENATE(TEXT(MONTH(B709),"00"),RIGHT(YEAR(B709),2),C709,"_",D709))</f>
        <v>1023ASHC_CT</v>
      </c>
      <c r="B709" s="4">
        <f>B708</f>
        <v>45202</v>
      </c>
      <c r="C709" s="3" t="str">
        <f>C708</f>
        <v>ASHC</v>
      </c>
      <c r="D709" s="3" t="str">
        <f>D708</f>
        <v>CT</v>
      </c>
      <c r="E709" s="6">
        <v>8</v>
      </c>
      <c r="F709" s="2">
        <f ca="1">IFERROR(__xludf.DUMMYFUNCTION("""COMPUTED_VALUE"""),8)</f>
        <v>8</v>
      </c>
      <c r="G709" s="2"/>
      <c r="H709" s="2">
        <f ca="1">IFERROR(__xludf.DUMMYFUNCTION("""COMPUTED_VALUE"""),79.64)</f>
        <v>79.64</v>
      </c>
      <c r="I709" s="2"/>
    </row>
    <row r="710" spans="1:9" ht="12.75">
      <c r="A710" s="5" t="str">
        <f>IF(LEN(D710)=1,CONCATENATE(TEXT(MONTH(B710),"00"),RIGHT(YEAR(B710),2),C710,"_0",D710),CONCATENATE(TEXT(MONTH(B710),"00"),RIGHT(YEAR(B710),2),C710,"_",D710))</f>
        <v>1023ASHC_CT</v>
      </c>
      <c r="B710" s="4">
        <f>B709</f>
        <v>45202</v>
      </c>
      <c r="C710" s="3" t="str">
        <f>C709</f>
        <v>ASHC</v>
      </c>
      <c r="D710" s="3" t="str">
        <f>D709</f>
        <v>CT</v>
      </c>
      <c r="E710" s="6">
        <v>8</v>
      </c>
      <c r="F710" s="2">
        <f ca="1">IFERROR(__xludf.DUMMYFUNCTION("""COMPUTED_VALUE"""),9)</f>
        <v>9</v>
      </c>
      <c r="G710" s="2">
        <f ca="1">IFERROR(__xludf.DUMMYFUNCTION("""COMPUTED_VALUE"""),85.69)</f>
        <v>85.69</v>
      </c>
      <c r="H710" s="2"/>
      <c r="I710" s="2"/>
    </row>
    <row r="711" spans="1:9" ht="12.75">
      <c r="A711" s="5" t="str">
        <f>IF(LEN(D711)=1,CONCATENATE(TEXT(MONTH(B711),"00"),RIGHT(YEAR(B711),2),C711,"_0",D711),CONCATENATE(TEXT(MONTH(B711),"00"),RIGHT(YEAR(B711),2),C711,"_",D711))</f>
        <v>1023ASHC_CT</v>
      </c>
      <c r="B711" s="4">
        <f>B710</f>
        <v>45202</v>
      </c>
      <c r="C711" s="3" t="str">
        <f>C710</f>
        <v>ASHC</v>
      </c>
      <c r="D711" s="3" t="str">
        <f>D710</f>
        <v>CT</v>
      </c>
      <c r="E711" s="6">
        <v>8</v>
      </c>
      <c r="F711" s="2">
        <f ca="1">IFERROR(__xludf.DUMMYFUNCTION("""COMPUTED_VALUE"""),10)</f>
        <v>10</v>
      </c>
      <c r="G711" s="2">
        <f ca="1">IFERROR(__xludf.DUMMYFUNCTION("""COMPUTED_VALUE"""),127.89)</f>
        <v>127.89</v>
      </c>
      <c r="H711" s="2"/>
      <c r="I711" s="2"/>
    </row>
    <row r="712" spans="1:9" ht="12.75">
      <c r="A712" s="5" t="str">
        <f>IF(LEN(D712)=1,CONCATENATE(TEXT(MONTH(B712),"00"),RIGHT(YEAR(B712),2),C712,"_0",D712),CONCATENATE(TEXT(MONTH(B712),"00"),RIGHT(YEAR(B712),2),C712,"_",D712))</f>
        <v>1023ASHC_CT</v>
      </c>
      <c r="B712" s="4">
        <f>B711</f>
        <v>45202</v>
      </c>
      <c r="C712" s="3" t="str">
        <f>C711</f>
        <v>ASHC</v>
      </c>
      <c r="D712" s="3" t="str">
        <f>D711</f>
        <v>CT</v>
      </c>
      <c r="E712" s="6">
        <v>8</v>
      </c>
      <c r="F712" s="2">
        <f ca="1">IFERROR(__xludf.DUMMYFUNCTION("""COMPUTED_VALUE"""),11)</f>
        <v>11</v>
      </c>
      <c r="G712" s="2"/>
      <c r="H712" s="2"/>
      <c r="I712" s="2"/>
    </row>
    <row r="713" spans="1:9" ht="12.75">
      <c r="A713" s="5" t="str">
        <f>IF(LEN(D713)=1,CONCATENATE(TEXT(MONTH(B713),"00"),RIGHT(YEAR(B713),2),C713,"_0",D713),CONCATENATE(TEXT(MONTH(B713),"00"),RIGHT(YEAR(B713),2),C713,"_",D713))</f>
        <v>1023ASHC_CT</v>
      </c>
      <c r="B713" s="4">
        <f>B712</f>
        <v>45202</v>
      </c>
      <c r="C713" s="3" t="str">
        <f>C712</f>
        <v>ASHC</v>
      </c>
      <c r="D713" s="3" t="str">
        <f>D712</f>
        <v>CT</v>
      </c>
      <c r="E713" s="6">
        <v>8</v>
      </c>
      <c r="F713" s="2">
        <f ca="1">IFERROR(__xludf.DUMMYFUNCTION("""COMPUTED_VALUE"""),12)</f>
        <v>12</v>
      </c>
      <c r="G713" s="2"/>
      <c r="H713" s="2"/>
      <c r="I713" s="2"/>
    </row>
    <row r="714" spans="1:9" ht="12.75">
      <c r="A714" s="5" t="str">
        <f>IF(LEN(D714)=1,CONCATENATE(TEXT(MONTH(B714),"00"),RIGHT(YEAR(B714),2),C714,"_0",D714),CONCATENATE(TEXT(MONTH(B714),"00"),RIGHT(YEAR(B714),2),C714,"_",D714))</f>
        <v>1023ASHC_CT</v>
      </c>
      <c r="B714" s="4">
        <f>B713</f>
        <v>45202</v>
      </c>
      <c r="C714" s="3" t="str">
        <f>C713</f>
        <v>ASHC</v>
      </c>
      <c r="D714" s="3" t="str">
        <f>D713</f>
        <v>CT</v>
      </c>
      <c r="E714" s="6">
        <v>8</v>
      </c>
      <c r="F714" s="2">
        <f ca="1">IFERROR(__xludf.DUMMYFUNCTION("""COMPUTED_VALUE"""),13)</f>
        <v>13</v>
      </c>
      <c r="G714" s="2"/>
      <c r="H714" s="2"/>
      <c r="I714" s="2"/>
    </row>
    <row r="715" spans="1:9" ht="12.75">
      <c r="A715" s="5" t="str">
        <f>IF(LEN(D715)=1,CONCATENATE(TEXT(MONTH(B715),"00"),RIGHT(YEAR(B715),2),C715,"_0",D715),CONCATENATE(TEXT(MONTH(B715),"00"),RIGHT(YEAR(B715),2),C715,"_",D715))</f>
        <v>1023ASHC_CT</v>
      </c>
      <c r="B715" s="4">
        <f>B714</f>
        <v>45202</v>
      </c>
      <c r="C715" s="3" t="str">
        <f>C714</f>
        <v>ASHC</v>
      </c>
      <c r="D715" s="3" t="str">
        <f>D714</f>
        <v>CT</v>
      </c>
      <c r="E715" s="6">
        <v>8</v>
      </c>
      <c r="F715" s="2">
        <f ca="1">IFERROR(__xludf.DUMMYFUNCTION("""COMPUTED_VALUE"""),14)</f>
        <v>14</v>
      </c>
      <c r="G715" s="2"/>
      <c r="H715" s="2"/>
      <c r="I715" s="2"/>
    </row>
    <row r="716" spans="1:9" ht="12.75">
      <c r="A716" s="5" t="str">
        <f>IF(LEN(D716)=1,CONCATENATE(TEXT(MONTH(B716),"00"),RIGHT(YEAR(B716),2),C716,"_0",D716),CONCATENATE(TEXT(MONTH(B716),"00"),RIGHT(YEAR(B716),2),C716,"_",D716))</f>
        <v>1023ASHC_CT</v>
      </c>
      <c r="B716" s="4">
        <f>B715</f>
        <v>45202</v>
      </c>
      <c r="C716" s="3" t="str">
        <f>C715</f>
        <v>ASHC</v>
      </c>
      <c r="D716" s="3" t="str">
        <f>D715</f>
        <v>CT</v>
      </c>
      <c r="E716" s="6">
        <v>8</v>
      </c>
      <c r="F716" s="2">
        <f ca="1">IFERROR(__xludf.DUMMYFUNCTION("""COMPUTED_VALUE"""),15)</f>
        <v>15</v>
      </c>
      <c r="G716" s="2"/>
      <c r="H716" s="2"/>
      <c r="I716" s="2"/>
    </row>
    <row r="717" spans="1:9" ht="12.75">
      <c r="A717" s="5" t="str">
        <f>IF(LEN(D717)=1,CONCATENATE(TEXT(MONTH(B717),"00"),RIGHT(YEAR(B717),2),C717,"_0",D717),CONCATENATE(TEXT(MONTH(B717),"00"),RIGHT(YEAR(B717),2),C717,"_",D717))</f>
        <v>1023ASHC_CT</v>
      </c>
      <c r="B717" s="4">
        <f>B716</f>
        <v>45202</v>
      </c>
      <c r="C717" s="3" t="str">
        <f>C716</f>
        <v>ASHC</v>
      </c>
      <c r="D717" s="3" t="str">
        <f>D716</f>
        <v>CT</v>
      </c>
      <c r="E717" s="6">
        <v>8</v>
      </c>
      <c r="F717" s="2">
        <f ca="1">IFERROR(__xludf.DUMMYFUNCTION("""COMPUTED_VALUE"""),16)</f>
        <v>16</v>
      </c>
      <c r="G717" s="2"/>
      <c r="H717" s="2"/>
      <c r="I717" s="2"/>
    </row>
    <row r="718" spans="1:9" ht="12.75">
      <c r="A718" s="5" t="str">
        <f>IF(LEN(D718)=1,CONCATENATE(TEXT(MONTH(B718),"00"),RIGHT(YEAR(B718),2),C718,"_0",D718),CONCATENATE(TEXT(MONTH(B718),"00"),RIGHT(YEAR(B718),2),C718,"_",D718))</f>
        <v>1023ASHC_CT</v>
      </c>
      <c r="B718" s="4">
        <f>B717</f>
        <v>45202</v>
      </c>
      <c r="C718" s="3" t="str">
        <f>C717</f>
        <v>ASHC</v>
      </c>
      <c r="D718" s="3" t="str">
        <f>D717</f>
        <v>CT</v>
      </c>
      <c r="E718" s="6">
        <v>8</v>
      </c>
      <c r="F718" s="2">
        <f ca="1">IFERROR(__xludf.DUMMYFUNCTION("""COMPUTED_VALUE"""),17)</f>
        <v>17</v>
      </c>
      <c r="G718" s="2"/>
      <c r="H718" s="2"/>
      <c r="I718" s="2"/>
    </row>
    <row r="719" spans="1:9" ht="12.75">
      <c r="A719" s="5" t="str">
        <f>IF(LEN(D719)=1,CONCATENATE(TEXT(MONTH(B719),"00"),RIGHT(YEAR(B719),2),C719,"_0",D719),CONCATENATE(TEXT(MONTH(B719),"00"),RIGHT(YEAR(B719),2),C719,"_",D719))</f>
        <v>1023ASHC_CT</v>
      </c>
      <c r="B719" s="4">
        <f>B718</f>
        <v>45202</v>
      </c>
      <c r="C719" s="3" t="str">
        <f>C718</f>
        <v>ASHC</v>
      </c>
      <c r="D719" s="3" t="str">
        <f>D718</f>
        <v>CT</v>
      </c>
      <c r="E719" s="6">
        <v>8</v>
      </c>
      <c r="F719" s="2">
        <f ca="1">IFERROR(__xludf.DUMMYFUNCTION("""COMPUTED_VALUE"""),18)</f>
        <v>18</v>
      </c>
      <c r="G719" s="2"/>
      <c r="H719" s="2"/>
      <c r="I719" s="2"/>
    </row>
    <row r="720" spans="1:9" ht="12.75">
      <c r="A720" s="5" t="str">
        <f>IF(LEN(D720)=1,CONCATENATE(TEXT(MONTH(B720),"00"),RIGHT(YEAR(B720),2),C720,"_0",D720),CONCATENATE(TEXT(MONTH(B720),"00"),RIGHT(YEAR(B720),2),C720,"_",D720))</f>
        <v>1023ASHC_CT</v>
      </c>
      <c r="B720" s="4">
        <f>B719</f>
        <v>45202</v>
      </c>
      <c r="C720" s="3" t="str">
        <f>C719</f>
        <v>ASHC</v>
      </c>
      <c r="D720" s="3" t="str">
        <f>D719</f>
        <v>CT</v>
      </c>
      <c r="E720" s="6">
        <v>8</v>
      </c>
      <c r="F720" s="2">
        <f ca="1">IFERROR(__xludf.DUMMYFUNCTION("""COMPUTED_VALUE"""),19)</f>
        <v>19</v>
      </c>
      <c r="G720" s="2"/>
      <c r="H720" s="2"/>
      <c r="I720" s="2"/>
    </row>
    <row r="721" spans="1:9" ht="12.75">
      <c r="A721" s="5" t="str">
        <f>IF(LEN(D721)=1,CONCATENATE(TEXT(MONTH(B721),"00"),RIGHT(YEAR(B721),2),C721,"_0",D721),CONCATENATE(TEXT(MONTH(B721),"00"),RIGHT(YEAR(B721),2),C721,"_",D721))</f>
        <v>1023ASHC_CT</v>
      </c>
      <c r="B721" s="4">
        <f>B720</f>
        <v>45202</v>
      </c>
      <c r="C721" s="3" t="str">
        <f>C720</f>
        <v>ASHC</v>
      </c>
      <c r="D721" s="3" t="str">
        <f>D720</f>
        <v>CT</v>
      </c>
      <c r="E721" s="6">
        <v>8</v>
      </c>
      <c r="F721" s="2">
        <f ca="1">IFERROR(__xludf.DUMMYFUNCTION("""COMPUTED_VALUE"""),20)</f>
        <v>20</v>
      </c>
      <c r="G721" s="2"/>
      <c r="H721" s="2"/>
      <c r="I721" s="2"/>
    </row>
    <row r="722" spans="1:9" ht="12.75">
      <c r="A722" s="5" t="str">
        <f>IF(LEN(D722)=1,CONCATENATE(TEXT(MONTH(B722),"00"),RIGHT(YEAR(B722),2),C722,"_0",D722),CONCATENATE(TEXT(MONTH(B722),"00"),RIGHT(YEAR(B722),2),C722,"_",D722))</f>
        <v>1023ASHC_CT</v>
      </c>
      <c r="B722" s="4">
        <f>B721</f>
        <v>45202</v>
      </c>
      <c r="C722" s="3" t="str">
        <f>C721</f>
        <v>ASHC</v>
      </c>
      <c r="D722" s="3" t="str">
        <f>D721</f>
        <v>CT</v>
      </c>
      <c r="E722" s="6">
        <v>8</v>
      </c>
      <c r="F722" s="2">
        <f ca="1">IFERROR(__xludf.DUMMYFUNCTION("""COMPUTED_VALUE"""),21)</f>
        <v>21</v>
      </c>
      <c r="G722" s="2"/>
      <c r="H722" s="2"/>
      <c r="I722" s="2"/>
    </row>
    <row r="723" spans="1:9" ht="12.75">
      <c r="A723" s="5" t="str">
        <f>IF(LEN(D723)=1,CONCATENATE(TEXT(MONTH(B723),"00"),RIGHT(YEAR(B723),2),C723,"_0",D723),CONCATENATE(TEXT(MONTH(B723),"00"),RIGHT(YEAR(B723),2),C723,"_",D723))</f>
        <v>1023ASHC_CT</v>
      </c>
      <c r="B723" s="4">
        <f>B722</f>
        <v>45202</v>
      </c>
      <c r="C723" s="3" t="str">
        <f>C722</f>
        <v>ASHC</v>
      </c>
      <c r="D723" s="3" t="str">
        <f>D722</f>
        <v>CT</v>
      </c>
      <c r="E723" s="6">
        <v>8</v>
      </c>
      <c r="F723" s="2">
        <f ca="1">IFERROR(__xludf.DUMMYFUNCTION("""COMPUTED_VALUE"""),22)</f>
        <v>22</v>
      </c>
      <c r="G723" s="2"/>
      <c r="H723" s="2"/>
      <c r="I723" s="2"/>
    </row>
    <row r="724" spans="1:9" ht="12.75">
      <c r="A724" s="5" t="str">
        <f>IF(LEN(D724)=1,CONCATENATE(TEXT(MONTH(B724),"00"),RIGHT(YEAR(B724),2),C724,"_0",D724),CONCATENATE(TEXT(MONTH(B724),"00"),RIGHT(YEAR(B724),2),C724,"_",D724))</f>
        <v>1023ASHC_CT</v>
      </c>
      <c r="B724" s="4">
        <f>B723</f>
        <v>45202</v>
      </c>
      <c r="C724" s="3" t="str">
        <f>C723</f>
        <v>ASHC</v>
      </c>
      <c r="D724" s="3" t="str">
        <f>D723</f>
        <v>CT</v>
      </c>
      <c r="E724" s="6">
        <v>8</v>
      </c>
      <c r="F724" s="2">
        <f ca="1">IFERROR(__xludf.DUMMYFUNCTION("""COMPUTED_VALUE"""),23)</f>
        <v>23</v>
      </c>
      <c r="G724" s="2"/>
      <c r="H724" s="2"/>
      <c r="I724" s="2"/>
    </row>
    <row r="725" spans="1:9" ht="12.75">
      <c r="A725" s="5" t="str">
        <f>IF(LEN(D725)=1,CONCATENATE(TEXT(MONTH(B725),"00"),RIGHT(YEAR(B725),2),C725,"_0",D725),CONCATENATE(TEXT(MONTH(B725),"00"),RIGHT(YEAR(B725),2),C725,"_",D725))</f>
        <v>1023ASHC_CT</v>
      </c>
      <c r="B725" s="4">
        <f>B724</f>
        <v>45202</v>
      </c>
      <c r="C725" s="3" t="str">
        <f>C724</f>
        <v>ASHC</v>
      </c>
      <c r="D725" s="3" t="str">
        <f>D724</f>
        <v>CT</v>
      </c>
      <c r="E725" s="6">
        <v>8</v>
      </c>
      <c r="F725" s="2">
        <f ca="1">IFERROR(__xludf.DUMMYFUNCTION("""COMPUTED_VALUE"""),24)</f>
        <v>24</v>
      </c>
      <c r="G725" s="2"/>
      <c r="H725" s="2"/>
      <c r="I725" s="2"/>
    </row>
    <row r="726" spans="1:9" ht="12.75">
      <c r="A726" s="5" t="str">
        <f>IF(LEN(D726)=1,CONCATENATE(TEXT(MONTH(B726),"00"),RIGHT(YEAR(B726),2),C726,"_0",D726),CONCATENATE(TEXT(MONTH(B726),"00"),RIGHT(YEAR(B726),2),C726,"_",D726))</f>
        <v>1023ASHC_CT</v>
      </c>
      <c r="B726" s="4">
        <f>B725</f>
        <v>45202</v>
      </c>
      <c r="C726" s="3" t="str">
        <f>C725</f>
        <v>ASHC</v>
      </c>
      <c r="D726" s="3" t="str">
        <f>D725</f>
        <v>CT</v>
      </c>
      <c r="E726" s="6">
        <v>8</v>
      </c>
      <c r="F726" s="2">
        <f ca="1">IFERROR(__xludf.DUMMYFUNCTION("""COMPUTED_VALUE"""),25)</f>
        <v>25</v>
      </c>
      <c r="G726" s="2"/>
      <c r="H726" s="2"/>
      <c r="I726" s="2"/>
    </row>
    <row r="727" spans="1:9" ht="12.75">
      <c r="A727" s="5" t="str">
        <f>IF(LEN(D727)=1,CONCATENATE(TEXT(MONTH(B727),"00"),RIGHT(YEAR(B727),2),C727,"_0",D727),CONCATENATE(TEXT(MONTH(B727),"00"),RIGHT(YEAR(B727),2),C727,"_",D727))</f>
        <v>1023ASHC_CT</v>
      </c>
      <c r="B727" s="4">
        <f>B726</f>
        <v>45202</v>
      </c>
      <c r="C727" s="3" t="str">
        <f>C726</f>
        <v>ASHC</v>
      </c>
      <c r="D727" s="3" t="str">
        <f>D726</f>
        <v>CT</v>
      </c>
      <c r="E727" s="6">
        <v>8</v>
      </c>
      <c r="F727" s="2">
        <f ca="1">IFERROR(__xludf.DUMMYFUNCTION("""COMPUTED_VALUE"""),26)</f>
        <v>26</v>
      </c>
      <c r="G727" s="2"/>
      <c r="H727" s="2"/>
      <c r="I727" s="2"/>
    </row>
    <row r="728" spans="1:9" ht="12.75">
      <c r="A728" s="5" t="str">
        <f>IF(LEN(D728)=1,CONCATENATE(TEXT(MONTH(B728),"00"),RIGHT(YEAR(B728),2),C728,"_0",D728),CONCATENATE(TEXT(MONTH(B728),"00"),RIGHT(YEAR(B728),2),C728,"_",D728))</f>
        <v>1023ASHC_CT</v>
      </c>
      <c r="B728" s="4">
        <f>B727</f>
        <v>45202</v>
      </c>
      <c r="C728" s="3" t="str">
        <f>C727</f>
        <v>ASHC</v>
      </c>
      <c r="D728" s="3" t="str">
        <f>D727</f>
        <v>CT</v>
      </c>
      <c r="E728" s="6">
        <v>8</v>
      </c>
      <c r="F728" s="2">
        <f ca="1">IFERROR(__xludf.DUMMYFUNCTION("""COMPUTED_VALUE"""),27)</f>
        <v>27</v>
      </c>
      <c r="G728" s="2"/>
      <c r="H728" s="2"/>
      <c r="I728" s="2"/>
    </row>
    <row r="729" spans="1:9" ht="12.75">
      <c r="A729" s="5" t="str">
        <f>IF(LEN(D729)=1,CONCATENATE(TEXT(MONTH(B729),"00"),RIGHT(YEAR(B729),2),C729,"_0",D729),CONCATENATE(TEXT(MONTH(B729),"00"),RIGHT(YEAR(B729),2),C729,"_",D729))</f>
        <v>1023ASHC_CT</v>
      </c>
      <c r="B729" s="4">
        <f>B728</f>
        <v>45202</v>
      </c>
      <c r="C729" s="3" t="str">
        <f>C728</f>
        <v>ASHC</v>
      </c>
      <c r="D729" s="3" t="str">
        <f>D728</f>
        <v>CT</v>
      </c>
      <c r="E729" s="6">
        <v>8</v>
      </c>
      <c r="F729" s="2">
        <f ca="1">IFERROR(__xludf.DUMMYFUNCTION("""COMPUTED_VALUE"""),28)</f>
        <v>28</v>
      </c>
      <c r="G729" s="2"/>
      <c r="H729" s="2"/>
      <c r="I729" s="2"/>
    </row>
    <row r="730" spans="1:9" ht="12.75">
      <c r="A730" s="5" t="str">
        <f>IF(LEN(D730)=1,CONCATENATE(TEXT(MONTH(B730),"00"),RIGHT(YEAR(B730),2),C730,"_0",D730),CONCATENATE(TEXT(MONTH(B730),"00"),RIGHT(YEAR(B730),2),C730,"_",D730))</f>
        <v>1023ASHC_CT</v>
      </c>
      <c r="B730" s="4">
        <f>B729</f>
        <v>45202</v>
      </c>
      <c r="C730" s="3" t="str">
        <f>C729</f>
        <v>ASHC</v>
      </c>
      <c r="D730" s="3" t="str">
        <f>D729</f>
        <v>CT</v>
      </c>
      <c r="E730" s="6">
        <v>8</v>
      </c>
      <c r="F730" s="2">
        <f ca="1">IFERROR(__xludf.DUMMYFUNCTION("""COMPUTED_VALUE"""),29)</f>
        <v>29</v>
      </c>
      <c r="G730" s="2"/>
      <c r="H730" s="2"/>
      <c r="I730" s="2"/>
    </row>
    <row r="731" spans="1:9" ht="12.75">
      <c r="A731" s="5" t="str">
        <f>IF(LEN(D731)=1,CONCATENATE(TEXT(MONTH(B731),"00"),RIGHT(YEAR(B731),2),C731,"_0",D731),CONCATENATE(TEXT(MONTH(B731),"00"),RIGHT(YEAR(B731),2),C731,"_",D731))</f>
        <v>1023ASHC_CT</v>
      </c>
      <c r="B731" s="4">
        <f>B730</f>
        <v>45202</v>
      </c>
      <c r="C731" s="3" t="str">
        <f>C730</f>
        <v>ASHC</v>
      </c>
      <c r="D731" s="3" t="str">
        <f>D730</f>
        <v>CT</v>
      </c>
      <c r="E731" s="6">
        <v>8</v>
      </c>
      <c r="F731" s="2">
        <f ca="1">IFERROR(__xludf.DUMMYFUNCTION("""COMPUTED_VALUE"""),30)</f>
        <v>30</v>
      </c>
      <c r="G731" s="2"/>
      <c r="H731" s="2"/>
      <c r="I731" s="2"/>
    </row>
    <row r="732" spans="1:9" ht="12.75">
      <c r="A732" s="5" t="str">
        <f>IF(LEN(D732)=1,CONCATENATE(TEXT(MONTH(B732),"00"),RIGHT(YEAR(B732),2),C732,"_0",D732),CONCATENATE(TEXT(MONTH(B732),"00"),RIGHT(YEAR(B732),2),C732,"_",D732))</f>
        <v>1023ASHC_CT</v>
      </c>
      <c r="B732" s="4">
        <f>B731</f>
        <v>45202</v>
      </c>
      <c r="C732" s="3" t="str">
        <f>C731</f>
        <v>ASHC</v>
      </c>
      <c r="D732" s="3" t="str">
        <f>D731</f>
        <v>CT</v>
      </c>
      <c r="E732" s="6">
        <v>8</v>
      </c>
      <c r="F732" s="2">
        <f ca="1">IFERROR(__xludf.DUMMYFUNCTION("""COMPUTED_VALUE"""),31)</f>
        <v>31</v>
      </c>
      <c r="G732" s="2"/>
      <c r="H732" s="2"/>
      <c r="I732" s="2"/>
    </row>
    <row r="733" spans="1:9" ht="12.75">
      <c r="A733" s="5" t="str">
        <f>IF(LEN(D733)=1,CONCATENATE(TEXT(MONTH(B733),"00"),RIGHT(YEAR(B733),2),C733,"_0",D733),CONCATENATE(TEXT(MONTH(B733),"00"),RIGHT(YEAR(B733),2),C733,"_",D733))</f>
        <v>1023ASHC_CT</v>
      </c>
      <c r="B733" s="4">
        <f>B732</f>
        <v>45202</v>
      </c>
      <c r="C733" s="3" t="str">
        <f>C732</f>
        <v>ASHC</v>
      </c>
      <c r="D733" s="3" t="str">
        <f>D732</f>
        <v>CT</v>
      </c>
      <c r="E733" s="6">
        <v>8</v>
      </c>
      <c r="F733" s="2">
        <f ca="1">IFERROR(__xludf.DUMMYFUNCTION("""COMPUTED_VALUE"""),32)</f>
        <v>32</v>
      </c>
      <c r="G733" s="2"/>
      <c r="H733" s="2"/>
      <c r="I733" s="2"/>
    </row>
    <row r="734" spans="1:9" ht="12.75">
      <c r="A734" s="5" t="str">
        <f>IF(LEN(D734)=1,CONCATENATE(TEXT(MONTH(B734),"00"),RIGHT(YEAR(B734),2),C734,"_0",D734),CONCATENATE(TEXT(MONTH(B734),"00"),RIGHT(YEAR(B734),2),C734,"_",D734))</f>
        <v>1023ASHC_CT</v>
      </c>
      <c r="B734" s="4">
        <f>B733</f>
        <v>45202</v>
      </c>
      <c r="C734" s="3" t="str">
        <f>C733</f>
        <v>ASHC</v>
      </c>
      <c r="D734" s="3" t="str">
        <f>D733</f>
        <v>CT</v>
      </c>
      <c r="E734" s="6">
        <v>8</v>
      </c>
      <c r="F734" s="2">
        <f ca="1">IFERROR(__xludf.DUMMYFUNCTION("""COMPUTED_VALUE"""),33)</f>
        <v>33</v>
      </c>
      <c r="G734" s="2"/>
      <c r="H734" s="2"/>
      <c r="I734" s="2"/>
    </row>
    <row r="735" spans="1:9" ht="12.75">
      <c r="A735" s="5" t="str">
        <f>IF(LEN(D735)=1,CONCATENATE(TEXT(MONTH(B735),"00"),RIGHT(YEAR(B735),2),C735,"_0",D735),CONCATENATE(TEXT(MONTH(B735),"00"),RIGHT(YEAR(B735),2),C735,"_",D735))</f>
        <v>1023ASHC_CT</v>
      </c>
      <c r="B735" s="4">
        <f>B734</f>
        <v>45202</v>
      </c>
      <c r="C735" s="3" t="str">
        <f>C734</f>
        <v>ASHC</v>
      </c>
      <c r="D735" s="3" t="str">
        <f>D734</f>
        <v>CT</v>
      </c>
      <c r="E735" s="6">
        <v>8</v>
      </c>
      <c r="F735" s="2">
        <f ca="1">IFERROR(__xludf.DUMMYFUNCTION("""COMPUTED_VALUE"""),34)</f>
        <v>34</v>
      </c>
      <c r="G735" s="2"/>
      <c r="H735" s="2"/>
      <c r="I735" s="2"/>
    </row>
    <row r="736" spans="1:9" ht="12.75">
      <c r="A736" s="5" t="str">
        <f>IF(LEN(D736)=1,CONCATENATE(TEXT(MONTH(B736),"00"),RIGHT(YEAR(B736),2),C736,"_0",D736),CONCATENATE(TEXT(MONTH(B736),"00"),RIGHT(YEAR(B736),2),C736,"_",D736))</f>
        <v>1023ASHC_CT</v>
      </c>
      <c r="B736" s="4">
        <f>B735</f>
        <v>45202</v>
      </c>
      <c r="C736" s="3" t="str">
        <f>C735</f>
        <v>ASHC</v>
      </c>
      <c r="D736" s="3" t="str">
        <f>D735</f>
        <v>CT</v>
      </c>
      <c r="E736" s="6">
        <v>8</v>
      </c>
      <c r="F736" s="2">
        <f ca="1">IFERROR(__xludf.DUMMYFUNCTION("""COMPUTED_VALUE"""),35)</f>
        <v>35</v>
      </c>
      <c r="G736" s="2"/>
      <c r="H736" s="2"/>
      <c r="I736" s="2"/>
    </row>
    <row r="737" spans="1:9" ht="12.75">
      <c r="A737" s="5" t="str">
        <f>IF(LEN(D737)=1,CONCATENATE(TEXT(MONTH(B737),"00"),RIGHT(YEAR(B737),2),C737,"_0",D737),CONCATENATE(TEXT(MONTH(B737),"00"),RIGHT(YEAR(B737),2),C737,"_",D737))</f>
        <v>1023ASHC_CT</v>
      </c>
      <c r="B737" s="4">
        <f>B736</f>
        <v>45202</v>
      </c>
      <c r="C737" s="3" t="str">
        <f>C736</f>
        <v>ASHC</v>
      </c>
      <c r="D737" s="3" t="str">
        <f>D736</f>
        <v>CT</v>
      </c>
      <c r="E737" s="6">
        <v>8</v>
      </c>
      <c r="F737" s="2">
        <f ca="1">IFERROR(__xludf.DUMMYFUNCTION("""COMPUTED_VALUE"""),36)</f>
        <v>36</v>
      </c>
      <c r="G737" s="2"/>
      <c r="H737" s="2"/>
      <c r="I737" s="2"/>
    </row>
    <row r="738" spans="1:9" ht="12.75">
      <c r="A738" s="5" t="str">
        <f>IF(LEN(D738)=1,CONCATENATE(TEXT(MONTH(B738),"00"),RIGHT(YEAR(B738),2),C738,"_0",D738),CONCATENATE(TEXT(MONTH(B738),"00"),RIGHT(YEAR(B738),2),C738,"_",D738))</f>
        <v>1023ASHC_CT</v>
      </c>
      <c r="B738" s="4">
        <f>B737</f>
        <v>45202</v>
      </c>
      <c r="C738" s="3" t="str">
        <f>C737</f>
        <v>ASHC</v>
      </c>
      <c r="D738" s="3" t="str">
        <f>D737</f>
        <v>CT</v>
      </c>
      <c r="E738" s="6">
        <v>8</v>
      </c>
      <c r="F738" s="2">
        <f ca="1">IFERROR(__xludf.DUMMYFUNCTION("""COMPUTED_VALUE"""),37)</f>
        <v>37</v>
      </c>
      <c r="G738" s="2"/>
      <c r="H738" s="2"/>
      <c r="I738" s="2"/>
    </row>
    <row r="739" spans="1:9" ht="12.75">
      <c r="A739" s="5" t="str">
        <f>IF(LEN(D739)=1,CONCATENATE(TEXT(MONTH(B739),"00"),RIGHT(YEAR(B739),2),C739,"_0",D739),CONCATENATE(TEXT(MONTH(B739),"00"),RIGHT(YEAR(B739),2),C739,"_",D739))</f>
        <v>1023ASHC_CT</v>
      </c>
      <c r="B739" s="4">
        <f>B738</f>
        <v>45202</v>
      </c>
      <c r="C739" s="3" t="str">
        <f>C738</f>
        <v>ASHC</v>
      </c>
      <c r="D739" s="3" t="str">
        <f>D738</f>
        <v>CT</v>
      </c>
      <c r="E739" s="6">
        <v>8</v>
      </c>
      <c r="F739" s="2">
        <f ca="1">IFERROR(__xludf.DUMMYFUNCTION("""COMPUTED_VALUE"""),38)</f>
        <v>38</v>
      </c>
      <c r="G739" s="2"/>
      <c r="H739" s="2"/>
      <c r="I739" s="2"/>
    </row>
    <row r="740" spans="1:9" ht="12.75">
      <c r="A740" s="5" t="str">
        <f>IF(LEN(D740)=1,CONCATENATE(TEXT(MONTH(B740),"00"),RIGHT(YEAR(B740),2),C740,"_0",D740),CONCATENATE(TEXT(MONTH(B740),"00"),RIGHT(YEAR(B740),2),C740,"_",D740))</f>
        <v>1023ASHC_CT</v>
      </c>
      <c r="B740" s="4">
        <f>B739</f>
        <v>45202</v>
      </c>
      <c r="C740" s="3" t="str">
        <f>C739</f>
        <v>ASHC</v>
      </c>
      <c r="D740" s="3" t="str">
        <f>D739</f>
        <v>CT</v>
      </c>
      <c r="E740" s="6">
        <v>8</v>
      </c>
      <c r="F740" s="2">
        <f ca="1">IFERROR(__xludf.DUMMYFUNCTION("""COMPUTED_VALUE"""),39)</f>
        <v>39</v>
      </c>
      <c r="G740" s="2"/>
      <c r="H740" s="2"/>
      <c r="I740" s="2"/>
    </row>
    <row r="741" spans="1:9" ht="12.75">
      <c r="A741" s="5" t="str">
        <f>IF(LEN(D741)=1,CONCATENATE(TEXT(MONTH(B741),"00"),RIGHT(YEAR(B741),2),C741,"_0",D741),CONCATENATE(TEXT(MONTH(B741),"00"),RIGHT(YEAR(B741),2),C741,"_",D741))</f>
        <v>1023ASHC_CT</v>
      </c>
      <c r="B741" s="4">
        <f>B740</f>
        <v>45202</v>
      </c>
      <c r="C741" s="3" t="str">
        <f>C740</f>
        <v>ASHC</v>
      </c>
      <c r="D741" s="3" t="str">
        <f>D740</f>
        <v>CT</v>
      </c>
      <c r="E741" s="6">
        <v>8</v>
      </c>
      <c r="F741" s="2">
        <f ca="1">IFERROR(__xludf.DUMMYFUNCTION("""COMPUTED_VALUE"""),40)</f>
        <v>40</v>
      </c>
      <c r="G741" s="2"/>
      <c r="H741" s="2"/>
      <c r="I741" s="2"/>
    </row>
    <row r="742" spans="1:9" ht="12.75">
      <c r="A742" s="5" t="str">
        <f>IF(LEN(D742)=1,CONCATENATE(TEXT(MONTH(B742),"00"),RIGHT(YEAR(B742),2),C742,"_0",D742),CONCATENATE(TEXT(MONTH(B742),"00"),RIGHT(YEAR(B742),2),C742,"_",D742))</f>
        <v>1023ASHC_CT</v>
      </c>
      <c r="B742" s="4">
        <f>B741</f>
        <v>45202</v>
      </c>
      <c r="C742" s="3" t="str">
        <f>C741</f>
        <v>ASHC</v>
      </c>
      <c r="D742" s="3" t="str">
        <f>D741</f>
        <v>CT</v>
      </c>
      <c r="E742" s="6">
        <v>8</v>
      </c>
      <c r="F742" s="2">
        <f ca="1">IFERROR(__xludf.DUMMYFUNCTION("""COMPUTED_VALUE"""),41)</f>
        <v>41</v>
      </c>
      <c r="G742" s="2"/>
      <c r="H742" s="2"/>
      <c r="I742" s="2"/>
    </row>
    <row r="743" spans="1:9" ht="12.75">
      <c r="A743" s="5" t="str">
        <f>IF(LEN(D743)=1,CONCATENATE(TEXT(MONTH(B743),"00"),RIGHT(YEAR(B743),2),C743,"_0",D743),CONCATENATE(TEXT(MONTH(B743),"00"),RIGHT(YEAR(B743),2),C743,"_",D743))</f>
        <v>1023ASHC_CT</v>
      </c>
      <c r="B743" s="4">
        <f>B742</f>
        <v>45202</v>
      </c>
      <c r="C743" s="3" t="str">
        <f>C742</f>
        <v>ASHC</v>
      </c>
      <c r="D743" s="3" t="str">
        <f>D742</f>
        <v>CT</v>
      </c>
      <c r="E743" s="6">
        <v>8</v>
      </c>
      <c r="F743" s="2">
        <f ca="1">IFERROR(__xludf.DUMMYFUNCTION("""COMPUTED_VALUE"""),42)</f>
        <v>42</v>
      </c>
      <c r="G743" s="2"/>
      <c r="H743" s="2"/>
      <c r="I743" s="2"/>
    </row>
    <row r="744" spans="1:9" ht="12.75">
      <c r="A744" s="5" t="str">
        <f>IF(LEN(D744)=1,CONCATENATE(TEXT(MONTH(B744),"00"),RIGHT(YEAR(B744),2),C744,"_0",D744),CONCATENATE(TEXT(MONTH(B744),"00"),RIGHT(YEAR(B744),2),C744,"_",D744))</f>
        <v>1023ASHC_CT</v>
      </c>
      <c r="B744" s="4">
        <f>B743</f>
        <v>45202</v>
      </c>
      <c r="C744" s="3" t="str">
        <f>C743</f>
        <v>ASHC</v>
      </c>
      <c r="D744" s="3" t="str">
        <f>D743</f>
        <v>CT</v>
      </c>
      <c r="E744" s="6">
        <v>8</v>
      </c>
      <c r="F744" s="2">
        <f ca="1">IFERROR(__xludf.DUMMYFUNCTION("""COMPUTED_VALUE"""),43)</f>
        <v>43</v>
      </c>
      <c r="G744" s="2"/>
      <c r="H744" s="2"/>
      <c r="I744" s="2"/>
    </row>
    <row r="745" spans="1:9" ht="12.75">
      <c r="A745" s="5" t="str">
        <f>IF(LEN(D745)=1,CONCATENATE(TEXT(MONTH(B745),"00"),RIGHT(YEAR(B745),2),C745,"_0",D745),CONCATENATE(TEXT(MONTH(B745),"00"),RIGHT(YEAR(B745),2),C745,"_",D745))</f>
        <v>1023ASHC_CT</v>
      </c>
      <c r="B745" s="4">
        <f>B744</f>
        <v>45202</v>
      </c>
      <c r="C745" s="3" t="str">
        <f>C744</f>
        <v>ASHC</v>
      </c>
      <c r="D745" s="3" t="str">
        <f>D744</f>
        <v>CT</v>
      </c>
      <c r="E745" s="6">
        <v>8</v>
      </c>
      <c r="F745" s="2">
        <f ca="1">IFERROR(__xludf.DUMMYFUNCTION("""COMPUTED_VALUE"""),44)</f>
        <v>44</v>
      </c>
      <c r="G745" s="2"/>
      <c r="H745" s="2"/>
      <c r="I745" s="2"/>
    </row>
    <row r="746" spans="1:9" ht="12.75">
      <c r="A746" s="5" t="str">
        <f>IF(LEN(D746)=1,CONCATENATE(TEXT(MONTH(B746),"00"),RIGHT(YEAR(B746),2),C746,"_0",D746),CONCATENATE(TEXT(MONTH(B746),"00"),RIGHT(YEAR(B746),2),C746,"_",D746))</f>
        <v>1023ASHC_CT</v>
      </c>
      <c r="B746" s="4">
        <f>B745</f>
        <v>45202</v>
      </c>
      <c r="C746" s="3" t="str">
        <f>C745</f>
        <v>ASHC</v>
      </c>
      <c r="D746" s="3" t="str">
        <f>D745</f>
        <v>CT</v>
      </c>
      <c r="E746" s="6">
        <v>8</v>
      </c>
      <c r="F746" s="2">
        <f ca="1">IFERROR(__xludf.DUMMYFUNCTION("""COMPUTED_VALUE"""),45)</f>
        <v>45</v>
      </c>
      <c r="G746" s="2"/>
      <c r="H746" s="2"/>
      <c r="I746" s="2"/>
    </row>
    <row r="747" spans="1:9" ht="12.75">
      <c r="A747" s="5" t="str">
        <f>IF(LEN(D747)=1,CONCATENATE(TEXT(MONTH(B747),"00"),RIGHT(YEAR(B747),2),C747,"_0",D747),CONCATENATE(TEXT(MONTH(B747),"00"),RIGHT(YEAR(B747),2),C747,"_",D747))</f>
        <v>1023ASHC_CT</v>
      </c>
      <c r="B747" s="4">
        <f>B746</f>
        <v>45202</v>
      </c>
      <c r="C747" s="3" t="str">
        <f>C746</f>
        <v>ASHC</v>
      </c>
      <c r="D747" s="3" t="str">
        <f>D746</f>
        <v>CT</v>
      </c>
      <c r="E747" s="6">
        <v>8</v>
      </c>
      <c r="F747" s="2">
        <f ca="1">IFERROR(__xludf.DUMMYFUNCTION("""COMPUTED_VALUE"""),46)</f>
        <v>46</v>
      </c>
      <c r="G747" s="2"/>
      <c r="H747" s="2"/>
      <c r="I747" s="2"/>
    </row>
    <row r="748" spans="1:9" ht="12.75">
      <c r="A748" s="5" t="str">
        <f>IF(LEN(D748)=1,CONCATENATE(TEXT(MONTH(B748),"00"),RIGHT(YEAR(B748),2),C748,"_0",D748),CONCATENATE(TEXT(MONTH(B748),"00"),RIGHT(YEAR(B748),2),C748,"_",D748))</f>
        <v>1023ASHC_CT</v>
      </c>
      <c r="B748" s="4">
        <f>B747</f>
        <v>45202</v>
      </c>
      <c r="C748" s="3" t="str">
        <f>C747</f>
        <v>ASHC</v>
      </c>
      <c r="D748" s="3" t="str">
        <f>D747</f>
        <v>CT</v>
      </c>
      <c r="E748" s="6">
        <v>8</v>
      </c>
      <c r="F748" s="2">
        <f ca="1">IFERROR(__xludf.DUMMYFUNCTION("""COMPUTED_VALUE"""),47)</f>
        <v>47</v>
      </c>
      <c r="G748" s="2"/>
      <c r="H748" s="2"/>
      <c r="I748" s="2"/>
    </row>
    <row r="749" spans="1:9" ht="12.75">
      <c r="A749" s="5" t="str">
        <f>IF(LEN(D749)=1,CONCATENATE(TEXT(MONTH(B749),"00"),RIGHT(YEAR(B749),2),C749,"_0",D749),CONCATENATE(TEXT(MONTH(B749),"00"),RIGHT(YEAR(B749),2),C749,"_",D749))</f>
        <v>1023ASHC_CT</v>
      </c>
      <c r="B749" s="4">
        <f>B748</f>
        <v>45202</v>
      </c>
      <c r="C749" s="3" t="str">
        <f>C748</f>
        <v>ASHC</v>
      </c>
      <c r="D749" s="3" t="str">
        <f>D748</f>
        <v>CT</v>
      </c>
      <c r="E749" s="6">
        <v>8</v>
      </c>
      <c r="F749" s="2">
        <f ca="1">IFERROR(__xludf.DUMMYFUNCTION("""COMPUTED_VALUE"""),48)</f>
        <v>48</v>
      </c>
      <c r="G749" s="2"/>
      <c r="H749" s="2"/>
      <c r="I749" s="2"/>
    </row>
    <row r="750" spans="1:9" ht="12.75">
      <c r="A750" s="5" t="str">
        <f>IF(LEN(D750)=1,CONCATENATE(TEXT(MONTH(B750),"00"),RIGHT(YEAR(B750),2),C750,"_0",D750),CONCATENATE(TEXT(MONTH(B750),"00"),RIGHT(YEAR(B750),2),C750,"_",D750))</f>
        <v>1023ASHC_CT</v>
      </c>
      <c r="B750" s="4">
        <f>B749</f>
        <v>45202</v>
      </c>
      <c r="C750" s="3" t="str">
        <f>C749</f>
        <v>ASHC</v>
      </c>
      <c r="D750" s="3" t="str">
        <f>D749</f>
        <v>CT</v>
      </c>
      <c r="E750" s="6">
        <v>8</v>
      </c>
      <c r="F750" s="2">
        <f ca="1">IFERROR(__xludf.DUMMYFUNCTION("""COMPUTED_VALUE"""),49)</f>
        <v>49</v>
      </c>
      <c r="G750" s="2"/>
      <c r="H750" s="2"/>
      <c r="I750" s="2"/>
    </row>
    <row r="751" spans="1:9" ht="12.75">
      <c r="A751" s="5" t="str">
        <f>IF(LEN(D751)=1,CONCATENATE(TEXT(MONTH(B751),"00"),RIGHT(YEAR(B751),2),C751,"_0",D751),CONCATENATE(TEXT(MONTH(B751),"00"),RIGHT(YEAR(B751),2),C751,"_",D751))</f>
        <v>1023ASHC_CT</v>
      </c>
      <c r="B751" s="4">
        <f>B750</f>
        <v>45202</v>
      </c>
      <c r="C751" s="3" t="str">
        <f>C750</f>
        <v>ASHC</v>
      </c>
      <c r="D751" s="3" t="str">
        <f>D750</f>
        <v>CT</v>
      </c>
      <c r="E751" s="6">
        <v>8</v>
      </c>
      <c r="F751" s="2">
        <f ca="1">IFERROR(__xludf.DUMMYFUNCTION("""COMPUTED_VALUE"""),50)</f>
        <v>50</v>
      </c>
      <c r="G751" s="2"/>
      <c r="H751" s="2"/>
      <c r="I751" s="2"/>
    </row>
    <row r="752" spans="1:9" ht="12.75">
      <c r="A752" s="5" t="str">
        <f>IF(LEN(D752)=1,CONCATENATE(TEXT(MONTH(B752),"00"),RIGHT(YEAR(B752),2),C752,"_0",D752),CONCATENATE(TEXT(MONTH(B752),"00"),RIGHT(YEAR(B752),2),C752,"_",D752))</f>
        <v>1023ASHC_CT</v>
      </c>
      <c r="B752" s="4">
        <f>B751</f>
        <v>45202</v>
      </c>
      <c r="C752" s="3" t="str">
        <f>C751</f>
        <v>ASHC</v>
      </c>
      <c r="D752" s="3" t="str">
        <f>D751</f>
        <v>CT</v>
      </c>
      <c r="E752" s="6">
        <v>8</v>
      </c>
      <c r="F752" s="2">
        <f ca="1">IFERROR(__xludf.DUMMYFUNCTION("""COMPUTED_VALUE"""),51)</f>
        <v>51</v>
      </c>
      <c r="G752" s="2"/>
      <c r="H752" s="2"/>
      <c r="I752" s="2"/>
    </row>
    <row r="753" spans="1:9" ht="12.75">
      <c r="A753" s="5" t="str">
        <f>IF(LEN(D753)=1,CONCATENATE(TEXT(MONTH(B753),"00"),RIGHT(YEAR(B753),2),C753,"_0",D753),CONCATENATE(TEXT(MONTH(B753),"00"),RIGHT(YEAR(B753),2),C753,"_",D753))</f>
        <v>1023ASHC_CT</v>
      </c>
      <c r="B753" s="4">
        <f>B752</f>
        <v>45202</v>
      </c>
      <c r="C753" s="3" t="str">
        <f>C752</f>
        <v>ASHC</v>
      </c>
      <c r="D753" s="3" t="str">
        <f>D752</f>
        <v>CT</v>
      </c>
      <c r="E753" s="6">
        <v>8</v>
      </c>
      <c r="F753" s="2">
        <f ca="1">IFERROR(__xludf.DUMMYFUNCTION("""COMPUTED_VALUE"""),52)</f>
        <v>52</v>
      </c>
      <c r="G753" s="2"/>
      <c r="H753" s="2"/>
      <c r="I753" s="2"/>
    </row>
    <row r="754" spans="1:9" ht="12.75">
      <c r="A754" s="5" t="str">
        <f>IF(LEN(D754)=1,CONCATENATE(TEXT(MONTH(B754),"00"),RIGHT(YEAR(B754),2),C754,"_0",D754),CONCATENATE(TEXT(MONTH(B754),"00"),RIGHT(YEAR(B754),2),C754,"_",D754))</f>
        <v>1023ASHC_CT</v>
      </c>
      <c r="B754" s="4">
        <f>B753</f>
        <v>45202</v>
      </c>
      <c r="C754" s="3" t="str">
        <f>C753</f>
        <v>ASHC</v>
      </c>
      <c r="D754" s="3" t="str">
        <f>D753</f>
        <v>CT</v>
      </c>
      <c r="E754" s="6">
        <v>8</v>
      </c>
      <c r="F754" s="2">
        <f ca="1">IFERROR(__xludf.DUMMYFUNCTION("""COMPUTED_VALUE"""),53)</f>
        <v>53</v>
      </c>
      <c r="G754" s="2"/>
      <c r="H754" s="2"/>
      <c r="I754" s="2"/>
    </row>
    <row r="755" spans="1:9" ht="12.75">
      <c r="A755" s="5" t="str">
        <f>IF(LEN(D755)=1,CONCATENATE(TEXT(MONTH(B755),"00"),RIGHT(YEAR(B755),2),C755,"_0",D755),CONCATENATE(TEXT(MONTH(B755),"00"),RIGHT(YEAR(B755),2),C755,"_",D755))</f>
        <v>1023ASHC_CT</v>
      </c>
      <c r="B755" s="4">
        <f>B754</f>
        <v>45202</v>
      </c>
      <c r="C755" s="3" t="str">
        <f>C754</f>
        <v>ASHC</v>
      </c>
      <c r="D755" s="3" t="str">
        <f>D754</f>
        <v>CT</v>
      </c>
      <c r="E755" s="6">
        <v>8</v>
      </c>
      <c r="F755" s="2">
        <f ca="1">IFERROR(__xludf.DUMMYFUNCTION("""COMPUTED_VALUE"""),54)</f>
        <v>54</v>
      </c>
      <c r="G755" s="2"/>
      <c r="H755" s="2"/>
      <c r="I755" s="2"/>
    </row>
    <row r="756" spans="1:9" ht="12.75">
      <c r="A756" s="5" t="str">
        <f>IF(LEN(D756)=1,CONCATENATE(TEXT(MONTH(B756),"00"),RIGHT(YEAR(B756),2),C756,"_0",D756),CONCATENATE(TEXT(MONTH(B756),"00"),RIGHT(YEAR(B756),2),C756,"_",D756))</f>
        <v>1023ASHC_CT</v>
      </c>
      <c r="B756" s="4">
        <f>B755</f>
        <v>45202</v>
      </c>
      <c r="C756" s="3" t="str">
        <f>C755</f>
        <v>ASHC</v>
      </c>
      <c r="D756" s="3" t="str">
        <f>D755</f>
        <v>CT</v>
      </c>
      <c r="E756" s="6">
        <v>8</v>
      </c>
      <c r="F756" s="2">
        <f ca="1">IFERROR(__xludf.DUMMYFUNCTION("""COMPUTED_VALUE"""),55)</f>
        <v>55</v>
      </c>
      <c r="G756" s="2"/>
      <c r="H756" s="2"/>
      <c r="I756" s="2"/>
    </row>
    <row r="757" spans="1:9" ht="12.75">
      <c r="A757" s="5" t="str">
        <f>IF(LEN(D757)=1,CONCATENATE(TEXT(MONTH(B757),"00"),RIGHT(YEAR(B757),2),C757,"_0",D757),CONCATENATE(TEXT(MONTH(B757),"00"),RIGHT(YEAR(B757),2),C757,"_",D757))</f>
        <v>1023ASHC_CT</v>
      </c>
      <c r="B757" s="4">
        <f>B756</f>
        <v>45202</v>
      </c>
      <c r="C757" s="3" t="str">
        <f>C756</f>
        <v>ASHC</v>
      </c>
      <c r="D757" s="3" t="str">
        <f>D756</f>
        <v>CT</v>
      </c>
      <c r="E757" s="6">
        <v>8</v>
      </c>
      <c r="F757" s="2">
        <f ca="1">IFERROR(__xludf.DUMMYFUNCTION("""COMPUTED_VALUE"""),56)</f>
        <v>56</v>
      </c>
      <c r="G757" s="2"/>
      <c r="H757" s="2"/>
      <c r="I757" s="2"/>
    </row>
    <row r="758" spans="1:9" ht="12.75">
      <c r="A758" s="5" t="str">
        <f>IF(LEN(D758)=1,CONCATENATE(TEXT(MONTH(B758),"00"),RIGHT(YEAR(B758),2),C758,"_0",D758),CONCATENATE(TEXT(MONTH(B758),"00"),RIGHT(YEAR(B758),2),C758,"_",D758))</f>
        <v>1023ASHC_CT</v>
      </c>
      <c r="B758" s="4">
        <f>B757</f>
        <v>45202</v>
      </c>
      <c r="C758" s="3" t="str">
        <f>C757</f>
        <v>ASHC</v>
      </c>
      <c r="D758" s="3" t="str">
        <f>D757</f>
        <v>CT</v>
      </c>
      <c r="E758" s="6">
        <v>8</v>
      </c>
      <c r="F758" s="2">
        <f ca="1">IFERROR(__xludf.DUMMYFUNCTION("""COMPUTED_VALUE"""),57)</f>
        <v>57</v>
      </c>
      <c r="G758" s="2"/>
      <c r="H758" s="2"/>
      <c r="I758" s="2"/>
    </row>
    <row r="759" spans="1:9" ht="12.75">
      <c r="A759" s="5" t="str">
        <f>IF(LEN(D759)=1,CONCATENATE(TEXT(MONTH(B759),"00"),RIGHT(YEAR(B759),2),C759,"_0",D759),CONCATENATE(TEXT(MONTH(B759),"00"),RIGHT(YEAR(B759),2),C759,"_",D759))</f>
        <v>1023ASHC_CT</v>
      </c>
      <c r="B759" s="4">
        <f>B758</f>
        <v>45202</v>
      </c>
      <c r="C759" s="3" t="str">
        <f>C758</f>
        <v>ASHC</v>
      </c>
      <c r="D759" s="3" t="str">
        <f>D758</f>
        <v>CT</v>
      </c>
      <c r="E759" s="6">
        <v>8</v>
      </c>
      <c r="F759" s="2">
        <f ca="1">IFERROR(__xludf.DUMMYFUNCTION("""COMPUTED_VALUE"""),58)</f>
        <v>58</v>
      </c>
      <c r="G759" s="2"/>
      <c r="H759" s="2"/>
      <c r="I759" s="2"/>
    </row>
    <row r="760" spans="1:9" ht="12.75">
      <c r="A760" s="5" t="str">
        <f>IF(LEN(D760)=1,CONCATENATE(TEXT(MONTH(B760),"00"),RIGHT(YEAR(B760),2),C760,"_0",D760),CONCATENATE(TEXT(MONTH(B760),"00"),RIGHT(YEAR(B760),2),C760,"_",D760))</f>
        <v>1023ASHC_CT</v>
      </c>
      <c r="B760" s="4">
        <f>B759</f>
        <v>45202</v>
      </c>
      <c r="C760" s="3" t="str">
        <f>C759</f>
        <v>ASHC</v>
      </c>
      <c r="D760" s="3" t="str">
        <f>D759</f>
        <v>CT</v>
      </c>
      <c r="E760" s="6">
        <v>8</v>
      </c>
      <c r="F760" s="2">
        <f ca="1">IFERROR(__xludf.DUMMYFUNCTION("""COMPUTED_VALUE"""),59)</f>
        <v>59</v>
      </c>
      <c r="G760" s="2"/>
      <c r="H760" s="2"/>
      <c r="I760" s="2"/>
    </row>
    <row r="761" spans="1:9" ht="12.75">
      <c r="A761" s="5" t="str">
        <f>IF(LEN(D761)=1,CONCATENATE(TEXT(MONTH(B761),"00"),RIGHT(YEAR(B761),2),C761,"_0",D761),CONCATENATE(TEXT(MONTH(B761),"00"),RIGHT(YEAR(B761),2),C761,"_",D761))</f>
        <v>1023ASHC_CT</v>
      </c>
      <c r="B761" s="4">
        <f>B760</f>
        <v>45202</v>
      </c>
      <c r="C761" s="3" t="str">
        <f>C760</f>
        <v>ASHC</v>
      </c>
      <c r="D761" s="3" t="str">
        <f>D760</f>
        <v>CT</v>
      </c>
      <c r="E761" s="6">
        <v>8</v>
      </c>
      <c r="F761" s="2">
        <f ca="1">IFERROR(__xludf.DUMMYFUNCTION("""COMPUTED_VALUE"""),60)</f>
        <v>60</v>
      </c>
      <c r="G761" s="2"/>
      <c r="H761" s="2"/>
      <c r="I761" s="2"/>
    </row>
    <row r="762" spans="1:9" ht="12.75">
      <c r="A762" s="5" t="str">
        <f>IF(LEN(D762)=1,CONCATENATE(TEXT(MONTH(B762),"00"),RIGHT(YEAR(B762),2),C762,"_0",D762),CONCATENATE(TEXT(MONTH(B762),"00"),RIGHT(YEAR(B762),2),C762,"_",D762))</f>
        <v>1023ASHC_CT</v>
      </c>
      <c r="B762" s="4">
        <f>B761</f>
        <v>45202</v>
      </c>
      <c r="C762" s="3" t="str">
        <f>C761</f>
        <v>ASHC</v>
      </c>
      <c r="D762" s="3" t="str">
        <f>D761</f>
        <v>CT</v>
      </c>
      <c r="E762" s="6">
        <v>8</v>
      </c>
      <c r="F762" s="2">
        <f ca="1">IFERROR(__xludf.DUMMYFUNCTION("""COMPUTED_VALUE"""),61)</f>
        <v>61</v>
      </c>
      <c r="G762" s="2"/>
      <c r="H762" s="2"/>
      <c r="I762" s="2"/>
    </row>
    <row r="763" spans="1:9" ht="12.75">
      <c r="A763" s="5" t="str">
        <f>IF(LEN(D763)=1,CONCATENATE(TEXT(MONTH(B763),"00"),RIGHT(YEAR(B763),2),C763,"_0",D763),CONCATENATE(TEXT(MONTH(B763),"00"),RIGHT(YEAR(B763),2),C763,"_",D763))</f>
        <v>1023ASHC_CT</v>
      </c>
      <c r="B763" s="4">
        <f>B762</f>
        <v>45202</v>
      </c>
      <c r="C763" s="3" t="str">
        <f>C762</f>
        <v>ASHC</v>
      </c>
      <c r="D763" s="3" t="str">
        <f>D762</f>
        <v>CT</v>
      </c>
      <c r="E763" s="6">
        <v>8</v>
      </c>
      <c r="F763" s="2">
        <f ca="1">IFERROR(__xludf.DUMMYFUNCTION("""COMPUTED_VALUE"""),62)</f>
        <v>62</v>
      </c>
      <c r="G763" s="2"/>
      <c r="H763" s="2"/>
      <c r="I763" s="2"/>
    </row>
    <row r="764" spans="1:9" ht="12.75">
      <c r="A764" s="5" t="str">
        <f>IF(LEN(D764)=1,CONCATENATE(TEXT(MONTH(B764),"00"),RIGHT(YEAR(B764),2),C764,"_0",D764),CONCATENATE(TEXT(MONTH(B764),"00"),RIGHT(YEAR(B764),2),C764,"_",D764))</f>
        <v>1023ASHC_CT</v>
      </c>
      <c r="B764" s="4">
        <f>B763</f>
        <v>45202</v>
      </c>
      <c r="C764" s="3" t="str">
        <f>C763</f>
        <v>ASHC</v>
      </c>
      <c r="D764" s="3" t="str">
        <f>D763</f>
        <v>CT</v>
      </c>
      <c r="E764" s="6">
        <v>8</v>
      </c>
      <c r="F764" s="2">
        <f ca="1">IFERROR(__xludf.DUMMYFUNCTION("""COMPUTED_VALUE"""),63)</f>
        <v>63</v>
      </c>
      <c r="G764" s="2"/>
      <c r="H764" s="2"/>
      <c r="I764" s="2"/>
    </row>
    <row r="765" spans="1:9" ht="12.75">
      <c r="A765" s="5" t="str">
        <f>IF(LEN(D765)=1,CONCATENATE(TEXT(MONTH(B765),"00"),RIGHT(YEAR(B765),2),C765,"_0",D765),CONCATENATE(TEXT(MONTH(B765),"00"),RIGHT(YEAR(B765),2),C765,"_",D765))</f>
        <v>1023ASHC_CT</v>
      </c>
      <c r="B765" s="4">
        <f>B764</f>
        <v>45202</v>
      </c>
      <c r="C765" s="3" t="str">
        <f>C764</f>
        <v>ASHC</v>
      </c>
      <c r="D765" s="3" t="str">
        <f>D764</f>
        <v>CT</v>
      </c>
      <c r="E765" s="6">
        <v>8</v>
      </c>
      <c r="F765" s="2">
        <f ca="1">IFERROR(__xludf.DUMMYFUNCTION("""COMPUTED_VALUE"""),64)</f>
        <v>64</v>
      </c>
      <c r="G765" s="2"/>
      <c r="H765" s="2"/>
      <c r="I765" s="2"/>
    </row>
    <row r="766" spans="1:9" ht="12.75">
      <c r="A766" s="5" t="str">
        <f>IF(LEN(D766)=1,CONCATENATE(TEXT(MONTH(B766),"00"),RIGHT(YEAR(B766),2),C766,"_0",D766),CONCATENATE(TEXT(MONTH(B766),"00"),RIGHT(YEAR(B766),2),C766,"_",D766))</f>
        <v>1023ASHC_CT</v>
      </c>
      <c r="B766" s="4">
        <f>B765</f>
        <v>45202</v>
      </c>
      <c r="C766" s="3" t="str">
        <f>C765</f>
        <v>ASHC</v>
      </c>
      <c r="D766" s="3" t="str">
        <f>D765</f>
        <v>CT</v>
      </c>
      <c r="E766" s="6">
        <v>8</v>
      </c>
      <c r="F766" s="2">
        <f ca="1">IFERROR(__xludf.DUMMYFUNCTION("""COMPUTED_VALUE"""),65)</f>
        <v>65</v>
      </c>
      <c r="G766" s="2"/>
      <c r="H766" s="2"/>
      <c r="I766" s="2"/>
    </row>
    <row r="767" spans="1:9" ht="12.75">
      <c r="A767" s="5" t="str">
        <f>IF(LEN(D767)=1,CONCATENATE(TEXT(MONTH(B767),"00"),RIGHT(YEAR(B767),2),C767,"_0",D767),CONCATENATE(TEXT(MONTH(B767),"00"),RIGHT(YEAR(B767),2),C767,"_",D767))</f>
        <v>1023ASHC_CT</v>
      </c>
      <c r="B767" s="4">
        <f>B766</f>
        <v>45202</v>
      </c>
      <c r="C767" s="3" t="str">
        <f>C766</f>
        <v>ASHC</v>
      </c>
      <c r="D767" s="3" t="str">
        <f>D766</f>
        <v>CT</v>
      </c>
      <c r="E767" s="6">
        <v>8</v>
      </c>
      <c r="F767" s="2">
        <f ca="1">IFERROR(__xludf.DUMMYFUNCTION("""COMPUTED_VALUE"""),66)</f>
        <v>66</v>
      </c>
      <c r="G767" s="2"/>
      <c r="H767" s="2"/>
      <c r="I767" s="2"/>
    </row>
    <row r="768" spans="1:9" ht="12.75">
      <c r="A768" s="5" t="str">
        <f>IF(LEN(D768)=1,CONCATENATE(TEXT(MONTH(B768),"00"),RIGHT(YEAR(B768),2),C768,"_0",D768),CONCATENATE(TEXT(MONTH(B768),"00"),RIGHT(YEAR(B768),2),C768,"_",D768))</f>
        <v>1023ASHC_CT</v>
      </c>
      <c r="B768" s="4">
        <f>B767</f>
        <v>45202</v>
      </c>
      <c r="C768" s="3" t="str">
        <f>C767</f>
        <v>ASHC</v>
      </c>
      <c r="D768" s="3" t="str">
        <f>D767</f>
        <v>CT</v>
      </c>
      <c r="E768" s="6">
        <v>8</v>
      </c>
      <c r="F768" s="2">
        <f ca="1">IFERROR(__xludf.DUMMYFUNCTION("""COMPUTED_VALUE"""),67)</f>
        <v>67</v>
      </c>
      <c r="G768" s="2"/>
      <c r="H768" s="2"/>
      <c r="I768" s="2"/>
    </row>
    <row r="769" spans="1:9" ht="12.75">
      <c r="A769" s="5" t="str">
        <f>IF(LEN(D769)=1,CONCATENATE(TEXT(MONTH(B769),"00"),RIGHT(YEAR(B769),2),C769,"_0",D769),CONCATENATE(TEXT(MONTH(B769),"00"),RIGHT(YEAR(B769),2),C769,"_",D769))</f>
        <v>1023ASHC_CT</v>
      </c>
      <c r="B769" s="4">
        <f>B768</f>
        <v>45202</v>
      </c>
      <c r="C769" s="3" t="str">
        <f>C768</f>
        <v>ASHC</v>
      </c>
      <c r="D769" s="3" t="str">
        <f>D768</f>
        <v>CT</v>
      </c>
      <c r="E769" s="6">
        <v>8</v>
      </c>
      <c r="F769" s="2">
        <f ca="1">IFERROR(__xludf.DUMMYFUNCTION("""COMPUTED_VALUE"""),68)</f>
        <v>68</v>
      </c>
      <c r="G769" s="2"/>
      <c r="H769" s="2"/>
      <c r="I769" s="2"/>
    </row>
    <row r="770" spans="1:9" ht="12.75">
      <c r="A770" s="5" t="str">
        <f>IF(LEN(D770)=1,CONCATENATE(TEXT(MONTH(B770),"00"),RIGHT(YEAR(B770),2),C770,"_0",D770),CONCATENATE(TEXT(MONTH(B770),"00"),RIGHT(YEAR(B770),2),C770,"_",D770))</f>
        <v>1023ASHC_CT</v>
      </c>
      <c r="B770" s="4">
        <f>B769</f>
        <v>45202</v>
      </c>
      <c r="C770" s="3" t="str">
        <f>C769</f>
        <v>ASHC</v>
      </c>
      <c r="D770" s="3" t="str">
        <f>D769</f>
        <v>CT</v>
      </c>
      <c r="E770" s="6">
        <v>8</v>
      </c>
      <c r="F770" s="2">
        <f ca="1">IFERROR(__xludf.DUMMYFUNCTION("""COMPUTED_VALUE"""),69)</f>
        <v>69</v>
      </c>
      <c r="G770" s="2"/>
      <c r="H770" s="2"/>
      <c r="I770" s="2"/>
    </row>
    <row r="771" spans="1:9" ht="12.75">
      <c r="A771" s="5" t="str">
        <f>IF(LEN(D771)=1,CONCATENATE(TEXT(MONTH(B771),"00"),RIGHT(YEAR(B771),2),C771,"_0",D771),CONCATENATE(TEXT(MONTH(B771),"00"),RIGHT(YEAR(B771),2),C771,"_",D771))</f>
        <v>1023ASHC_CT</v>
      </c>
      <c r="B771" s="4">
        <f>B770</f>
        <v>45202</v>
      </c>
      <c r="C771" s="3" t="str">
        <f>C770</f>
        <v>ASHC</v>
      </c>
      <c r="D771" s="3" t="str">
        <f>D770</f>
        <v>CT</v>
      </c>
      <c r="E771" s="6">
        <v>8</v>
      </c>
      <c r="F771" s="2">
        <f ca="1">IFERROR(__xludf.DUMMYFUNCTION("""COMPUTED_VALUE"""),70)</f>
        <v>70</v>
      </c>
      <c r="G771" s="2"/>
      <c r="H771" s="2"/>
      <c r="I771" s="2"/>
    </row>
    <row r="772" spans="1:9" ht="12.75">
      <c r="A772" s="5" t="str">
        <f>IF(LEN(D772)=1,CONCATENATE(TEXT(MONTH(B772),"00"),RIGHT(YEAR(B772),2),C772,"_0",D772),CONCATENATE(TEXT(MONTH(B772),"00"),RIGHT(YEAR(B772),2),C772,"_",D772))</f>
        <v>1023ASHC_CT</v>
      </c>
      <c r="B772" s="4">
        <f>B771</f>
        <v>45202</v>
      </c>
      <c r="C772" s="3" t="str">
        <f>C771</f>
        <v>ASHC</v>
      </c>
      <c r="D772" s="3" t="str">
        <f>D771</f>
        <v>CT</v>
      </c>
      <c r="E772" s="6">
        <v>8</v>
      </c>
      <c r="F772" s="2">
        <f ca="1">IFERROR(__xludf.DUMMYFUNCTION("""COMPUTED_VALUE"""),71)</f>
        <v>71</v>
      </c>
      <c r="G772" s="2"/>
      <c r="H772" s="2"/>
      <c r="I772" s="2"/>
    </row>
    <row r="773" spans="1:9" ht="12.75">
      <c r="A773" s="5" t="str">
        <f>IF(LEN(D773)=1,CONCATENATE(TEXT(MONTH(B773),"00"),RIGHT(YEAR(B773),2),C773,"_0",D773),CONCATENATE(TEXT(MONTH(B773),"00"),RIGHT(YEAR(B773),2),C773,"_",D773))</f>
        <v>1023ASHC_CT</v>
      </c>
      <c r="B773" s="4">
        <f>B772</f>
        <v>45202</v>
      </c>
      <c r="C773" s="3" t="str">
        <f>C772</f>
        <v>ASHC</v>
      </c>
      <c r="D773" s="3" t="str">
        <f>D772</f>
        <v>CT</v>
      </c>
      <c r="E773" s="6">
        <v>8</v>
      </c>
      <c r="F773" s="2">
        <f ca="1">IFERROR(__xludf.DUMMYFUNCTION("""COMPUTED_VALUE"""),72)</f>
        <v>72</v>
      </c>
      <c r="G773" s="2"/>
      <c r="H773" s="2"/>
      <c r="I773" s="2"/>
    </row>
    <row r="774" spans="1:9" ht="12.75">
      <c r="A774" s="5" t="str">
        <f>IF(LEN(D774)=1,CONCATENATE(TEXT(MONTH(B774),"00"),RIGHT(YEAR(B774),2),C774,"_0",D774),CONCATENATE(TEXT(MONTH(B774),"00"),RIGHT(YEAR(B774),2),C774,"_",D774))</f>
        <v>1023ASHC_CT</v>
      </c>
      <c r="B774" s="4">
        <f>B773</f>
        <v>45202</v>
      </c>
      <c r="C774" s="3" t="str">
        <f>C773</f>
        <v>ASHC</v>
      </c>
      <c r="D774" s="3" t="str">
        <f>D773</f>
        <v>CT</v>
      </c>
      <c r="E774" s="6">
        <v>8</v>
      </c>
      <c r="F774" s="2">
        <f ca="1">IFERROR(__xludf.DUMMYFUNCTION("""COMPUTED_VALUE"""),73)</f>
        <v>73</v>
      </c>
      <c r="G774" s="2"/>
      <c r="H774" s="2"/>
      <c r="I774" s="2"/>
    </row>
    <row r="775" spans="1:9" ht="12.75">
      <c r="A775" s="5" t="str">
        <f>IF(LEN(D775)=1,CONCATENATE(TEXT(MONTH(B775),"00"),RIGHT(YEAR(B775),2),C775,"_0",D775),CONCATENATE(TEXT(MONTH(B775),"00"),RIGHT(YEAR(B775),2),C775,"_",D775))</f>
        <v>1023ASHC_CT</v>
      </c>
      <c r="B775" s="4">
        <f>B774</f>
        <v>45202</v>
      </c>
      <c r="C775" s="3" t="str">
        <f>C774</f>
        <v>ASHC</v>
      </c>
      <c r="D775" s="3" t="str">
        <f>D774</f>
        <v>CT</v>
      </c>
      <c r="E775" s="6">
        <v>8</v>
      </c>
      <c r="F775" s="2">
        <f ca="1">IFERROR(__xludf.DUMMYFUNCTION("""COMPUTED_VALUE"""),74)</f>
        <v>74</v>
      </c>
      <c r="G775" s="2"/>
      <c r="H775" s="2"/>
      <c r="I775" s="2"/>
    </row>
    <row r="776" spans="1:9" ht="12.75">
      <c r="A776" s="5" t="str">
        <f>IF(LEN(D776)=1,CONCATENATE(TEXT(MONTH(B776),"00"),RIGHT(YEAR(B776),2),C776,"_0",D776),CONCATENATE(TEXT(MONTH(B776),"00"),RIGHT(YEAR(B776),2),C776,"_",D776))</f>
        <v>1023ASHC_CT</v>
      </c>
      <c r="B776" s="4">
        <f>B775</f>
        <v>45202</v>
      </c>
      <c r="C776" s="3" t="str">
        <f>C775</f>
        <v>ASHC</v>
      </c>
      <c r="D776" s="3" t="str">
        <f>D775</f>
        <v>CT</v>
      </c>
      <c r="E776" s="6">
        <v>8</v>
      </c>
      <c r="F776" s="2">
        <f ca="1">IFERROR(__xludf.DUMMYFUNCTION("""COMPUTED_VALUE"""),75)</f>
        <v>75</v>
      </c>
      <c r="G776" s="2"/>
      <c r="H776" s="2"/>
      <c r="I776" s="2"/>
    </row>
    <row r="777" spans="1:9" ht="12.75">
      <c r="A777" s="5" t="str">
        <f>IF(LEN(D777)=1,CONCATENATE(TEXT(MONTH(B777),"00"),RIGHT(YEAR(B777),2),C777,"_0",D777),CONCATENATE(TEXT(MONTH(B777),"00"),RIGHT(YEAR(B777),2),C777,"_",D777))</f>
        <v>1023ASHC_CT</v>
      </c>
      <c r="B777" s="4">
        <f>B776</f>
        <v>45202</v>
      </c>
      <c r="C777" s="3" t="str">
        <f>C776</f>
        <v>ASHC</v>
      </c>
      <c r="D777" s="3" t="str">
        <f>D776</f>
        <v>CT</v>
      </c>
      <c r="E777" s="6">
        <v>8</v>
      </c>
      <c r="F777" s="2">
        <f ca="1">IFERROR(__xludf.DUMMYFUNCTION("""COMPUTED_VALUE"""),76)</f>
        <v>76</v>
      </c>
      <c r="G777" s="2"/>
      <c r="H777" s="2"/>
      <c r="I777" s="2"/>
    </row>
    <row r="778" spans="1:9" ht="12.75">
      <c r="A778" s="5" t="str">
        <f>IF(LEN(D778)=1,CONCATENATE(TEXT(MONTH(B778),"00"),RIGHT(YEAR(B778),2),C778,"_0",D778),CONCATENATE(TEXT(MONTH(B778),"00"),RIGHT(YEAR(B778),2),C778,"_",D778))</f>
        <v>1023ASHC_CT</v>
      </c>
      <c r="B778" s="4">
        <f>B777</f>
        <v>45202</v>
      </c>
      <c r="C778" s="3" t="str">
        <f>C777</f>
        <v>ASHC</v>
      </c>
      <c r="D778" s="3" t="str">
        <f>D777</f>
        <v>CT</v>
      </c>
      <c r="E778" s="6">
        <v>8</v>
      </c>
      <c r="F778" s="2">
        <f ca="1">IFERROR(__xludf.DUMMYFUNCTION("""COMPUTED_VALUE"""),77)</f>
        <v>77</v>
      </c>
      <c r="G778" s="2"/>
      <c r="H778" s="2"/>
      <c r="I778" s="2"/>
    </row>
    <row r="779" spans="1:9" ht="12.75">
      <c r="A779" s="5" t="str">
        <f>IF(LEN(D779)=1,CONCATENATE(TEXT(MONTH(B779),"00"),RIGHT(YEAR(B779),2),C779,"_0",D779),CONCATENATE(TEXT(MONTH(B779),"00"),RIGHT(YEAR(B779),2),C779,"_",D779))</f>
        <v>1023ASHC_CT</v>
      </c>
      <c r="B779" s="4">
        <f>B778</f>
        <v>45202</v>
      </c>
      <c r="C779" s="3" t="str">
        <f>C778</f>
        <v>ASHC</v>
      </c>
      <c r="D779" s="3" t="str">
        <f>D778</f>
        <v>CT</v>
      </c>
      <c r="E779" s="6">
        <v>8</v>
      </c>
      <c r="F779" s="2">
        <f ca="1">IFERROR(__xludf.DUMMYFUNCTION("""COMPUTED_VALUE"""),78)</f>
        <v>78</v>
      </c>
      <c r="G779" s="2"/>
      <c r="H779" s="2"/>
      <c r="I779" s="2"/>
    </row>
    <row r="780" spans="1:9" ht="12.75">
      <c r="A780" s="5" t="str">
        <f>IF(LEN(D780)=1,CONCATENATE(TEXT(MONTH(B780),"00"),RIGHT(YEAR(B780),2),C780,"_0",D780),CONCATENATE(TEXT(MONTH(B780),"00"),RIGHT(YEAR(B780),2),C780,"_",D780))</f>
        <v>1023ASHC_CT</v>
      </c>
      <c r="B780" s="4">
        <f>B779</f>
        <v>45202</v>
      </c>
      <c r="C780" s="3" t="str">
        <f>C779</f>
        <v>ASHC</v>
      </c>
      <c r="D780" s="3" t="str">
        <f>D779</f>
        <v>CT</v>
      </c>
      <c r="E780" s="6">
        <v>8</v>
      </c>
      <c r="F780" s="2">
        <f ca="1">IFERROR(__xludf.DUMMYFUNCTION("""COMPUTED_VALUE"""),79)</f>
        <v>79</v>
      </c>
      <c r="G780" s="2"/>
      <c r="H780" s="2"/>
      <c r="I780" s="2"/>
    </row>
    <row r="781" spans="1:9" ht="12.75">
      <c r="A781" s="5" t="str">
        <f>IF(LEN(D781)=1,CONCATENATE(TEXT(MONTH(B781),"00"),RIGHT(YEAR(B781),2),C781,"_0",D781),CONCATENATE(TEXT(MONTH(B781),"00"),RIGHT(YEAR(B781),2),C781,"_",D781))</f>
        <v>1023ASHC_CT</v>
      </c>
      <c r="B781" s="4">
        <f>B780</f>
        <v>45202</v>
      </c>
      <c r="C781" s="3" t="str">
        <f>C780</f>
        <v>ASHC</v>
      </c>
      <c r="D781" s="3" t="str">
        <f>D780</f>
        <v>CT</v>
      </c>
      <c r="E781" s="6">
        <v>8</v>
      </c>
      <c r="F781" s="2">
        <f ca="1">IFERROR(__xludf.DUMMYFUNCTION("""COMPUTED_VALUE"""),80)</f>
        <v>80</v>
      </c>
      <c r="G781" s="2"/>
      <c r="H781" s="2"/>
      <c r="I781" s="2"/>
    </row>
    <row r="782" spans="1:9" ht="12.75">
      <c r="A782" s="5" t="str">
        <f>IF(LEN(D782)=1,CONCATENATE(TEXT(MONTH(B782),"00"),RIGHT(YEAR(B782),2),C782,"_0",D782),CONCATENATE(TEXT(MONTH(B782),"00"),RIGHT(YEAR(B782),2),C782,"_",D782))</f>
        <v>1023ASHC_CT</v>
      </c>
      <c r="B782" s="4">
        <f>B781</f>
        <v>45202</v>
      </c>
      <c r="C782" s="3" t="str">
        <f>C781</f>
        <v>ASHC</v>
      </c>
      <c r="D782" s="3" t="str">
        <f>D781</f>
        <v>CT</v>
      </c>
      <c r="E782" s="6">
        <v>8</v>
      </c>
      <c r="F782" s="2">
        <f ca="1">IFERROR(__xludf.DUMMYFUNCTION("""COMPUTED_VALUE"""),81)</f>
        <v>81</v>
      </c>
      <c r="G782" s="2"/>
      <c r="H782" s="2"/>
      <c r="I782" s="2"/>
    </row>
    <row r="783" spans="1:9" ht="12.75">
      <c r="A783" s="5" t="str">
        <f>IF(LEN(D783)=1,CONCATENATE(TEXT(MONTH(B783),"00"),RIGHT(YEAR(B783),2),C783,"_0",D783),CONCATENATE(TEXT(MONTH(B783),"00"),RIGHT(YEAR(B783),2),C783,"_",D783))</f>
        <v>1023ASHC_CT</v>
      </c>
      <c r="B783" s="4">
        <f>B782</f>
        <v>45202</v>
      </c>
      <c r="C783" s="3" t="str">
        <f>C782</f>
        <v>ASHC</v>
      </c>
      <c r="D783" s="3" t="str">
        <f>D782</f>
        <v>CT</v>
      </c>
      <c r="E783" s="6">
        <v>8</v>
      </c>
      <c r="F783" s="2">
        <f ca="1">IFERROR(__xludf.DUMMYFUNCTION("""COMPUTED_VALUE"""),82)</f>
        <v>82</v>
      </c>
      <c r="G783" s="2"/>
      <c r="H783" s="2"/>
      <c r="I783" s="2"/>
    </row>
    <row r="784" spans="1:9" ht="12.75">
      <c r="A784" s="5" t="str">
        <f>IF(LEN(D784)=1,CONCATENATE(TEXT(MONTH(B784),"00"),RIGHT(YEAR(B784),2),C784,"_0",D784),CONCATENATE(TEXT(MONTH(B784),"00"),RIGHT(YEAR(B784),2),C784,"_",D784))</f>
        <v>1023ASHC_CT</v>
      </c>
      <c r="B784" s="4">
        <f>B783</f>
        <v>45202</v>
      </c>
      <c r="C784" s="3" t="str">
        <f>C783</f>
        <v>ASHC</v>
      </c>
      <c r="D784" s="3" t="str">
        <f>D783</f>
        <v>CT</v>
      </c>
      <c r="E784" s="6">
        <v>8</v>
      </c>
      <c r="F784" s="2">
        <f ca="1">IFERROR(__xludf.DUMMYFUNCTION("""COMPUTED_VALUE"""),83)</f>
        <v>83</v>
      </c>
      <c r="G784" s="2"/>
      <c r="H784" s="2"/>
      <c r="I784" s="2"/>
    </row>
    <row r="785" spans="1:9" ht="12.75">
      <c r="A785" s="5" t="str">
        <f>IF(LEN(D785)=1,CONCATENATE(TEXT(MONTH(B785),"00"),RIGHT(YEAR(B785),2),C785,"_0",D785),CONCATENATE(TEXT(MONTH(B785),"00"),RIGHT(YEAR(B785),2),C785,"_",D785))</f>
        <v>1023ASHC_CT</v>
      </c>
      <c r="B785" s="4">
        <f>B784</f>
        <v>45202</v>
      </c>
      <c r="C785" s="3" t="str">
        <f>C784</f>
        <v>ASHC</v>
      </c>
      <c r="D785" s="3" t="str">
        <f>D784</f>
        <v>CT</v>
      </c>
      <c r="E785" s="6">
        <v>8</v>
      </c>
      <c r="F785" s="2">
        <f ca="1">IFERROR(__xludf.DUMMYFUNCTION("""COMPUTED_VALUE"""),84)</f>
        <v>84</v>
      </c>
      <c r="G785" s="2"/>
      <c r="H785" s="2"/>
      <c r="I785" s="2"/>
    </row>
    <row r="786" spans="1:9" ht="12.75">
      <c r="A786" s="5" t="str">
        <f>IF(LEN(D786)=1,CONCATENATE(TEXT(MONTH(B786),"00"),RIGHT(YEAR(B786),2),C786,"_0",D786),CONCATENATE(TEXT(MONTH(B786),"00"),RIGHT(YEAR(B786),2),C786,"_",D786))</f>
        <v>1023ASHC_CT</v>
      </c>
      <c r="B786" s="4">
        <f>B785</f>
        <v>45202</v>
      </c>
      <c r="C786" s="3" t="str">
        <f>C785</f>
        <v>ASHC</v>
      </c>
      <c r="D786" s="3" t="str">
        <f>D785</f>
        <v>CT</v>
      </c>
      <c r="E786" s="6">
        <v>8</v>
      </c>
      <c r="F786" s="2">
        <f ca="1">IFERROR(__xludf.DUMMYFUNCTION("""COMPUTED_VALUE"""),85)</f>
        <v>85</v>
      </c>
      <c r="G786" s="2"/>
      <c r="H786" s="2"/>
      <c r="I786" s="2"/>
    </row>
    <row r="787" spans="1:9" ht="12.75">
      <c r="A787" s="5" t="str">
        <f>IF(LEN(D787)=1,CONCATENATE(TEXT(MONTH(B787),"00"),RIGHT(YEAR(B787),2),C787,"_0",D787),CONCATENATE(TEXT(MONTH(B787),"00"),RIGHT(YEAR(B787),2),C787,"_",D787))</f>
        <v>1023ASHC_CT</v>
      </c>
      <c r="B787" s="4">
        <f>B786</f>
        <v>45202</v>
      </c>
      <c r="C787" s="3" t="str">
        <f>C786</f>
        <v>ASHC</v>
      </c>
      <c r="D787" s="3" t="str">
        <f>D786</f>
        <v>CT</v>
      </c>
      <c r="E787" s="6">
        <v>8</v>
      </c>
      <c r="F787" s="2">
        <f ca="1">IFERROR(__xludf.DUMMYFUNCTION("""COMPUTED_VALUE"""),86)</f>
        <v>86</v>
      </c>
      <c r="G787" s="2"/>
      <c r="H787" s="2"/>
      <c r="I787" s="2"/>
    </row>
    <row r="788" spans="1:9" ht="12.75">
      <c r="A788" s="5" t="str">
        <f>IF(LEN(D788)=1,CONCATENATE(TEXT(MONTH(B788),"00"),RIGHT(YEAR(B788),2),C788,"_0",D788),CONCATENATE(TEXT(MONTH(B788),"00"),RIGHT(YEAR(B788),2),C788,"_",D788))</f>
        <v>1023ASHC_CT</v>
      </c>
      <c r="B788" s="4">
        <f>B787</f>
        <v>45202</v>
      </c>
      <c r="C788" s="3" t="str">
        <f>C787</f>
        <v>ASHC</v>
      </c>
      <c r="D788" s="3" t="str">
        <f>D787</f>
        <v>CT</v>
      </c>
      <c r="E788" s="6">
        <v>8</v>
      </c>
      <c r="F788" s="2">
        <f ca="1">IFERROR(__xludf.DUMMYFUNCTION("""COMPUTED_VALUE"""),87)</f>
        <v>87</v>
      </c>
      <c r="G788" s="2"/>
      <c r="H788" s="2"/>
      <c r="I788" s="2"/>
    </row>
    <row r="789" spans="1:9" ht="12.75">
      <c r="A789" s="5" t="str">
        <f>IF(LEN(D789)=1,CONCATENATE(TEXT(MONTH(B789),"00"),RIGHT(YEAR(B789),2),C789,"_0",D789),CONCATENATE(TEXT(MONTH(B789),"00"),RIGHT(YEAR(B789),2),C789,"_",D789))</f>
        <v>1023ASHC_CT</v>
      </c>
      <c r="B789" s="4">
        <f>B788</f>
        <v>45202</v>
      </c>
      <c r="C789" s="3" t="str">
        <f>C788</f>
        <v>ASHC</v>
      </c>
      <c r="D789" s="3" t="str">
        <f>D788</f>
        <v>CT</v>
      </c>
      <c r="E789" s="6">
        <v>8</v>
      </c>
      <c r="F789" s="2">
        <f ca="1">IFERROR(__xludf.DUMMYFUNCTION("""COMPUTED_VALUE"""),88)</f>
        <v>88</v>
      </c>
      <c r="G789" s="2"/>
      <c r="H789" s="2"/>
      <c r="I789" s="2"/>
    </row>
    <row r="790" spans="1:9" ht="12.75">
      <c r="A790" s="5" t="str">
        <f>IF(LEN(D790)=1,CONCATENATE(TEXT(MONTH(B790),"00"),RIGHT(YEAR(B790),2),C790,"_0",D790),CONCATENATE(TEXT(MONTH(B790),"00"),RIGHT(YEAR(B790),2),C790,"_",D790))</f>
        <v>1023ASHC_CT</v>
      </c>
      <c r="B790" s="4">
        <f>B789</f>
        <v>45202</v>
      </c>
      <c r="C790" s="3" t="str">
        <f>C789</f>
        <v>ASHC</v>
      </c>
      <c r="D790" s="3" t="str">
        <f>D789</f>
        <v>CT</v>
      </c>
      <c r="E790" s="6">
        <v>8</v>
      </c>
      <c r="F790" s="2">
        <f ca="1">IFERROR(__xludf.DUMMYFUNCTION("""COMPUTED_VALUE"""),89)</f>
        <v>89</v>
      </c>
      <c r="G790" s="2"/>
      <c r="H790" s="2"/>
      <c r="I790" s="2"/>
    </row>
    <row r="791" spans="1:9" ht="12.75">
      <c r="A791" s="5" t="str">
        <f>IF(LEN(D791)=1,CONCATENATE(TEXT(MONTH(B791),"00"),RIGHT(YEAR(B791),2),C791,"_0",D791),CONCATENATE(TEXT(MONTH(B791),"00"),RIGHT(YEAR(B791),2),C791,"_",D791))</f>
        <v>1023ASHC_CT</v>
      </c>
      <c r="B791" s="4">
        <f>B790</f>
        <v>45202</v>
      </c>
      <c r="C791" s="3" t="str">
        <f>C790</f>
        <v>ASHC</v>
      </c>
      <c r="D791" s="3" t="str">
        <f>D790</f>
        <v>CT</v>
      </c>
      <c r="E791" s="6">
        <v>8</v>
      </c>
      <c r="F791" s="2">
        <f ca="1">IFERROR(__xludf.DUMMYFUNCTION("""COMPUTED_VALUE"""),90)</f>
        <v>90</v>
      </c>
      <c r="G791" s="2"/>
      <c r="H791" s="2"/>
      <c r="I791" s="2"/>
    </row>
    <row r="792" spans="1:9" ht="12.75">
      <c r="A792" s="5" t="str">
        <f>IF(LEN(D792)=1,CONCATENATE(TEXT(MONTH(B792),"00"),RIGHT(YEAR(B792),2),C792,"_0",D792),CONCATENATE(TEXT(MONTH(B792),"00"),RIGHT(YEAR(B792),2),C792,"_",D792))</f>
        <v>1023ASHC_CT</v>
      </c>
      <c r="B792" s="4">
        <f>B791</f>
        <v>45202</v>
      </c>
      <c r="C792" s="3" t="str">
        <f>C791</f>
        <v>ASHC</v>
      </c>
      <c r="D792" s="3" t="str">
        <f>D791</f>
        <v>CT</v>
      </c>
      <c r="E792" s="6">
        <v>8</v>
      </c>
      <c r="F792" s="2">
        <f ca="1">IFERROR(__xludf.DUMMYFUNCTION("""COMPUTED_VALUE"""),91)</f>
        <v>91</v>
      </c>
      <c r="G792" s="2"/>
      <c r="H792" s="2"/>
      <c r="I792" s="2"/>
    </row>
    <row r="793" spans="1:9" ht="12.75">
      <c r="A793" s="5" t="str">
        <f>IF(LEN(D793)=1,CONCATENATE(TEXT(MONTH(B793),"00"),RIGHT(YEAR(B793),2),C793,"_0",D793),CONCATENATE(TEXT(MONTH(B793),"00"),RIGHT(YEAR(B793),2),C793,"_",D793))</f>
        <v>1023ASHC_CT</v>
      </c>
      <c r="B793" s="4">
        <f>B792</f>
        <v>45202</v>
      </c>
      <c r="C793" s="3" t="str">
        <f>C792</f>
        <v>ASHC</v>
      </c>
      <c r="D793" s="3" t="str">
        <f>D792</f>
        <v>CT</v>
      </c>
      <c r="E793" s="6">
        <v>8</v>
      </c>
      <c r="F793" s="2">
        <f ca="1">IFERROR(__xludf.DUMMYFUNCTION("""COMPUTED_VALUE"""),92)</f>
        <v>92</v>
      </c>
      <c r="G793" s="2"/>
      <c r="H793" s="2"/>
      <c r="I793" s="2"/>
    </row>
    <row r="794" spans="1:9" ht="12.75">
      <c r="A794" s="5" t="str">
        <f>IF(LEN(D794)=1,CONCATENATE(TEXT(MONTH(B794),"00"),RIGHT(YEAR(B794),2),C794,"_0",D794),CONCATENATE(TEXT(MONTH(B794),"00"),RIGHT(YEAR(B794),2),C794,"_",D794))</f>
        <v>1023ASHC_CT</v>
      </c>
      <c r="B794" s="4">
        <f>B793</f>
        <v>45202</v>
      </c>
      <c r="C794" s="3" t="str">
        <f>C793</f>
        <v>ASHC</v>
      </c>
      <c r="D794" s="3" t="str">
        <f>D793</f>
        <v>CT</v>
      </c>
      <c r="E794" s="6">
        <v>8</v>
      </c>
      <c r="F794" s="2">
        <f ca="1">IFERROR(__xludf.DUMMYFUNCTION("""COMPUTED_VALUE"""),93)</f>
        <v>93</v>
      </c>
      <c r="G794" s="2"/>
      <c r="H794" s="2"/>
      <c r="I794" s="2"/>
    </row>
    <row r="795" spans="1:9" ht="12.75">
      <c r="A795" s="5" t="str">
        <f>IF(LEN(D795)=1,CONCATENATE(TEXT(MONTH(B795),"00"),RIGHT(YEAR(B795),2),C795,"_0",D795),CONCATENATE(TEXT(MONTH(B795),"00"),RIGHT(YEAR(B795),2),C795,"_",D795))</f>
        <v>1023ASHC_CT</v>
      </c>
      <c r="B795" s="4">
        <f>B794</f>
        <v>45202</v>
      </c>
      <c r="C795" s="3" t="str">
        <f>C794</f>
        <v>ASHC</v>
      </c>
      <c r="D795" s="3" t="str">
        <f>D794</f>
        <v>CT</v>
      </c>
      <c r="E795" s="6">
        <v>8</v>
      </c>
      <c r="F795" s="2">
        <f ca="1">IFERROR(__xludf.DUMMYFUNCTION("""COMPUTED_VALUE"""),94)</f>
        <v>94</v>
      </c>
      <c r="G795" s="2"/>
      <c r="H795" s="2"/>
      <c r="I795" s="2"/>
    </row>
    <row r="796" spans="1:9" ht="12.75">
      <c r="A796" s="5" t="str">
        <f>IF(LEN(D796)=1,CONCATENATE(TEXT(MONTH(B796),"00"),RIGHT(YEAR(B796),2),C796,"_0",D796),CONCATENATE(TEXT(MONTH(B796),"00"),RIGHT(YEAR(B796),2),C796,"_",D796))</f>
        <v>1023ASHC_CT</v>
      </c>
      <c r="B796" s="4">
        <f>B795</f>
        <v>45202</v>
      </c>
      <c r="C796" s="3" t="str">
        <f>C795</f>
        <v>ASHC</v>
      </c>
      <c r="D796" s="3" t="str">
        <f>D795</f>
        <v>CT</v>
      </c>
      <c r="E796" s="6">
        <v>8</v>
      </c>
      <c r="F796" s="2">
        <f ca="1">IFERROR(__xludf.DUMMYFUNCTION("""COMPUTED_VALUE"""),95)</f>
        <v>95</v>
      </c>
      <c r="G796" s="2"/>
      <c r="H796" s="2"/>
      <c r="I796" s="2"/>
    </row>
    <row r="797" spans="1:9" ht="12.75">
      <c r="A797" s="5" t="str">
        <f>IF(LEN(D797)=1,CONCATENATE(TEXT(MONTH(B797),"00"),RIGHT(YEAR(B797),2),C797,"_0",D797),CONCATENATE(TEXT(MONTH(B797),"00"),RIGHT(YEAR(B797),2),C797,"_",D797))</f>
        <v>1023ASHC_CT</v>
      </c>
      <c r="B797" s="4">
        <f>B796</f>
        <v>45202</v>
      </c>
      <c r="C797" s="3" t="str">
        <f>C796</f>
        <v>ASHC</v>
      </c>
      <c r="D797" s="3" t="str">
        <f>D796</f>
        <v>CT</v>
      </c>
      <c r="E797" s="6">
        <v>8</v>
      </c>
      <c r="F797" s="2">
        <f ca="1">IFERROR(__xludf.DUMMYFUNCTION("""COMPUTED_VALUE"""),96)</f>
        <v>96</v>
      </c>
      <c r="G797" s="2"/>
      <c r="H797" s="2"/>
      <c r="I797" s="2"/>
    </row>
    <row r="798" spans="1:9" ht="12.75">
      <c r="A798" s="5" t="str">
        <f>IF(LEN(D798)=1,CONCATENATE(TEXT(MONTH(B798),"00"),RIGHT(YEAR(B798),2),C798,"_0",D798),CONCATENATE(TEXT(MONTH(B798),"00"),RIGHT(YEAR(B798),2),C798,"_",D798))</f>
        <v>1023ASHC_CT</v>
      </c>
      <c r="B798" s="4">
        <f>B797</f>
        <v>45202</v>
      </c>
      <c r="C798" s="3" t="str">
        <f>C797</f>
        <v>ASHC</v>
      </c>
      <c r="D798" s="3" t="str">
        <f>D797</f>
        <v>CT</v>
      </c>
      <c r="E798" s="6">
        <v>8</v>
      </c>
      <c r="F798" s="2">
        <f ca="1">IFERROR(__xludf.DUMMYFUNCTION("""COMPUTED_VALUE"""),97)</f>
        <v>97</v>
      </c>
      <c r="G798" s="2"/>
      <c r="H798" s="2"/>
      <c r="I798" s="2"/>
    </row>
    <row r="799" spans="1:9" ht="12.75">
      <c r="A799" s="5" t="str">
        <f>IF(LEN(D799)=1,CONCATENATE(TEXT(MONTH(B799),"00"),RIGHT(YEAR(B799),2),C799,"_0",D799),CONCATENATE(TEXT(MONTH(B799),"00"),RIGHT(YEAR(B799),2),C799,"_",D799))</f>
        <v>1023ASHC_CT</v>
      </c>
      <c r="B799" s="4">
        <f>B798</f>
        <v>45202</v>
      </c>
      <c r="C799" s="3" t="str">
        <f>C798</f>
        <v>ASHC</v>
      </c>
      <c r="D799" s="3" t="str">
        <f>D798</f>
        <v>CT</v>
      </c>
      <c r="E799" s="6">
        <v>8</v>
      </c>
      <c r="F799" s="2">
        <f ca="1">IFERROR(__xludf.DUMMYFUNCTION("""COMPUTED_VALUE"""),98)</f>
        <v>98</v>
      </c>
      <c r="G799" s="2"/>
      <c r="H799" s="2"/>
      <c r="I799" s="2"/>
    </row>
    <row r="800" spans="1:9" ht="12.75">
      <c r="A800" s="5" t="str">
        <f>IF(LEN(D800)=1,CONCATENATE(TEXT(MONTH(B800),"00"),RIGHT(YEAR(B800),2),C800,"_0",D800),CONCATENATE(TEXT(MONTH(B800),"00"),RIGHT(YEAR(B800),2),C800,"_",D800))</f>
        <v>1023ASHC_CT</v>
      </c>
      <c r="B800" s="4">
        <f>B799</f>
        <v>45202</v>
      </c>
      <c r="C800" s="3" t="str">
        <f>C799</f>
        <v>ASHC</v>
      </c>
      <c r="D800" s="3" t="str">
        <f>D799</f>
        <v>CT</v>
      </c>
      <c r="E800" s="6">
        <v>8</v>
      </c>
      <c r="F800" s="2">
        <f ca="1">IFERROR(__xludf.DUMMYFUNCTION("""COMPUTED_VALUE"""),99)</f>
        <v>99</v>
      </c>
      <c r="G800" s="2"/>
      <c r="H800" s="2"/>
      <c r="I800" s="2"/>
    </row>
    <row r="801" spans="1:9" ht="12.75">
      <c r="A801" s="5" t="str">
        <f>IF(LEN(D801)=1,CONCATENATE(TEXT(MONTH(B801),"00"),RIGHT(YEAR(B801),2),C801,"_0",D801),CONCATENATE(TEXT(MONTH(B801),"00"),RIGHT(YEAR(B801),2),C801,"_",D801))</f>
        <v>1023ASHC_CT</v>
      </c>
      <c r="B801" s="4">
        <f>B800</f>
        <v>45202</v>
      </c>
      <c r="C801" s="3" t="str">
        <f>C800</f>
        <v>ASHC</v>
      </c>
      <c r="D801" s="3" t="str">
        <f>D800</f>
        <v>CT</v>
      </c>
      <c r="E801" s="6">
        <v>8</v>
      </c>
      <c r="F801" s="2">
        <f ca="1">IFERROR(__xludf.DUMMYFUNCTION("""COMPUTED_VALUE"""),100)</f>
        <v>100</v>
      </c>
      <c r="G801" s="2"/>
      <c r="H801" s="2"/>
      <c r="I801" s="2"/>
    </row>
    <row r="802" spans="1:9" ht="12.75">
      <c r="A802" s="5" t="str">
        <f>IF(LEN(D802)=1,CONCATENATE(TEXT(MONTH(B802),"00"),RIGHT(YEAR(B802),2),C802,"_0",D802),CONCATENATE(TEXT(MONTH(B802),"00"),RIGHT(YEAR(B802),2),C802,"_",D802))</f>
        <v>1023ASHC_CT</v>
      </c>
      <c r="B802" s="4">
        <f>B801</f>
        <v>45202</v>
      </c>
      <c r="C802" s="3" t="str">
        <f>C801</f>
        <v>ASHC</v>
      </c>
      <c r="D802" s="3" t="str">
        <f>D801</f>
        <v>CT</v>
      </c>
      <c r="E802" s="6">
        <v>9</v>
      </c>
      <c r="F802" s="2">
        <f ca="1">IFERROR(__xludf.DUMMYFUNCTION("""COMPUTED_VALUE"""),1)</f>
        <v>1</v>
      </c>
      <c r="G802" s="2">
        <f ca="1">IFERROR(__xludf.DUMMYFUNCTION("""COMPUTED_VALUE"""),63.64)</f>
        <v>63.64</v>
      </c>
      <c r="H802" s="2"/>
      <c r="I802" s="2"/>
    </row>
    <row r="803" spans="1:9" ht="12.75">
      <c r="A803" s="5" t="str">
        <f>IF(LEN(D803)=1,CONCATENATE(TEXT(MONTH(B803),"00"),RIGHT(YEAR(B803),2),C803,"_0",D803),CONCATENATE(TEXT(MONTH(B803),"00"),RIGHT(YEAR(B803),2),C803,"_",D803))</f>
        <v>1023ASHC_CT</v>
      </c>
      <c r="B803" s="4">
        <f>B802</f>
        <v>45202</v>
      </c>
      <c r="C803" s="3" t="str">
        <f>C802</f>
        <v>ASHC</v>
      </c>
      <c r="D803" s="3" t="str">
        <f>D802</f>
        <v>CT</v>
      </c>
      <c r="E803" s="6">
        <v>9</v>
      </c>
      <c r="F803" s="2">
        <f ca="1">IFERROR(__xludf.DUMMYFUNCTION("""COMPUTED_VALUE"""),2)</f>
        <v>2</v>
      </c>
      <c r="G803" s="2">
        <f ca="1">IFERROR(__xludf.DUMMYFUNCTION("""COMPUTED_VALUE"""),56.06)</f>
        <v>56.06</v>
      </c>
      <c r="H803" s="2"/>
      <c r="I803" s="2"/>
    </row>
    <row r="804" spans="1:9" ht="12.75">
      <c r="A804" s="5" t="str">
        <f>IF(LEN(D804)=1,CONCATENATE(TEXT(MONTH(B804),"00"),RIGHT(YEAR(B804),2),C804,"_0",D804),CONCATENATE(TEXT(MONTH(B804),"00"),RIGHT(YEAR(B804),2),C804,"_",D804))</f>
        <v>1023ASHC_CT</v>
      </c>
      <c r="B804" s="4">
        <f>B803</f>
        <v>45202</v>
      </c>
      <c r="C804" s="3" t="str">
        <f>C803</f>
        <v>ASHC</v>
      </c>
      <c r="D804" s="3" t="str">
        <f>D803</f>
        <v>CT</v>
      </c>
      <c r="E804" s="6">
        <v>9</v>
      </c>
      <c r="F804" s="2">
        <f ca="1">IFERROR(__xludf.DUMMYFUNCTION("""COMPUTED_VALUE"""),3)</f>
        <v>3</v>
      </c>
      <c r="G804" s="2"/>
      <c r="H804" s="2">
        <f ca="1">IFERROR(__xludf.DUMMYFUNCTION("""COMPUTED_VALUE"""),36.64)</f>
        <v>36.64</v>
      </c>
      <c r="I804" s="2"/>
    </row>
    <row r="805" spans="1:9" ht="12.75">
      <c r="A805" s="5" t="str">
        <f>IF(LEN(D805)=1,CONCATENATE(TEXT(MONTH(B805),"00"),RIGHT(YEAR(B805),2),C805,"_0",D805),CONCATENATE(TEXT(MONTH(B805),"00"),RIGHT(YEAR(B805),2),C805,"_",D805))</f>
        <v>1023ASHC_CT</v>
      </c>
      <c r="B805" s="4">
        <f>B804</f>
        <v>45202</v>
      </c>
      <c r="C805" s="3" t="str">
        <f>C804</f>
        <v>ASHC</v>
      </c>
      <c r="D805" s="3" t="str">
        <f>D804</f>
        <v>CT</v>
      </c>
      <c r="E805" s="6">
        <v>9</v>
      </c>
      <c r="F805" s="2">
        <f ca="1">IFERROR(__xludf.DUMMYFUNCTION("""COMPUTED_VALUE"""),4)</f>
        <v>4</v>
      </c>
      <c r="G805" s="2"/>
      <c r="H805" s="2">
        <f ca="1">IFERROR(__xludf.DUMMYFUNCTION("""COMPUTED_VALUE"""),41.96)</f>
        <v>41.96</v>
      </c>
      <c r="I805" s="2"/>
    </row>
    <row r="806" spans="1:9" ht="12.75">
      <c r="A806" s="5" t="str">
        <f>IF(LEN(D806)=1,CONCATENATE(TEXT(MONTH(B806),"00"),RIGHT(YEAR(B806),2),C806,"_0",D806),CONCATENATE(TEXT(MONTH(B806),"00"),RIGHT(YEAR(B806),2),C806,"_",D806))</f>
        <v>1023ASHC_CT</v>
      </c>
      <c r="B806" s="4">
        <f>B805</f>
        <v>45202</v>
      </c>
      <c r="C806" s="3" t="str">
        <f>C805</f>
        <v>ASHC</v>
      </c>
      <c r="D806" s="3" t="str">
        <f>D805</f>
        <v>CT</v>
      </c>
      <c r="E806" s="6">
        <v>9</v>
      </c>
      <c r="F806" s="2">
        <f ca="1">IFERROR(__xludf.DUMMYFUNCTION("""COMPUTED_VALUE"""),5)</f>
        <v>5</v>
      </c>
      <c r="G806" s="2"/>
      <c r="H806" s="2">
        <f ca="1">IFERROR(__xludf.DUMMYFUNCTION("""COMPUTED_VALUE"""),33.71)</f>
        <v>33.71</v>
      </c>
      <c r="I806" s="2"/>
    </row>
    <row r="807" spans="1:9" ht="12.75">
      <c r="A807" s="5" t="str">
        <f>IF(LEN(D807)=1,CONCATENATE(TEXT(MONTH(B807),"00"),RIGHT(YEAR(B807),2),C807,"_0",D807),CONCATENATE(TEXT(MONTH(B807),"00"),RIGHT(YEAR(B807),2),C807,"_",D807))</f>
        <v>1023ASHC_CT</v>
      </c>
      <c r="B807" s="4">
        <f>B806</f>
        <v>45202</v>
      </c>
      <c r="C807" s="3" t="str">
        <f>C806</f>
        <v>ASHC</v>
      </c>
      <c r="D807" s="3" t="str">
        <f>D806</f>
        <v>CT</v>
      </c>
      <c r="E807" s="6">
        <v>9</v>
      </c>
      <c r="F807" s="2">
        <f ca="1">IFERROR(__xludf.DUMMYFUNCTION("""COMPUTED_VALUE"""),6)</f>
        <v>6</v>
      </c>
      <c r="G807" s="2"/>
      <c r="H807" s="2">
        <f ca="1">IFERROR(__xludf.DUMMYFUNCTION("""COMPUTED_VALUE"""),37.02)</f>
        <v>37.020000000000003</v>
      </c>
      <c r="I807" s="2"/>
    </row>
    <row r="808" spans="1:9" ht="12.75">
      <c r="A808" s="5" t="str">
        <f>IF(LEN(D808)=1,CONCATENATE(TEXT(MONTH(B808),"00"),RIGHT(YEAR(B808),2),C808,"_0",D808),CONCATENATE(TEXT(MONTH(B808),"00"),RIGHT(YEAR(B808),2),C808,"_",D808))</f>
        <v>1023ASHC_CT</v>
      </c>
      <c r="B808" s="4">
        <f>B807</f>
        <v>45202</v>
      </c>
      <c r="C808" s="3" t="str">
        <f>C807</f>
        <v>ASHC</v>
      </c>
      <c r="D808" s="3" t="str">
        <f>D807</f>
        <v>CT</v>
      </c>
      <c r="E808" s="6">
        <v>9</v>
      </c>
      <c r="F808" s="2">
        <f ca="1">IFERROR(__xludf.DUMMYFUNCTION("""COMPUTED_VALUE"""),7)</f>
        <v>7</v>
      </c>
      <c r="G808" s="2"/>
      <c r="H808" s="2">
        <f ca="1">IFERROR(__xludf.DUMMYFUNCTION("""COMPUTED_VALUE"""),39.13)</f>
        <v>39.130000000000003</v>
      </c>
      <c r="I808" s="2"/>
    </row>
    <row r="809" spans="1:9" ht="12.75">
      <c r="A809" s="5" t="str">
        <f>IF(LEN(D809)=1,CONCATENATE(TEXT(MONTH(B809),"00"),RIGHT(YEAR(B809),2),C809,"_0",D809),CONCATENATE(TEXT(MONTH(B809),"00"),RIGHT(YEAR(B809),2),C809,"_",D809))</f>
        <v>1023ASHC_CT</v>
      </c>
      <c r="B809" s="4">
        <f>B808</f>
        <v>45202</v>
      </c>
      <c r="C809" s="3" t="str">
        <f>C808</f>
        <v>ASHC</v>
      </c>
      <c r="D809" s="3" t="str">
        <f>D808</f>
        <v>CT</v>
      </c>
      <c r="E809" s="6">
        <v>9</v>
      </c>
      <c r="F809" s="2">
        <f ca="1">IFERROR(__xludf.DUMMYFUNCTION("""COMPUTED_VALUE"""),8)</f>
        <v>8</v>
      </c>
      <c r="G809" s="2"/>
      <c r="H809" s="2">
        <f ca="1">IFERROR(__xludf.DUMMYFUNCTION("""COMPUTED_VALUE"""),44.62)</f>
        <v>44.62</v>
      </c>
      <c r="I809" s="2"/>
    </row>
    <row r="810" spans="1:9" ht="12.75">
      <c r="A810" s="5" t="str">
        <f>IF(LEN(D810)=1,CONCATENATE(TEXT(MONTH(B810),"00"),RIGHT(YEAR(B810),2),C810,"_0",D810),CONCATENATE(TEXT(MONTH(B810),"00"),RIGHT(YEAR(B810),2),C810,"_",D810))</f>
        <v>1023ASHC_CT</v>
      </c>
      <c r="B810" s="4">
        <f>B809</f>
        <v>45202</v>
      </c>
      <c r="C810" s="3" t="str">
        <f>C809</f>
        <v>ASHC</v>
      </c>
      <c r="D810" s="3" t="str">
        <f>D809</f>
        <v>CT</v>
      </c>
      <c r="E810" s="6">
        <v>9</v>
      </c>
      <c r="F810" s="2">
        <f ca="1">IFERROR(__xludf.DUMMYFUNCTION("""COMPUTED_VALUE"""),9)</f>
        <v>9</v>
      </c>
      <c r="G810" s="2"/>
      <c r="H810" s="2">
        <f ca="1">IFERROR(__xludf.DUMMYFUNCTION("""COMPUTED_VALUE"""),31.7)</f>
        <v>31.7</v>
      </c>
      <c r="I810" s="2"/>
    </row>
    <row r="811" spans="1:9" ht="12.75">
      <c r="A811" s="5" t="str">
        <f>IF(LEN(D811)=1,CONCATENATE(TEXT(MONTH(B811),"00"),RIGHT(YEAR(B811),2),C811,"_0",D811),CONCATENATE(TEXT(MONTH(B811),"00"),RIGHT(YEAR(B811),2),C811,"_",D811))</f>
        <v>1023ASHC_CT</v>
      </c>
      <c r="B811" s="4">
        <f>B810</f>
        <v>45202</v>
      </c>
      <c r="C811" s="3" t="str">
        <f>C810</f>
        <v>ASHC</v>
      </c>
      <c r="D811" s="3" t="str">
        <f>D810</f>
        <v>CT</v>
      </c>
      <c r="E811" s="6">
        <v>9</v>
      </c>
      <c r="F811" s="2">
        <f ca="1">IFERROR(__xludf.DUMMYFUNCTION("""COMPUTED_VALUE"""),10)</f>
        <v>10</v>
      </c>
      <c r="G811" s="2"/>
      <c r="H811" s="2">
        <f ca="1">IFERROR(__xludf.DUMMYFUNCTION("""COMPUTED_VALUE"""),39.56)</f>
        <v>39.56</v>
      </c>
      <c r="I811" s="2"/>
    </row>
    <row r="812" spans="1:9" ht="12.75">
      <c r="A812" s="5" t="str">
        <f>IF(LEN(D812)=1,CONCATENATE(TEXT(MONTH(B812),"00"),RIGHT(YEAR(B812),2),C812,"_0",D812),CONCATENATE(TEXT(MONTH(B812),"00"),RIGHT(YEAR(B812),2),C812,"_",D812))</f>
        <v>1023ASHC_CT</v>
      </c>
      <c r="B812" s="4">
        <f>B811</f>
        <v>45202</v>
      </c>
      <c r="C812" s="3" t="str">
        <f>C811</f>
        <v>ASHC</v>
      </c>
      <c r="D812" s="3" t="str">
        <f>D811</f>
        <v>CT</v>
      </c>
      <c r="E812" s="6">
        <v>9</v>
      </c>
      <c r="F812" s="2">
        <f ca="1">IFERROR(__xludf.DUMMYFUNCTION("""COMPUTED_VALUE"""),11)</f>
        <v>11</v>
      </c>
      <c r="G812" s="2"/>
      <c r="H812" s="2">
        <f ca="1">IFERROR(__xludf.DUMMYFUNCTION("""COMPUTED_VALUE"""),29.62)</f>
        <v>29.62</v>
      </c>
      <c r="I812" s="2"/>
    </row>
    <row r="813" spans="1:9" ht="12.75">
      <c r="A813" s="5" t="str">
        <f>IF(LEN(D813)=1,CONCATENATE(TEXT(MONTH(B813),"00"),RIGHT(YEAR(B813),2),C813,"_0",D813),CONCATENATE(TEXT(MONTH(B813),"00"),RIGHT(YEAR(B813),2),C813,"_",D813))</f>
        <v>1023ASHC_CT</v>
      </c>
      <c r="B813" s="4">
        <f>B812</f>
        <v>45202</v>
      </c>
      <c r="C813" s="3" t="str">
        <f>C812</f>
        <v>ASHC</v>
      </c>
      <c r="D813" s="3" t="str">
        <f>D812</f>
        <v>CT</v>
      </c>
      <c r="E813" s="6">
        <v>9</v>
      </c>
      <c r="F813" s="2">
        <f ca="1">IFERROR(__xludf.DUMMYFUNCTION("""COMPUTED_VALUE"""),12)</f>
        <v>12</v>
      </c>
      <c r="G813" s="2">
        <f ca="1">IFERROR(__xludf.DUMMYFUNCTION("""COMPUTED_VALUE"""),24.89)</f>
        <v>24.89</v>
      </c>
      <c r="H813" s="2"/>
      <c r="I813" s="2"/>
    </row>
    <row r="814" spans="1:9" ht="12.75">
      <c r="A814" s="5" t="str">
        <f>IF(LEN(D814)=1,CONCATENATE(TEXT(MONTH(B814),"00"),RIGHT(YEAR(B814),2),C814,"_0",D814),CONCATENATE(TEXT(MONTH(B814),"00"),RIGHT(YEAR(B814),2),C814,"_",D814))</f>
        <v>1023ASHC_CT</v>
      </c>
      <c r="B814" s="4">
        <f>B813</f>
        <v>45202</v>
      </c>
      <c r="C814" s="3" t="str">
        <f>C813</f>
        <v>ASHC</v>
      </c>
      <c r="D814" s="3" t="str">
        <f>D813</f>
        <v>CT</v>
      </c>
      <c r="E814" s="6">
        <v>9</v>
      </c>
      <c r="F814" s="2">
        <f ca="1">IFERROR(__xludf.DUMMYFUNCTION("""COMPUTED_VALUE"""),13)</f>
        <v>13</v>
      </c>
      <c r="G814" s="2">
        <f ca="1">IFERROR(__xludf.DUMMYFUNCTION("""COMPUTED_VALUE"""),62.64)</f>
        <v>62.64</v>
      </c>
      <c r="H814" s="2"/>
      <c r="I814" s="2"/>
    </row>
    <row r="815" spans="1:9" ht="12.75">
      <c r="A815" s="5" t="str">
        <f>IF(LEN(D815)=1,CONCATENATE(TEXT(MONTH(B815),"00"),RIGHT(YEAR(B815),2),C815,"_0",D815),CONCATENATE(TEXT(MONTH(B815),"00"),RIGHT(YEAR(B815),2),C815,"_",D815))</f>
        <v>1023ASHC_CT</v>
      </c>
      <c r="B815" s="4">
        <f>B814</f>
        <v>45202</v>
      </c>
      <c r="C815" s="3" t="str">
        <f>C814</f>
        <v>ASHC</v>
      </c>
      <c r="D815" s="3" t="str">
        <f>D814</f>
        <v>CT</v>
      </c>
      <c r="E815" s="6">
        <v>9</v>
      </c>
      <c r="F815" s="2">
        <f ca="1">IFERROR(__xludf.DUMMYFUNCTION("""COMPUTED_VALUE"""),14)</f>
        <v>14</v>
      </c>
      <c r="G815" s="2"/>
      <c r="H815" s="2">
        <f ca="1">IFERROR(__xludf.DUMMYFUNCTION("""COMPUTED_VALUE"""),13.7)</f>
        <v>13.7</v>
      </c>
      <c r="I815" s="2"/>
    </row>
    <row r="816" spans="1:9" ht="12.75">
      <c r="A816" s="5" t="str">
        <f>IF(LEN(D816)=1,CONCATENATE(TEXT(MONTH(B816),"00"),RIGHT(YEAR(B816),2),C816,"_0",D816),CONCATENATE(TEXT(MONTH(B816),"00"),RIGHT(YEAR(B816),2),C816,"_",D816))</f>
        <v>1023ASHC_CT</v>
      </c>
      <c r="B816" s="4">
        <f>B815</f>
        <v>45202</v>
      </c>
      <c r="C816" s="3" t="str">
        <f>C815</f>
        <v>ASHC</v>
      </c>
      <c r="D816" s="3" t="str">
        <f>D815</f>
        <v>CT</v>
      </c>
      <c r="E816" s="6">
        <v>9</v>
      </c>
      <c r="F816" s="2">
        <f ca="1">IFERROR(__xludf.DUMMYFUNCTION("""COMPUTED_VALUE"""),15)</f>
        <v>15</v>
      </c>
      <c r="G816" s="2"/>
      <c r="H816" s="2">
        <f ca="1">IFERROR(__xludf.DUMMYFUNCTION("""COMPUTED_VALUE"""),47.51)</f>
        <v>47.51</v>
      </c>
      <c r="I816" s="2"/>
    </row>
    <row r="817" spans="1:9" ht="12.75">
      <c r="A817" s="5" t="str">
        <f>IF(LEN(D817)=1,CONCATENATE(TEXT(MONTH(B817),"00"),RIGHT(YEAR(B817),2),C817,"_0",D817),CONCATENATE(TEXT(MONTH(B817),"00"),RIGHT(YEAR(B817),2),C817,"_",D817))</f>
        <v>1023ASHC_CT</v>
      </c>
      <c r="B817" s="4">
        <f>B816</f>
        <v>45202</v>
      </c>
      <c r="C817" s="3" t="str">
        <f>C816</f>
        <v>ASHC</v>
      </c>
      <c r="D817" s="3" t="str">
        <f>D816</f>
        <v>CT</v>
      </c>
      <c r="E817" s="6">
        <v>9</v>
      </c>
      <c r="F817" s="2">
        <f ca="1">IFERROR(__xludf.DUMMYFUNCTION("""COMPUTED_VALUE"""),16)</f>
        <v>16</v>
      </c>
      <c r="G817" s="2">
        <f ca="1">IFERROR(__xludf.DUMMYFUNCTION("""COMPUTED_VALUE"""),38.85)</f>
        <v>38.85</v>
      </c>
      <c r="H817" s="2"/>
      <c r="I817" s="2"/>
    </row>
    <row r="818" spans="1:9" ht="12.75">
      <c r="A818" s="5" t="str">
        <f>IF(LEN(D818)=1,CONCATENATE(TEXT(MONTH(B818),"00"),RIGHT(YEAR(B818),2),C818,"_0",D818),CONCATENATE(TEXT(MONTH(B818),"00"),RIGHT(YEAR(B818),2),C818,"_",D818))</f>
        <v>1023ASHC_CT</v>
      </c>
      <c r="B818" s="4">
        <f>B817</f>
        <v>45202</v>
      </c>
      <c r="C818" s="3" t="str">
        <f>C817</f>
        <v>ASHC</v>
      </c>
      <c r="D818" s="3" t="str">
        <f>D817</f>
        <v>CT</v>
      </c>
      <c r="E818" s="6">
        <v>9</v>
      </c>
      <c r="F818" s="2">
        <f ca="1">IFERROR(__xludf.DUMMYFUNCTION("""COMPUTED_VALUE"""),17)</f>
        <v>17</v>
      </c>
      <c r="G818" s="2">
        <f ca="1">IFERROR(__xludf.DUMMYFUNCTION("""COMPUTED_VALUE"""),62)</f>
        <v>62</v>
      </c>
      <c r="H818" s="2"/>
      <c r="I818" s="2"/>
    </row>
    <row r="819" spans="1:9" ht="12.75">
      <c r="A819" s="5" t="str">
        <f>IF(LEN(D819)=1,CONCATENATE(TEXT(MONTH(B819),"00"),RIGHT(YEAR(B819),2),C819,"_0",D819),CONCATENATE(TEXT(MONTH(B819),"00"),RIGHT(YEAR(B819),2),C819,"_",D819))</f>
        <v>1023ASHC_CT</v>
      </c>
      <c r="B819" s="4">
        <f>B818</f>
        <v>45202</v>
      </c>
      <c r="C819" s="3" t="str">
        <f>C818</f>
        <v>ASHC</v>
      </c>
      <c r="D819" s="3" t="str">
        <f>D818</f>
        <v>CT</v>
      </c>
      <c r="E819" s="6">
        <v>9</v>
      </c>
      <c r="F819" s="2">
        <f ca="1">IFERROR(__xludf.DUMMYFUNCTION("""COMPUTED_VALUE"""),18)</f>
        <v>18</v>
      </c>
      <c r="G819" s="2"/>
      <c r="H819" s="2">
        <f ca="1">IFERROR(__xludf.DUMMYFUNCTION("""COMPUTED_VALUE"""),26.98)</f>
        <v>26.98</v>
      </c>
      <c r="I819" s="2"/>
    </row>
    <row r="820" spans="1:9" ht="12.75">
      <c r="A820" s="5" t="str">
        <f>IF(LEN(D820)=1,CONCATENATE(TEXT(MONTH(B820),"00"),RIGHT(YEAR(B820),2),C820,"_0",D820),CONCATENATE(TEXT(MONTH(B820),"00"),RIGHT(YEAR(B820),2),C820,"_",D820))</f>
        <v>1023ASHC_CT</v>
      </c>
      <c r="B820" s="4">
        <f>B819</f>
        <v>45202</v>
      </c>
      <c r="C820" s="3" t="str">
        <f>C819</f>
        <v>ASHC</v>
      </c>
      <c r="D820" s="3" t="str">
        <f>D819</f>
        <v>CT</v>
      </c>
      <c r="E820" s="6">
        <v>9</v>
      </c>
      <c r="F820" s="2">
        <f ca="1">IFERROR(__xludf.DUMMYFUNCTION("""COMPUTED_VALUE"""),19)</f>
        <v>19</v>
      </c>
      <c r="G820" s="2"/>
      <c r="H820" s="2">
        <f ca="1">IFERROR(__xludf.DUMMYFUNCTION("""COMPUTED_VALUE"""),57.52)</f>
        <v>57.52</v>
      </c>
      <c r="I820" s="2"/>
    </row>
    <row r="821" spans="1:9" ht="12.75">
      <c r="A821" s="5" t="str">
        <f>IF(LEN(D821)=1,CONCATENATE(TEXT(MONTH(B821),"00"),RIGHT(YEAR(B821),2),C821,"_0",D821),CONCATENATE(TEXT(MONTH(B821),"00"),RIGHT(YEAR(B821),2),C821,"_",D821))</f>
        <v>1023ASHC_CT</v>
      </c>
      <c r="B821" s="4">
        <f>B820</f>
        <v>45202</v>
      </c>
      <c r="C821" s="3" t="str">
        <f>C820</f>
        <v>ASHC</v>
      </c>
      <c r="D821" s="3" t="str">
        <f>D820</f>
        <v>CT</v>
      </c>
      <c r="E821" s="6">
        <v>9</v>
      </c>
      <c r="F821" s="2">
        <f ca="1">IFERROR(__xludf.DUMMYFUNCTION("""COMPUTED_VALUE"""),20)</f>
        <v>20</v>
      </c>
      <c r="G821" s="2"/>
      <c r="H821" s="2">
        <f ca="1">IFERROR(__xludf.DUMMYFUNCTION("""COMPUTED_VALUE"""),50.22)</f>
        <v>50.22</v>
      </c>
      <c r="I821" s="2"/>
    </row>
    <row r="822" spans="1:9" ht="12.75">
      <c r="A822" s="5" t="str">
        <f>IF(LEN(D822)=1,CONCATENATE(TEXT(MONTH(B822),"00"),RIGHT(YEAR(B822),2),C822,"_0",D822),CONCATENATE(TEXT(MONTH(B822),"00"),RIGHT(YEAR(B822),2),C822,"_",D822))</f>
        <v>1023ASHC_CT</v>
      </c>
      <c r="B822" s="4">
        <f>B821</f>
        <v>45202</v>
      </c>
      <c r="C822" s="3" t="str">
        <f>C821</f>
        <v>ASHC</v>
      </c>
      <c r="D822" s="3" t="str">
        <f>D821</f>
        <v>CT</v>
      </c>
      <c r="E822" s="6">
        <v>9</v>
      </c>
      <c r="F822" s="2">
        <f ca="1">IFERROR(__xludf.DUMMYFUNCTION("""COMPUTED_VALUE"""),21)</f>
        <v>21</v>
      </c>
      <c r="G822" s="2"/>
      <c r="H822" s="2">
        <f ca="1">IFERROR(__xludf.DUMMYFUNCTION("""COMPUTED_VALUE"""),38.6)</f>
        <v>38.6</v>
      </c>
      <c r="I822" s="2"/>
    </row>
    <row r="823" spans="1:9" ht="12.75">
      <c r="A823" s="5" t="str">
        <f>IF(LEN(D823)=1,CONCATENATE(TEXT(MONTH(B823),"00"),RIGHT(YEAR(B823),2),C823,"_0",D823),CONCATENATE(TEXT(MONTH(B823),"00"),RIGHT(YEAR(B823),2),C823,"_",D823))</f>
        <v>1023ASHC_CT</v>
      </c>
      <c r="B823" s="4">
        <f>B822</f>
        <v>45202</v>
      </c>
      <c r="C823" s="3" t="str">
        <f>C822</f>
        <v>ASHC</v>
      </c>
      <c r="D823" s="3" t="str">
        <f>D822</f>
        <v>CT</v>
      </c>
      <c r="E823" s="6">
        <v>9</v>
      </c>
      <c r="F823" s="2">
        <f ca="1">IFERROR(__xludf.DUMMYFUNCTION("""COMPUTED_VALUE"""),22)</f>
        <v>22</v>
      </c>
      <c r="G823" s="2">
        <f ca="1">IFERROR(__xludf.DUMMYFUNCTION("""COMPUTED_VALUE"""),68.49)</f>
        <v>68.489999999999995</v>
      </c>
      <c r="H823" s="2"/>
      <c r="I823" s="2"/>
    </row>
    <row r="824" spans="1:9" ht="12.75">
      <c r="A824" s="5" t="str">
        <f>IF(LEN(D824)=1,CONCATENATE(TEXT(MONTH(B824),"00"),RIGHT(YEAR(B824),2),C824,"_0",D824),CONCATENATE(TEXT(MONTH(B824),"00"),RIGHT(YEAR(B824),2),C824,"_",D824))</f>
        <v>1023ASHC_CT</v>
      </c>
      <c r="B824" s="4">
        <f>B823</f>
        <v>45202</v>
      </c>
      <c r="C824" s="3" t="str">
        <f>C823</f>
        <v>ASHC</v>
      </c>
      <c r="D824" s="3" t="str">
        <f>D823</f>
        <v>CT</v>
      </c>
      <c r="E824" s="6">
        <v>9</v>
      </c>
      <c r="F824" s="2">
        <f ca="1">IFERROR(__xludf.DUMMYFUNCTION("""COMPUTED_VALUE"""),23)</f>
        <v>23</v>
      </c>
      <c r="G824" s="2">
        <f ca="1">IFERROR(__xludf.DUMMYFUNCTION("""COMPUTED_VALUE"""),46.97)</f>
        <v>46.97</v>
      </c>
      <c r="H824" s="2"/>
      <c r="I824" s="2"/>
    </row>
    <row r="825" spans="1:9" ht="12.75">
      <c r="A825" s="5" t="str">
        <f>IF(LEN(D825)=1,CONCATENATE(TEXT(MONTH(B825),"00"),RIGHT(YEAR(B825),2),C825,"_0",D825),CONCATENATE(TEXT(MONTH(B825),"00"),RIGHT(YEAR(B825),2),C825,"_",D825))</f>
        <v>1023ASHC_CT</v>
      </c>
      <c r="B825" s="4">
        <f>B824</f>
        <v>45202</v>
      </c>
      <c r="C825" s="3" t="str">
        <f>C824</f>
        <v>ASHC</v>
      </c>
      <c r="D825" s="3" t="str">
        <f>D824</f>
        <v>CT</v>
      </c>
      <c r="E825" s="6">
        <v>9</v>
      </c>
      <c r="F825" s="2">
        <f ca="1">IFERROR(__xludf.DUMMYFUNCTION("""COMPUTED_VALUE"""),24)</f>
        <v>24</v>
      </c>
      <c r="G825" s="2"/>
      <c r="H825" s="2">
        <f ca="1">IFERROR(__xludf.DUMMYFUNCTION("""COMPUTED_VALUE"""),37.81)</f>
        <v>37.81</v>
      </c>
      <c r="I825" s="2"/>
    </row>
    <row r="826" spans="1:9" ht="12.75">
      <c r="A826" s="5" t="str">
        <f>IF(LEN(D826)=1,CONCATENATE(TEXT(MONTH(B826),"00"),RIGHT(YEAR(B826),2),C826,"_0",D826),CONCATENATE(TEXT(MONTH(B826),"00"),RIGHT(YEAR(B826),2),C826,"_",D826))</f>
        <v>1023ASHC_CT</v>
      </c>
      <c r="B826" s="4">
        <f>B825</f>
        <v>45202</v>
      </c>
      <c r="C826" s="3" t="str">
        <f>C825</f>
        <v>ASHC</v>
      </c>
      <c r="D826" s="3" t="str">
        <f>D825</f>
        <v>CT</v>
      </c>
      <c r="E826" s="6">
        <v>9</v>
      </c>
      <c r="F826" s="2">
        <f ca="1">IFERROR(__xludf.DUMMYFUNCTION("""COMPUTED_VALUE"""),25)</f>
        <v>25</v>
      </c>
      <c r="G826" s="2"/>
      <c r="H826" s="2"/>
      <c r="I826" s="2"/>
    </row>
    <row r="827" spans="1:9" ht="12.75">
      <c r="A827" s="5" t="str">
        <f>IF(LEN(D827)=1,CONCATENATE(TEXT(MONTH(B827),"00"),RIGHT(YEAR(B827),2),C827,"_0",D827),CONCATENATE(TEXT(MONTH(B827),"00"),RIGHT(YEAR(B827),2),C827,"_",D827))</f>
        <v>1023ASHC_CT</v>
      </c>
      <c r="B827" s="4">
        <f>B826</f>
        <v>45202</v>
      </c>
      <c r="C827" s="3" t="str">
        <f>C826</f>
        <v>ASHC</v>
      </c>
      <c r="D827" s="3" t="str">
        <f>D826</f>
        <v>CT</v>
      </c>
      <c r="E827" s="6">
        <v>9</v>
      </c>
      <c r="F827" s="2">
        <f ca="1">IFERROR(__xludf.DUMMYFUNCTION("""COMPUTED_VALUE"""),26)</f>
        <v>26</v>
      </c>
      <c r="G827" s="2"/>
      <c r="H827" s="2"/>
      <c r="I827" s="2"/>
    </row>
    <row r="828" spans="1:9" ht="12.75">
      <c r="A828" s="5" t="str">
        <f>IF(LEN(D828)=1,CONCATENATE(TEXT(MONTH(B828),"00"),RIGHT(YEAR(B828),2),C828,"_0",D828),CONCATENATE(TEXT(MONTH(B828),"00"),RIGHT(YEAR(B828),2),C828,"_",D828))</f>
        <v>1023ASHC_CT</v>
      </c>
      <c r="B828" s="4">
        <f>B827</f>
        <v>45202</v>
      </c>
      <c r="C828" s="3" t="str">
        <f>C827</f>
        <v>ASHC</v>
      </c>
      <c r="D828" s="3" t="str">
        <f>D827</f>
        <v>CT</v>
      </c>
      <c r="E828" s="6">
        <v>9</v>
      </c>
      <c r="F828" s="2">
        <f ca="1">IFERROR(__xludf.DUMMYFUNCTION("""COMPUTED_VALUE"""),27)</f>
        <v>27</v>
      </c>
      <c r="G828" s="2"/>
      <c r="H828" s="2"/>
      <c r="I828" s="2"/>
    </row>
    <row r="829" spans="1:9" ht="12.75">
      <c r="A829" s="5" t="str">
        <f>IF(LEN(D829)=1,CONCATENATE(TEXT(MONTH(B829),"00"),RIGHT(YEAR(B829),2),C829,"_0",D829),CONCATENATE(TEXT(MONTH(B829),"00"),RIGHT(YEAR(B829),2),C829,"_",D829))</f>
        <v>1023ASHC_CT</v>
      </c>
      <c r="B829" s="4">
        <f>B828</f>
        <v>45202</v>
      </c>
      <c r="C829" s="3" t="str">
        <f>C828</f>
        <v>ASHC</v>
      </c>
      <c r="D829" s="3" t="str">
        <f>D828</f>
        <v>CT</v>
      </c>
      <c r="E829" s="6">
        <v>9</v>
      </c>
      <c r="F829" s="2">
        <f ca="1">IFERROR(__xludf.DUMMYFUNCTION("""COMPUTED_VALUE"""),28)</f>
        <v>28</v>
      </c>
      <c r="G829" s="2"/>
      <c r="H829" s="2"/>
      <c r="I829" s="2"/>
    </row>
    <row r="830" spans="1:9" ht="12.75">
      <c r="A830" s="5" t="str">
        <f>IF(LEN(D830)=1,CONCATENATE(TEXT(MONTH(B830),"00"),RIGHT(YEAR(B830),2),C830,"_0",D830),CONCATENATE(TEXT(MONTH(B830),"00"),RIGHT(YEAR(B830),2),C830,"_",D830))</f>
        <v>1023ASHC_CT</v>
      </c>
      <c r="B830" s="4">
        <f>B829</f>
        <v>45202</v>
      </c>
      <c r="C830" s="3" t="str">
        <f>C829</f>
        <v>ASHC</v>
      </c>
      <c r="D830" s="3" t="str">
        <f>D829</f>
        <v>CT</v>
      </c>
      <c r="E830" s="6">
        <v>9</v>
      </c>
      <c r="F830" s="2">
        <f ca="1">IFERROR(__xludf.DUMMYFUNCTION("""COMPUTED_VALUE"""),29)</f>
        <v>29</v>
      </c>
      <c r="G830" s="2"/>
      <c r="H830" s="2"/>
      <c r="I830" s="2"/>
    </row>
    <row r="831" spans="1:9" ht="12.75">
      <c r="A831" s="5" t="str">
        <f>IF(LEN(D831)=1,CONCATENATE(TEXT(MONTH(B831),"00"),RIGHT(YEAR(B831),2),C831,"_0",D831),CONCATENATE(TEXT(MONTH(B831),"00"),RIGHT(YEAR(B831),2),C831,"_",D831))</f>
        <v>1023ASHC_CT</v>
      </c>
      <c r="B831" s="4">
        <f>B830</f>
        <v>45202</v>
      </c>
      <c r="C831" s="3" t="str">
        <f>C830</f>
        <v>ASHC</v>
      </c>
      <c r="D831" s="3" t="str">
        <f>D830</f>
        <v>CT</v>
      </c>
      <c r="E831" s="6">
        <v>9</v>
      </c>
      <c r="F831" s="2">
        <f ca="1">IFERROR(__xludf.DUMMYFUNCTION("""COMPUTED_VALUE"""),30)</f>
        <v>30</v>
      </c>
      <c r="G831" s="2"/>
      <c r="H831" s="2"/>
      <c r="I831" s="2"/>
    </row>
    <row r="832" spans="1:9" ht="12.75">
      <c r="A832" s="5" t="str">
        <f>IF(LEN(D832)=1,CONCATENATE(TEXT(MONTH(B832),"00"),RIGHT(YEAR(B832),2),C832,"_0",D832),CONCATENATE(TEXT(MONTH(B832),"00"),RIGHT(YEAR(B832),2),C832,"_",D832))</f>
        <v>1023ASHC_CT</v>
      </c>
      <c r="B832" s="4">
        <f>B831</f>
        <v>45202</v>
      </c>
      <c r="C832" s="3" t="str">
        <f>C831</f>
        <v>ASHC</v>
      </c>
      <c r="D832" s="3" t="str">
        <f>D831</f>
        <v>CT</v>
      </c>
      <c r="E832" s="6">
        <v>9</v>
      </c>
      <c r="F832" s="2">
        <f ca="1">IFERROR(__xludf.DUMMYFUNCTION("""COMPUTED_VALUE"""),31)</f>
        <v>31</v>
      </c>
      <c r="G832" s="2"/>
      <c r="H832" s="2"/>
      <c r="I832" s="2"/>
    </row>
    <row r="833" spans="1:9" ht="12.75">
      <c r="A833" s="5" t="str">
        <f>IF(LEN(D833)=1,CONCATENATE(TEXT(MONTH(B833),"00"),RIGHT(YEAR(B833),2),C833,"_0",D833),CONCATENATE(TEXT(MONTH(B833),"00"),RIGHT(YEAR(B833),2),C833,"_",D833))</f>
        <v>1023ASHC_CT</v>
      </c>
      <c r="B833" s="4">
        <f>B832</f>
        <v>45202</v>
      </c>
      <c r="C833" s="3" t="str">
        <f>C832</f>
        <v>ASHC</v>
      </c>
      <c r="D833" s="3" t="str">
        <f>D832</f>
        <v>CT</v>
      </c>
      <c r="E833" s="6">
        <v>9</v>
      </c>
      <c r="F833" s="2">
        <f ca="1">IFERROR(__xludf.DUMMYFUNCTION("""COMPUTED_VALUE"""),32)</f>
        <v>32</v>
      </c>
      <c r="G833" s="2"/>
      <c r="H833" s="2"/>
      <c r="I833" s="2"/>
    </row>
    <row r="834" spans="1:9" ht="12.75">
      <c r="A834" s="5" t="str">
        <f>IF(LEN(D834)=1,CONCATENATE(TEXT(MONTH(B834),"00"),RIGHT(YEAR(B834),2),C834,"_0",D834),CONCATENATE(TEXT(MONTH(B834),"00"),RIGHT(YEAR(B834),2),C834,"_",D834))</f>
        <v>1023ASHC_CT</v>
      </c>
      <c r="B834" s="4">
        <f>B833</f>
        <v>45202</v>
      </c>
      <c r="C834" s="3" t="str">
        <f>C833</f>
        <v>ASHC</v>
      </c>
      <c r="D834" s="3" t="str">
        <f>D833</f>
        <v>CT</v>
      </c>
      <c r="E834" s="6">
        <v>9</v>
      </c>
      <c r="F834" s="2">
        <f ca="1">IFERROR(__xludf.DUMMYFUNCTION("""COMPUTED_VALUE"""),33)</f>
        <v>33</v>
      </c>
      <c r="G834" s="2"/>
      <c r="H834" s="2"/>
      <c r="I834" s="2"/>
    </row>
    <row r="835" spans="1:9" ht="12.75">
      <c r="A835" s="5" t="str">
        <f>IF(LEN(D835)=1,CONCATENATE(TEXT(MONTH(B835),"00"),RIGHT(YEAR(B835),2),C835,"_0",D835),CONCATENATE(TEXT(MONTH(B835),"00"),RIGHT(YEAR(B835),2),C835,"_",D835))</f>
        <v>1023ASHC_CT</v>
      </c>
      <c r="B835" s="4">
        <f>B834</f>
        <v>45202</v>
      </c>
      <c r="C835" s="3" t="str">
        <f>C834</f>
        <v>ASHC</v>
      </c>
      <c r="D835" s="3" t="str">
        <f>D834</f>
        <v>CT</v>
      </c>
      <c r="E835" s="6">
        <v>9</v>
      </c>
      <c r="F835" s="2">
        <f ca="1">IFERROR(__xludf.DUMMYFUNCTION("""COMPUTED_VALUE"""),34)</f>
        <v>34</v>
      </c>
      <c r="G835" s="2"/>
      <c r="H835" s="2"/>
      <c r="I835" s="2"/>
    </row>
    <row r="836" spans="1:9" ht="12.75">
      <c r="A836" s="5" t="str">
        <f>IF(LEN(D836)=1,CONCATENATE(TEXT(MONTH(B836),"00"),RIGHT(YEAR(B836),2),C836,"_0",D836),CONCATENATE(TEXT(MONTH(B836),"00"),RIGHT(YEAR(B836),2),C836,"_",D836))</f>
        <v>1023ASHC_CT</v>
      </c>
      <c r="B836" s="4">
        <f>B835</f>
        <v>45202</v>
      </c>
      <c r="C836" s="3" t="str">
        <f>C835</f>
        <v>ASHC</v>
      </c>
      <c r="D836" s="3" t="str">
        <f>D835</f>
        <v>CT</v>
      </c>
      <c r="E836" s="6">
        <v>9</v>
      </c>
      <c r="F836" s="2">
        <f ca="1">IFERROR(__xludf.DUMMYFUNCTION("""COMPUTED_VALUE"""),35)</f>
        <v>35</v>
      </c>
      <c r="G836" s="2"/>
      <c r="H836" s="2"/>
      <c r="I836" s="2"/>
    </row>
    <row r="837" spans="1:9" ht="12.75">
      <c r="A837" s="5" t="str">
        <f>IF(LEN(D837)=1,CONCATENATE(TEXT(MONTH(B837),"00"),RIGHT(YEAR(B837),2),C837,"_0",D837),CONCATENATE(TEXT(MONTH(B837),"00"),RIGHT(YEAR(B837),2),C837,"_",D837))</f>
        <v>1023ASHC_CT</v>
      </c>
      <c r="B837" s="4">
        <f>B836</f>
        <v>45202</v>
      </c>
      <c r="C837" s="3" t="str">
        <f>C836</f>
        <v>ASHC</v>
      </c>
      <c r="D837" s="3" t="str">
        <f>D836</f>
        <v>CT</v>
      </c>
      <c r="E837" s="6">
        <v>9</v>
      </c>
      <c r="F837" s="2">
        <f ca="1">IFERROR(__xludf.DUMMYFUNCTION("""COMPUTED_VALUE"""),36)</f>
        <v>36</v>
      </c>
      <c r="G837" s="2"/>
      <c r="H837" s="2"/>
      <c r="I837" s="2"/>
    </row>
    <row r="838" spans="1:9" ht="12.75">
      <c r="A838" s="5" t="str">
        <f>IF(LEN(D838)=1,CONCATENATE(TEXT(MONTH(B838),"00"),RIGHT(YEAR(B838),2),C838,"_0",D838),CONCATENATE(TEXT(MONTH(B838),"00"),RIGHT(YEAR(B838),2),C838,"_",D838))</f>
        <v>1023ASHC_CT</v>
      </c>
      <c r="B838" s="4">
        <f>B837</f>
        <v>45202</v>
      </c>
      <c r="C838" s="3" t="str">
        <f>C837</f>
        <v>ASHC</v>
      </c>
      <c r="D838" s="3" t="str">
        <f>D837</f>
        <v>CT</v>
      </c>
      <c r="E838" s="6">
        <v>9</v>
      </c>
      <c r="F838" s="2">
        <f ca="1">IFERROR(__xludf.DUMMYFUNCTION("""COMPUTED_VALUE"""),37)</f>
        <v>37</v>
      </c>
      <c r="G838" s="2"/>
      <c r="H838" s="2"/>
      <c r="I838" s="2"/>
    </row>
    <row r="839" spans="1:9" ht="12.75">
      <c r="A839" s="5" t="str">
        <f>IF(LEN(D839)=1,CONCATENATE(TEXT(MONTH(B839),"00"),RIGHT(YEAR(B839),2),C839,"_0",D839),CONCATENATE(TEXT(MONTH(B839),"00"),RIGHT(YEAR(B839),2),C839,"_",D839))</f>
        <v>1023ASHC_CT</v>
      </c>
      <c r="B839" s="4">
        <f>B838</f>
        <v>45202</v>
      </c>
      <c r="C839" s="3" t="str">
        <f>C838</f>
        <v>ASHC</v>
      </c>
      <c r="D839" s="3" t="str">
        <f>D838</f>
        <v>CT</v>
      </c>
      <c r="E839" s="6">
        <v>9</v>
      </c>
      <c r="F839" s="2">
        <f ca="1">IFERROR(__xludf.DUMMYFUNCTION("""COMPUTED_VALUE"""),38)</f>
        <v>38</v>
      </c>
      <c r="G839" s="2"/>
      <c r="H839" s="2"/>
      <c r="I839" s="2"/>
    </row>
    <row r="840" spans="1:9" ht="12.75">
      <c r="A840" s="5" t="str">
        <f>IF(LEN(D840)=1,CONCATENATE(TEXT(MONTH(B840),"00"),RIGHT(YEAR(B840),2),C840,"_0",D840),CONCATENATE(TEXT(MONTH(B840),"00"),RIGHT(YEAR(B840),2),C840,"_",D840))</f>
        <v>1023ASHC_CT</v>
      </c>
      <c r="B840" s="4">
        <f>B839</f>
        <v>45202</v>
      </c>
      <c r="C840" s="3" t="str">
        <f>C839</f>
        <v>ASHC</v>
      </c>
      <c r="D840" s="3" t="str">
        <f>D839</f>
        <v>CT</v>
      </c>
      <c r="E840" s="6">
        <v>9</v>
      </c>
      <c r="F840" s="2">
        <f ca="1">IFERROR(__xludf.DUMMYFUNCTION("""COMPUTED_VALUE"""),39)</f>
        <v>39</v>
      </c>
      <c r="G840" s="2"/>
      <c r="H840" s="2"/>
      <c r="I840" s="2"/>
    </row>
    <row r="841" spans="1:9" ht="12.75">
      <c r="A841" s="5" t="str">
        <f>IF(LEN(D841)=1,CONCATENATE(TEXT(MONTH(B841),"00"),RIGHT(YEAR(B841),2),C841,"_0",D841),CONCATENATE(TEXT(MONTH(B841),"00"),RIGHT(YEAR(B841),2),C841,"_",D841))</f>
        <v>1023ASHC_CT</v>
      </c>
      <c r="B841" s="4">
        <f>B840</f>
        <v>45202</v>
      </c>
      <c r="C841" s="3" t="str">
        <f>C840</f>
        <v>ASHC</v>
      </c>
      <c r="D841" s="3" t="str">
        <f>D840</f>
        <v>CT</v>
      </c>
      <c r="E841" s="6">
        <v>9</v>
      </c>
      <c r="F841" s="2">
        <f ca="1">IFERROR(__xludf.DUMMYFUNCTION("""COMPUTED_VALUE"""),40)</f>
        <v>40</v>
      </c>
      <c r="G841" s="2"/>
      <c r="H841" s="2"/>
      <c r="I841" s="2"/>
    </row>
    <row r="842" spans="1:9" ht="12.75">
      <c r="A842" s="5" t="str">
        <f>IF(LEN(D842)=1,CONCATENATE(TEXT(MONTH(B842),"00"),RIGHT(YEAR(B842),2),C842,"_0",D842),CONCATENATE(TEXT(MONTH(B842),"00"),RIGHT(YEAR(B842),2),C842,"_",D842))</f>
        <v>1023ASHC_CT</v>
      </c>
      <c r="B842" s="4">
        <f>B841</f>
        <v>45202</v>
      </c>
      <c r="C842" s="3" t="str">
        <f>C841</f>
        <v>ASHC</v>
      </c>
      <c r="D842" s="3" t="str">
        <f>D841</f>
        <v>CT</v>
      </c>
      <c r="E842" s="6">
        <v>9</v>
      </c>
      <c r="F842" s="2">
        <f ca="1">IFERROR(__xludf.DUMMYFUNCTION("""COMPUTED_VALUE"""),41)</f>
        <v>41</v>
      </c>
      <c r="G842" s="2"/>
      <c r="H842" s="2"/>
      <c r="I842" s="2"/>
    </row>
    <row r="843" spans="1:9" ht="12.75">
      <c r="A843" s="5" t="str">
        <f>IF(LEN(D843)=1,CONCATENATE(TEXT(MONTH(B843),"00"),RIGHT(YEAR(B843),2),C843,"_0",D843),CONCATENATE(TEXT(MONTH(B843),"00"),RIGHT(YEAR(B843),2),C843,"_",D843))</f>
        <v>1023ASHC_CT</v>
      </c>
      <c r="B843" s="4">
        <f>B842</f>
        <v>45202</v>
      </c>
      <c r="C843" s="3" t="str">
        <f>C842</f>
        <v>ASHC</v>
      </c>
      <c r="D843" s="3" t="str">
        <f>D842</f>
        <v>CT</v>
      </c>
      <c r="E843" s="6">
        <v>9</v>
      </c>
      <c r="F843" s="2">
        <f ca="1">IFERROR(__xludf.DUMMYFUNCTION("""COMPUTED_VALUE"""),42)</f>
        <v>42</v>
      </c>
      <c r="G843" s="2"/>
      <c r="H843" s="2"/>
      <c r="I843" s="2"/>
    </row>
    <row r="844" spans="1:9" ht="12.75">
      <c r="A844" s="5" t="str">
        <f>IF(LEN(D844)=1,CONCATENATE(TEXT(MONTH(B844),"00"),RIGHT(YEAR(B844),2),C844,"_0",D844),CONCATENATE(TEXT(MONTH(B844),"00"),RIGHT(YEAR(B844),2),C844,"_",D844))</f>
        <v>1023ASHC_CT</v>
      </c>
      <c r="B844" s="4">
        <f>B843</f>
        <v>45202</v>
      </c>
      <c r="C844" s="3" t="str">
        <f>C843</f>
        <v>ASHC</v>
      </c>
      <c r="D844" s="3" t="str">
        <f>D843</f>
        <v>CT</v>
      </c>
      <c r="E844" s="6">
        <v>9</v>
      </c>
      <c r="F844" s="2">
        <f ca="1">IFERROR(__xludf.DUMMYFUNCTION("""COMPUTED_VALUE"""),43)</f>
        <v>43</v>
      </c>
      <c r="G844" s="2"/>
      <c r="H844" s="2"/>
      <c r="I844" s="2"/>
    </row>
    <row r="845" spans="1:9" ht="12.75">
      <c r="A845" s="5" t="str">
        <f>IF(LEN(D845)=1,CONCATENATE(TEXT(MONTH(B845),"00"),RIGHT(YEAR(B845),2),C845,"_0",D845),CONCATENATE(TEXT(MONTH(B845),"00"),RIGHT(YEAR(B845),2),C845,"_",D845))</f>
        <v>1023ASHC_CT</v>
      </c>
      <c r="B845" s="4">
        <f>B844</f>
        <v>45202</v>
      </c>
      <c r="C845" s="3" t="str">
        <f>C844</f>
        <v>ASHC</v>
      </c>
      <c r="D845" s="3" t="str">
        <f>D844</f>
        <v>CT</v>
      </c>
      <c r="E845" s="6">
        <v>9</v>
      </c>
      <c r="F845" s="2">
        <f ca="1">IFERROR(__xludf.DUMMYFUNCTION("""COMPUTED_VALUE"""),44)</f>
        <v>44</v>
      </c>
      <c r="G845" s="2"/>
      <c r="H845" s="2"/>
      <c r="I845" s="2"/>
    </row>
    <row r="846" spans="1:9" ht="12.75">
      <c r="A846" s="5" t="str">
        <f>IF(LEN(D846)=1,CONCATENATE(TEXT(MONTH(B846),"00"),RIGHT(YEAR(B846),2),C846,"_0",D846),CONCATENATE(TEXT(MONTH(B846),"00"),RIGHT(YEAR(B846),2),C846,"_",D846))</f>
        <v>1023ASHC_CT</v>
      </c>
      <c r="B846" s="4">
        <f>B845</f>
        <v>45202</v>
      </c>
      <c r="C846" s="3" t="str">
        <f>C845</f>
        <v>ASHC</v>
      </c>
      <c r="D846" s="3" t="str">
        <f>D845</f>
        <v>CT</v>
      </c>
      <c r="E846" s="6">
        <v>9</v>
      </c>
      <c r="F846" s="2">
        <f ca="1">IFERROR(__xludf.DUMMYFUNCTION("""COMPUTED_VALUE"""),45)</f>
        <v>45</v>
      </c>
      <c r="G846" s="2"/>
      <c r="H846" s="2"/>
      <c r="I846" s="2"/>
    </row>
    <row r="847" spans="1:9" ht="12.75">
      <c r="A847" s="5" t="str">
        <f>IF(LEN(D847)=1,CONCATENATE(TEXT(MONTH(B847),"00"),RIGHT(YEAR(B847),2),C847,"_0",D847),CONCATENATE(TEXT(MONTH(B847),"00"),RIGHT(YEAR(B847),2),C847,"_",D847))</f>
        <v>1023ASHC_CT</v>
      </c>
      <c r="B847" s="4">
        <f>B846</f>
        <v>45202</v>
      </c>
      <c r="C847" s="3" t="str">
        <f>C846</f>
        <v>ASHC</v>
      </c>
      <c r="D847" s="3" t="str">
        <f>D846</f>
        <v>CT</v>
      </c>
      <c r="E847" s="6">
        <v>9</v>
      </c>
      <c r="F847" s="2">
        <f ca="1">IFERROR(__xludf.DUMMYFUNCTION("""COMPUTED_VALUE"""),46)</f>
        <v>46</v>
      </c>
      <c r="G847" s="2"/>
      <c r="H847" s="2"/>
      <c r="I847" s="2"/>
    </row>
    <row r="848" spans="1:9" ht="12.75">
      <c r="A848" s="5" t="str">
        <f>IF(LEN(D848)=1,CONCATENATE(TEXT(MONTH(B848),"00"),RIGHT(YEAR(B848),2),C848,"_0",D848),CONCATENATE(TEXT(MONTH(B848),"00"),RIGHT(YEAR(B848),2),C848,"_",D848))</f>
        <v>1023ASHC_CT</v>
      </c>
      <c r="B848" s="4">
        <f>B847</f>
        <v>45202</v>
      </c>
      <c r="C848" s="3" t="str">
        <f>C847</f>
        <v>ASHC</v>
      </c>
      <c r="D848" s="3" t="str">
        <f>D847</f>
        <v>CT</v>
      </c>
      <c r="E848" s="6">
        <v>9</v>
      </c>
      <c r="F848" s="2">
        <f ca="1">IFERROR(__xludf.DUMMYFUNCTION("""COMPUTED_VALUE"""),47)</f>
        <v>47</v>
      </c>
      <c r="G848" s="2"/>
      <c r="H848" s="2"/>
      <c r="I848" s="2"/>
    </row>
    <row r="849" spans="1:9" ht="12.75">
      <c r="A849" s="5" t="str">
        <f>IF(LEN(D849)=1,CONCATENATE(TEXT(MONTH(B849),"00"),RIGHT(YEAR(B849),2),C849,"_0",D849),CONCATENATE(TEXT(MONTH(B849),"00"),RIGHT(YEAR(B849),2),C849,"_",D849))</f>
        <v>1023ASHC_CT</v>
      </c>
      <c r="B849" s="4">
        <f>B848</f>
        <v>45202</v>
      </c>
      <c r="C849" s="3" t="str">
        <f>C848</f>
        <v>ASHC</v>
      </c>
      <c r="D849" s="3" t="str">
        <f>D848</f>
        <v>CT</v>
      </c>
      <c r="E849" s="6">
        <v>9</v>
      </c>
      <c r="F849" s="2">
        <f ca="1">IFERROR(__xludf.DUMMYFUNCTION("""COMPUTED_VALUE"""),48)</f>
        <v>48</v>
      </c>
      <c r="G849" s="2"/>
      <c r="H849" s="2"/>
      <c r="I849" s="2"/>
    </row>
    <row r="850" spans="1:9" ht="12.75">
      <c r="A850" s="5" t="str">
        <f>IF(LEN(D850)=1,CONCATENATE(TEXT(MONTH(B850),"00"),RIGHT(YEAR(B850),2),C850,"_0",D850),CONCATENATE(TEXT(MONTH(B850),"00"),RIGHT(YEAR(B850),2),C850,"_",D850))</f>
        <v>1023ASHC_CT</v>
      </c>
      <c r="B850" s="4">
        <f>B849</f>
        <v>45202</v>
      </c>
      <c r="C850" s="3" t="str">
        <f>C849</f>
        <v>ASHC</v>
      </c>
      <c r="D850" s="3" t="str">
        <f>D849</f>
        <v>CT</v>
      </c>
      <c r="E850" s="6">
        <v>9</v>
      </c>
      <c r="F850" s="2">
        <f ca="1">IFERROR(__xludf.DUMMYFUNCTION("""COMPUTED_VALUE"""),49)</f>
        <v>49</v>
      </c>
      <c r="G850" s="2"/>
      <c r="H850" s="2"/>
      <c r="I850" s="2"/>
    </row>
    <row r="851" spans="1:9" ht="12.75">
      <c r="A851" s="5" t="str">
        <f>IF(LEN(D851)=1,CONCATENATE(TEXT(MONTH(B851),"00"),RIGHT(YEAR(B851),2),C851,"_0",D851),CONCATENATE(TEXT(MONTH(B851),"00"),RIGHT(YEAR(B851),2),C851,"_",D851))</f>
        <v>1023ASHC_CT</v>
      </c>
      <c r="B851" s="4">
        <f>B850</f>
        <v>45202</v>
      </c>
      <c r="C851" s="3" t="str">
        <f>C850</f>
        <v>ASHC</v>
      </c>
      <c r="D851" s="3" t="str">
        <f>D850</f>
        <v>CT</v>
      </c>
      <c r="E851" s="6">
        <v>9</v>
      </c>
      <c r="F851" s="2">
        <f ca="1">IFERROR(__xludf.DUMMYFUNCTION("""COMPUTED_VALUE"""),50)</f>
        <v>50</v>
      </c>
      <c r="G851" s="2"/>
      <c r="H851" s="2"/>
      <c r="I851" s="2"/>
    </row>
    <row r="852" spans="1:9" ht="12.75">
      <c r="A852" s="5" t="str">
        <f>IF(LEN(D852)=1,CONCATENATE(TEXT(MONTH(B852),"00"),RIGHT(YEAR(B852),2),C852,"_0",D852),CONCATENATE(TEXT(MONTH(B852),"00"),RIGHT(YEAR(B852),2),C852,"_",D852))</f>
        <v>1023ASHC_CT</v>
      </c>
      <c r="B852" s="4">
        <f>B851</f>
        <v>45202</v>
      </c>
      <c r="C852" s="3" t="str">
        <f>C851</f>
        <v>ASHC</v>
      </c>
      <c r="D852" s="3" t="str">
        <f>D851</f>
        <v>CT</v>
      </c>
      <c r="E852" s="6">
        <v>9</v>
      </c>
      <c r="F852" s="2">
        <f ca="1">IFERROR(__xludf.DUMMYFUNCTION("""COMPUTED_VALUE"""),51)</f>
        <v>51</v>
      </c>
      <c r="G852" s="2"/>
      <c r="H852" s="2"/>
      <c r="I852" s="2"/>
    </row>
    <row r="853" spans="1:9" ht="12.75">
      <c r="A853" s="5" t="str">
        <f>IF(LEN(D853)=1,CONCATENATE(TEXT(MONTH(B853),"00"),RIGHT(YEAR(B853),2),C853,"_0",D853),CONCATENATE(TEXT(MONTH(B853),"00"),RIGHT(YEAR(B853),2),C853,"_",D853))</f>
        <v>1023ASHC_CT</v>
      </c>
      <c r="B853" s="4">
        <f>B852</f>
        <v>45202</v>
      </c>
      <c r="C853" s="3" t="str">
        <f>C852</f>
        <v>ASHC</v>
      </c>
      <c r="D853" s="3" t="str">
        <f>D852</f>
        <v>CT</v>
      </c>
      <c r="E853" s="6">
        <v>9</v>
      </c>
      <c r="F853" s="2">
        <f ca="1">IFERROR(__xludf.DUMMYFUNCTION("""COMPUTED_VALUE"""),52)</f>
        <v>52</v>
      </c>
      <c r="G853" s="2"/>
      <c r="H853" s="2"/>
      <c r="I853" s="2"/>
    </row>
    <row r="854" spans="1:9" ht="12.75">
      <c r="A854" s="5" t="str">
        <f>IF(LEN(D854)=1,CONCATENATE(TEXT(MONTH(B854),"00"),RIGHT(YEAR(B854),2),C854,"_0",D854),CONCATENATE(TEXT(MONTH(B854),"00"),RIGHT(YEAR(B854),2),C854,"_",D854))</f>
        <v>1023ASHC_CT</v>
      </c>
      <c r="B854" s="4">
        <f>B853</f>
        <v>45202</v>
      </c>
      <c r="C854" s="3" t="str">
        <f>C853</f>
        <v>ASHC</v>
      </c>
      <c r="D854" s="3" t="str">
        <f>D853</f>
        <v>CT</v>
      </c>
      <c r="E854" s="6">
        <v>9</v>
      </c>
      <c r="F854" s="2">
        <f ca="1">IFERROR(__xludf.DUMMYFUNCTION("""COMPUTED_VALUE"""),53)</f>
        <v>53</v>
      </c>
      <c r="G854" s="2"/>
      <c r="H854" s="2"/>
      <c r="I854" s="2"/>
    </row>
    <row r="855" spans="1:9" ht="12.75">
      <c r="A855" s="5" t="str">
        <f>IF(LEN(D855)=1,CONCATENATE(TEXT(MONTH(B855),"00"),RIGHT(YEAR(B855),2),C855,"_0",D855),CONCATENATE(TEXT(MONTH(B855),"00"),RIGHT(YEAR(B855),2),C855,"_",D855))</f>
        <v>1023ASHC_CT</v>
      </c>
      <c r="B855" s="4">
        <f>B854</f>
        <v>45202</v>
      </c>
      <c r="C855" s="3" t="str">
        <f>C854</f>
        <v>ASHC</v>
      </c>
      <c r="D855" s="3" t="str">
        <f>D854</f>
        <v>CT</v>
      </c>
      <c r="E855" s="6">
        <v>9</v>
      </c>
      <c r="F855" s="2">
        <f ca="1">IFERROR(__xludf.DUMMYFUNCTION("""COMPUTED_VALUE"""),54)</f>
        <v>54</v>
      </c>
      <c r="G855" s="2"/>
      <c r="H855" s="2"/>
      <c r="I855" s="2"/>
    </row>
    <row r="856" spans="1:9" ht="12.75">
      <c r="A856" s="5" t="str">
        <f>IF(LEN(D856)=1,CONCATENATE(TEXT(MONTH(B856),"00"),RIGHT(YEAR(B856),2),C856,"_0",D856),CONCATENATE(TEXT(MONTH(B856),"00"),RIGHT(YEAR(B856),2),C856,"_",D856))</f>
        <v>1023ASHC_CT</v>
      </c>
      <c r="B856" s="4">
        <f>B855</f>
        <v>45202</v>
      </c>
      <c r="C856" s="3" t="str">
        <f>C855</f>
        <v>ASHC</v>
      </c>
      <c r="D856" s="3" t="str">
        <f>D855</f>
        <v>CT</v>
      </c>
      <c r="E856" s="6">
        <v>9</v>
      </c>
      <c r="F856" s="2">
        <f ca="1">IFERROR(__xludf.DUMMYFUNCTION("""COMPUTED_VALUE"""),55)</f>
        <v>55</v>
      </c>
      <c r="G856" s="2"/>
      <c r="H856" s="2"/>
      <c r="I856" s="2"/>
    </row>
    <row r="857" spans="1:9" ht="12.75">
      <c r="A857" s="5" t="str">
        <f>IF(LEN(D857)=1,CONCATENATE(TEXT(MONTH(B857),"00"),RIGHT(YEAR(B857),2),C857,"_0",D857),CONCATENATE(TEXT(MONTH(B857),"00"),RIGHT(YEAR(B857),2),C857,"_",D857))</f>
        <v>1023ASHC_CT</v>
      </c>
      <c r="B857" s="4">
        <f>B856</f>
        <v>45202</v>
      </c>
      <c r="C857" s="3" t="str">
        <f>C856</f>
        <v>ASHC</v>
      </c>
      <c r="D857" s="3" t="str">
        <f>D856</f>
        <v>CT</v>
      </c>
      <c r="E857" s="6">
        <v>9</v>
      </c>
      <c r="F857" s="2">
        <f ca="1">IFERROR(__xludf.DUMMYFUNCTION("""COMPUTED_VALUE"""),56)</f>
        <v>56</v>
      </c>
      <c r="G857" s="2"/>
      <c r="H857" s="2"/>
      <c r="I857" s="2"/>
    </row>
    <row r="858" spans="1:9" ht="12.75">
      <c r="A858" s="5" t="str">
        <f>IF(LEN(D858)=1,CONCATENATE(TEXT(MONTH(B858),"00"),RIGHT(YEAR(B858),2),C858,"_0",D858),CONCATENATE(TEXT(MONTH(B858),"00"),RIGHT(YEAR(B858),2),C858,"_",D858))</f>
        <v>1023ASHC_CT</v>
      </c>
      <c r="B858" s="4">
        <f>B857</f>
        <v>45202</v>
      </c>
      <c r="C858" s="3" t="str">
        <f>C857</f>
        <v>ASHC</v>
      </c>
      <c r="D858" s="3" t="str">
        <f>D857</f>
        <v>CT</v>
      </c>
      <c r="E858" s="6">
        <v>9</v>
      </c>
      <c r="F858" s="2">
        <f ca="1">IFERROR(__xludf.DUMMYFUNCTION("""COMPUTED_VALUE"""),57)</f>
        <v>57</v>
      </c>
      <c r="G858" s="2"/>
      <c r="H858" s="2"/>
      <c r="I858" s="2"/>
    </row>
    <row r="859" spans="1:9" ht="12.75">
      <c r="A859" s="5" t="str">
        <f>IF(LEN(D859)=1,CONCATENATE(TEXT(MONTH(B859),"00"),RIGHT(YEAR(B859),2),C859,"_0",D859),CONCATENATE(TEXT(MONTH(B859),"00"),RIGHT(YEAR(B859),2),C859,"_",D859))</f>
        <v>1023ASHC_CT</v>
      </c>
      <c r="B859" s="4">
        <f>B858</f>
        <v>45202</v>
      </c>
      <c r="C859" s="3" t="str">
        <f>C858</f>
        <v>ASHC</v>
      </c>
      <c r="D859" s="3" t="str">
        <f>D858</f>
        <v>CT</v>
      </c>
      <c r="E859" s="6">
        <v>9</v>
      </c>
      <c r="F859" s="2">
        <f ca="1">IFERROR(__xludf.DUMMYFUNCTION("""COMPUTED_VALUE"""),58)</f>
        <v>58</v>
      </c>
      <c r="G859" s="2"/>
      <c r="H859" s="2"/>
      <c r="I859" s="2"/>
    </row>
    <row r="860" spans="1:9" ht="12.75">
      <c r="A860" s="5" t="str">
        <f>IF(LEN(D860)=1,CONCATENATE(TEXT(MONTH(B860),"00"),RIGHT(YEAR(B860),2),C860,"_0",D860),CONCATENATE(TEXT(MONTH(B860),"00"),RIGHT(YEAR(B860),2),C860,"_",D860))</f>
        <v>1023ASHC_CT</v>
      </c>
      <c r="B860" s="4">
        <f>B859</f>
        <v>45202</v>
      </c>
      <c r="C860" s="3" t="str">
        <f>C859</f>
        <v>ASHC</v>
      </c>
      <c r="D860" s="3" t="str">
        <f>D859</f>
        <v>CT</v>
      </c>
      <c r="E860" s="6">
        <v>9</v>
      </c>
      <c r="F860" s="2">
        <f ca="1">IFERROR(__xludf.DUMMYFUNCTION("""COMPUTED_VALUE"""),59)</f>
        <v>59</v>
      </c>
      <c r="G860" s="2"/>
      <c r="H860" s="2"/>
      <c r="I860" s="2"/>
    </row>
    <row r="861" spans="1:9" ht="12.75">
      <c r="A861" s="5" t="str">
        <f>IF(LEN(D861)=1,CONCATENATE(TEXT(MONTH(B861),"00"),RIGHT(YEAR(B861),2),C861,"_0",D861),CONCATENATE(TEXT(MONTH(B861),"00"),RIGHT(YEAR(B861),2),C861,"_",D861))</f>
        <v>1023ASHC_CT</v>
      </c>
      <c r="B861" s="4">
        <f>B860</f>
        <v>45202</v>
      </c>
      <c r="C861" s="3" t="str">
        <f>C860</f>
        <v>ASHC</v>
      </c>
      <c r="D861" s="3" t="str">
        <f>D860</f>
        <v>CT</v>
      </c>
      <c r="E861" s="6">
        <v>9</v>
      </c>
      <c r="F861" s="2">
        <f ca="1">IFERROR(__xludf.DUMMYFUNCTION("""COMPUTED_VALUE"""),60)</f>
        <v>60</v>
      </c>
      <c r="G861" s="2"/>
      <c r="H861" s="2"/>
      <c r="I861" s="2"/>
    </row>
    <row r="862" spans="1:9" ht="12.75">
      <c r="A862" s="5" t="str">
        <f>IF(LEN(D862)=1,CONCATENATE(TEXT(MONTH(B862),"00"),RIGHT(YEAR(B862),2),C862,"_0",D862),CONCATENATE(TEXT(MONTH(B862),"00"),RIGHT(YEAR(B862),2),C862,"_",D862))</f>
        <v>1023ASHC_CT</v>
      </c>
      <c r="B862" s="4">
        <f>B861</f>
        <v>45202</v>
      </c>
      <c r="C862" s="3" t="str">
        <f>C861</f>
        <v>ASHC</v>
      </c>
      <c r="D862" s="3" t="str">
        <f>D861</f>
        <v>CT</v>
      </c>
      <c r="E862" s="6">
        <v>9</v>
      </c>
      <c r="F862" s="2">
        <f ca="1">IFERROR(__xludf.DUMMYFUNCTION("""COMPUTED_VALUE"""),61)</f>
        <v>61</v>
      </c>
      <c r="G862" s="2"/>
      <c r="H862" s="2"/>
      <c r="I862" s="2"/>
    </row>
    <row r="863" spans="1:9" ht="12.75">
      <c r="A863" s="5" t="str">
        <f>IF(LEN(D863)=1,CONCATENATE(TEXT(MONTH(B863),"00"),RIGHT(YEAR(B863),2),C863,"_0",D863),CONCATENATE(TEXT(MONTH(B863),"00"),RIGHT(YEAR(B863),2),C863,"_",D863))</f>
        <v>1023ASHC_CT</v>
      </c>
      <c r="B863" s="4">
        <f>B862</f>
        <v>45202</v>
      </c>
      <c r="C863" s="3" t="str">
        <f>C862</f>
        <v>ASHC</v>
      </c>
      <c r="D863" s="3" t="str">
        <f>D862</f>
        <v>CT</v>
      </c>
      <c r="E863" s="6">
        <v>9</v>
      </c>
      <c r="F863" s="2">
        <f ca="1">IFERROR(__xludf.DUMMYFUNCTION("""COMPUTED_VALUE"""),62)</f>
        <v>62</v>
      </c>
      <c r="G863" s="2"/>
      <c r="H863" s="2"/>
      <c r="I863" s="2"/>
    </row>
    <row r="864" spans="1:9" ht="12.75">
      <c r="A864" s="5" t="str">
        <f>IF(LEN(D864)=1,CONCATENATE(TEXT(MONTH(B864),"00"),RIGHT(YEAR(B864),2),C864,"_0",D864),CONCATENATE(TEXT(MONTH(B864),"00"),RIGHT(YEAR(B864),2),C864,"_",D864))</f>
        <v>1023ASHC_CT</v>
      </c>
      <c r="B864" s="4">
        <f>B863</f>
        <v>45202</v>
      </c>
      <c r="C864" s="3" t="str">
        <f>C863</f>
        <v>ASHC</v>
      </c>
      <c r="D864" s="3" t="str">
        <f>D863</f>
        <v>CT</v>
      </c>
      <c r="E864" s="6">
        <v>9</v>
      </c>
      <c r="F864" s="2">
        <f ca="1">IFERROR(__xludf.DUMMYFUNCTION("""COMPUTED_VALUE"""),63)</f>
        <v>63</v>
      </c>
      <c r="G864" s="2"/>
      <c r="H864" s="2"/>
      <c r="I864" s="2"/>
    </row>
    <row r="865" spans="1:9" ht="12.75">
      <c r="A865" s="5" t="str">
        <f>IF(LEN(D865)=1,CONCATENATE(TEXT(MONTH(B865),"00"),RIGHT(YEAR(B865),2),C865,"_0",D865),CONCATENATE(TEXT(MONTH(B865),"00"),RIGHT(YEAR(B865),2),C865,"_",D865))</f>
        <v>1023ASHC_CT</v>
      </c>
      <c r="B865" s="4">
        <f>B864</f>
        <v>45202</v>
      </c>
      <c r="C865" s="3" t="str">
        <f>C864</f>
        <v>ASHC</v>
      </c>
      <c r="D865" s="3" t="str">
        <f>D864</f>
        <v>CT</v>
      </c>
      <c r="E865" s="6">
        <v>9</v>
      </c>
      <c r="F865" s="2">
        <f ca="1">IFERROR(__xludf.DUMMYFUNCTION("""COMPUTED_VALUE"""),64)</f>
        <v>64</v>
      </c>
      <c r="G865" s="2"/>
      <c r="H865" s="2"/>
      <c r="I865" s="2"/>
    </row>
    <row r="866" spans="1:9" ht="12.75">
      <c r="A866" s="5" t="str">
        <f>IF(LEN(D866)=1,CONCATENATE(TEXT(MONTH(B866),"00"),RIGHT(YEAR(B866),2),C866,"_0",D866),CONCATENATE(TEXT(MONTH(B866),"00"),RIGHT(YEAR(B866),2),C866,"_",D866))</f>
        <v>1023ASHC_CT</v>
      </c>
      <c r="B866" s="4">
        <f>B865</f>
        <v>45202</v>
      </c>
      <c r="C866" s="3" t="str">
        <f>C865</f>
        <v>ASHC</v>
      </c>
      <c r="D866" s="3" t="str">
        <f>D865</f>
        <v>CT</v>
      </c>
      <c r="E866" s="6">
        <v>9</v>
      </c>
      <c r="F866" s="2">
        <f ca="1">IFERROR(__xludf.DUMMYFUNCTION("""COMPUTED_VALUE"""),65)</f>
        <v>65</v>
      </c>
      <c r="G866" s="2"/>
      <c r="H866" s="2"/>
      <c r="I866" s="2"/>
    </row>
    <row r="867" spans="1:9" ht="12.75">
      <c r="A867" s="5" t="str">
        <f>IF(LEN(D867)=1,CONCATENATE(TEXT(MONTH(B867),"00"),RIGHT(YEAR(B867),2),C867,"_0",D867),CONCATENATE(TEXT(MONTH(B867),"00"),RIGHT(YEAR(B867),2),C867,"_",D867))</f>
        <v>1023ASHC_CT</v>
      </c>
      <c r="B867" s="4">
        <f>B866</f>
        <v>45202</v>
      </c>
      <c r="C867" s="3" t="str">
        <f>C866</f>
        <v>ASHC</v>
      </c>
      <c r="D867" s="3" t="str">
        <f>D866</f>
        <v>CT</v>
      </c>
      <c r="E867" s="6">
        <v>9</v>
      </c>
      <c r="F867" s="2">
        <f ca="1">IFERROR(__xludf.DUMMYFUNCTION("""COMPUTED_VALUE"""),66)</f>
        <v>66</v>
      </c>
      <c r="G867" s="2"/>
      <c r="H867" s="2"/>
      <c r="I867" s="2"/>
    </row>
    <row r="868" spans="1:9" ht="12.75">
      <c r="A868" s="5" t="str">
        <f>IF(LEN(D868)=1,CONCATENATE(TEXT(MONTH(B868),"00"),RIGHT(YEAR(B868),2),C868,"_0",D868),CONCATENATE(TEXT(MONTH(B868),"00"),RIGHT(YEAR(B868),2),C868,"_",D868))</f>
        <v>1023ASHC_CT</v>
      </c>
      <c r="B868" s="4">
        <f>B867</f>
        <v>45202</v>
      </c>
      <c r="C868" s="3" t="str">
        <f>C867</f>
        <v>ASHC</v>
      </c>
      <c r="D868" s="3" t="str">
        <f>D867</f>
        <v>CT</v>
      </c>
      <c r="E868" s="6">
        <v>9</v>
      </c>
      <c r="F868" s="2">
        <f ca="1">IFERROR(__xludf.DUMMYFUNCTION("""COMPUTED_VALUE"""),67)</f>
        <v>67</v>
      </c>
      <c r="G868" s="2"/>
      <c r="H868" s="2"/>
      <c r="I868" s="2"/>
    </row>
    <row r="869" spans="1:9" ht="12.75">
      <c r="A869" s="5" t="str">
        <f>IF(LEN(D869)=1,CONCATENATE(TEXT(MONTH(B869),"00"),RIGHT(YEAR(B869),2),C869,"_0",D869),CONCATENATE(TEXT(MONTH(B869),"00"),RIGHT(YEAR(B869),2),C869,"_",D869))</f>
        <v>1023ASHC_CT</v>
      </c>
      <c r="B869" s="4">
        <f>B868</f>
        <v>45202</v>
      </c>
      <c r="C869" s="3" t="str">
        <f>C868</f>
        <v>ASHC</v>
      </c>
      <c r="D869" s="3" t="str">
        <f>D868</f>
        <v>CT</v>
      </c>
      <c r="E869" s="6">
        <v>9</v>
      </c>
      <c r="F869" s="2">
        <f ca="1">IFERROR(__xludf.DUMMYFUNCTION("""COMPUTED_VALUE"""),68)</f>
        <v>68</v>
      </c>
      <c r="G869" s="2"/>
      <c r="H869" s="2"/>
      <c r="I869" s="2"/>
    </row>
    <row r="870" spans="1:9" ht="12.75">
      <c r="A870" s="5" t="str">
        <f>IF(LEN(D870)=1,CONCATENATE(TEXT(MONTH(B870),"00"),RIGHT(YEAR(B870),2),C870,"_0",D870),CONCATENATE(TEXT(MONTH(B870),"00"),RIGHT(YEAR(B870),2),C870,"_",D870))</f>
        <v>1023ASHC_CT</v>
      </c>
      <c r="B870" s="4">
        <f>B869</f>
        <v>45202</v>
      </c>
      <c r="C870" s="3" t="str">
        <f>C869</f>
        <v>ASHC</v>
      </c>
      <c r="D870" s="3" t="str">
        <f>D869</f>
        <v>CT</v>
      </c>
      <c r="E870" s="6">
        <v>9</v>
      </c>
      <c r="F870" s="2">
        <f ca="1">IFERROR(__xludf.DUMMYFUNCTION("""COMPUTED_VALUE"""),69)</f>
        <v>69</v>
      </c>
      <c r="G870" s="2"/>
      <c r="H870" s="2"/>
      <c r="I870" s="2"/>
    </row>
    <row r="871" spans="1:9" ht="12.75">
      <c r="A871" s="5" t="str">
        <f>IF(LEN(D871)=1,CONCATENATE(TEXT(MONTH(B871),"00"),RIGHT(YEAR(B871),2),C871,"_0",D871),CONCATENATE(TEXT(MONTH(B871),"00"),RIGHT(YEAR(B871),2),C871,"_",D871))</f>
        <v>1023ASHC_CT</v>
      </c>
      <c r="B871" s="4">
        <f>B870</f>
        <v>45202</v>
      </c>
      <c r="C871" s="3" t="str">
        <f>C870</f>
        <v>ASHC</v>
      </c>
      <c r="D871" s="3" t="str">
        <f>D870</f>
        <v>CT</v>
      </c>
      <c r="E871" s="6">
        <v>9</v>
      </c>
      <c r="F871" s="2">
        <f ca="1">IFERROR(__xludf.DUMMYFUNCTION("""COMPUTED_VALUE"""),70)</f>
        <v>70</v>
      </c>
      <c r="G871" s="2"/>
      <c r="H871" s="2"/>
      <c r="I871" s="2"/>
    </row>
    <row r="872" spans="1:9" ht="12.75">
      <c r="A872" s="5" t="str">
        <f>IF(LEN(D872)=1,CONCATENATE(TEXT(MONTH(B872),"00"),RIGHT(YEAR(B872),2),C872,"_0",D872),CONCATENATE(TEXT(MONTH(B872),"00"),RIGHT(YEAR(B872),2),C872,"_",D872))</f>
        <v>1023ASHC_CT</v>
      </c>
      <c r="B872" s="4">
        <f>B871</f>
        <v>45202</v>
      </c>
      <c r="C872" s="3" t="str">
        <f>C871</f>
        <v>ASHC</v>
      </c>
      <c r="D872" s="3" t="str">
        <f>D871</f>
        <v>CT</v>
      </c>
      <c r="E872" s="6">
        <v>9</v>
      </c>
      <c r="F872" s="2">
        <f ca="1">IFERROR(__xludf.DUMMYFUNCTION("""COMPUTED_VALUE"""),71)</f>
        <v>71</v>
      </c>
      <c r="G872" s="2"/>
      <c r="H872" s="2"/>
      <c r="I872" s="2"/>
    </row>
    <row r="873" spans="1:9" ht="12.75">
      <c r="A873" s="5" t="str">
        <f>IF(LEN(D873)=1,CONCATENATE(TEXT(MONTH(B873),"00"),RIGHT(YEAR(B873),2),C873,"_0",D873),CONCATENATE(TEXT(MONTH(B873),"00"),RIGHT(YEAR(B873),2),C873,"_",D873))</f>
        <v>1023ASHC_CT</v>
      </c>
      <c r="B873" s="4">
        <f>B872</f>
        <v>45202</v>
      </c>
      <c r="C873" s="3" t="str">
        <f>C872</f>
        <v>ASHC</v>
      </c>
      <c r="D873" s="3" t="str">
        <f>D872</f>
        <v>CT</v>
      </c>
      <c r="E873" s="6">
        <v>9</v>
      </c>
      <c r="F873" s="2">
        <f ca="1">IFERROR(__xludf.DUMMYFUNCTION("""COMPUTED_VALUE"""),72)</f>
        <v>72</v>
      </c>
      <c r="G873" s="2"/>
      <c r="H873" s="2"/>
      <c r="I873" s="2"/>
    </row>
    <row r="874" spans="1:9" ht="12.75">
      <c r="A874" s="5" t="str">
        <f>IF(LEN(D874)=1,CONCATENATE(TEXT(MONTH(B874),"00"),RIGHT(YEAR(B874),2),C874,"_0",D874),CONCATENATE(TEXT(MONTH(B874),"00"),RIGHT(YEAR(B874),2),C874,"_",D874))</f>
        <v>1023ASHC_CT</v>
      </c>
      <c r="B874" s="4">
        <f>B873</f>
        <v>45202</v>
      </c>
      <c r="C874" s="3" t="str">
        <f>C873</f>
        <v>ASHC</v>
      </c>
      <c r="D874" s="3" t="str">
        <f>D873</f>
        <v>CT</v>
      </c>
      <c r="E874" s="6">
        <v>9</v>
      </c>
      <c r="F874" s="2">
        <f ca="1">IFERROR(__xludf.DUMMYFUNCTION("""COMPUTED_VALUE"""),73)</f>
        <v>73</v>
      </c>
      <c r="G874" s="2"/>
      <c r="H874" s="2"/>
      <c r="I874" s="2"/>
    </row>
    <row r="875" spans="1:9" ht="12.75">
      <c r="A875" s="5" t="str">
        <f>IF(LEN(D875)=1,CONCATENATE(TEXT(MONTH(B875),"00"),RIGHT(YEAR(B875),2),C875,"_0",D875),CONCATENATE(TEXT(MONTH(B875),"00"),RIGHT(YEAR(B875),2),C875,"_",D875))</f>
        <v>1023ASHC_CT</v>
      </c>
      <c r="B875" s="4">
        <f>B874</f>
        <v>45202</v>
      </c>
      <c r="C875" s="3" t="str">
        <f>C874</f>
        <v>ASHC</v>
      </c>
      <c r="D875" s="3" t="str">
        <f>D874</f>
        <v>CT</v>
      </c>
      <c r="E875" s="6">
        <v>9</v>
      </c>
      <c r="F875" s="2">
        <f ca="1">IFERROR(__xludf.DUMMYFUNCTION("""COMPUTED_VALUE"""),74)</f>
        <v>74</v>
      </c>
      <c r="G875" s="2"/>
      <c r="H875" s="2"/>
      <c r="I875" s="2"/>
    </row>
    <row r="876" spans="1:9" ht="12.75">
      <c r="A876" s="5" t="str">
        <f>IF(LEN(D876)=1,CONCATENATE(TEXT(MONTH(B876),"00"),RIGHT(YEAR(B876),2),C876,"_0",D876),CONCATENATE(TEXT(MONTH(B876),"00"),RIGHT(YEAR(B876),2),C876,"_",D876))</f>
        <v>1023ASHC_CT</v>
      </c>
      <c r="B876" s="4">
        <f>B875</f>
        <v>45202</v>
      </c>
      <c r="C876" s="3" t="str">
        <f>C875</f>
        <v>ASHC</v>
      </c>
      <c r="D876" s="3" t="str">
        <f>D875</f>
        <v>CT</v>
      </c>
      <c r="E876" s="6">
        <v>9</v>
      </c>
      <c r="F876" s="2">
        <f ca="1">IFERROR(__xludf.DUMMYFUNCTION("""COMPUTED_VALUE"""),75)</f>
        <v>75</v>
      </c>
      <c r="G876" s="2"/>
      <c r="H876" s="2"/>
      <c r="I876" s="2"/>
    </row>
    <row r="877" spans="1:9" ht="12.75">
      <c r="A877" s="5" t="str">
        <f>IF(LEN(D877)=1,CONCATENATE(TEXT(MONTH(B877),"00"),RIGHT(YEAR(B877),2),C877,"_0",D877),CONCATENATE(TEXT(MONTH(B877),"00"),RIGHT(YEAR(B877),2),C877,"_",D877))</f>
        <v>1023ASHC_CT</v>
      </c>
      <c r="B877" s="4">
        <f>B876</f>
        <v>45202</v>
      </c>
      <c r="C877" s="3" t="str">
        <f>C876</f>
        <v>ASHC</v>
      </c>
      <c r="D877" s="3" t="str">
        <f>D876</f>
        <v>CT</v>
      </c>
      <c r="E877" s="6">
        <v>9</v>
      </c>
      <c r="F877" s="2">
        <f ca="1">IFERROR(__xludf.DUMMYFUNCTION("""COMPUTED_VALUE"""),76)</f>
        <v>76</v>
      </c>
      <c r="G877" s="2"/>
      <c r="H877" s="2"/>
      <c r="I877" s="2"/>
    </row>
    <row r="878" spans="1:9" ht="12.75">
      <c r="A878" s="5" t="str">
        <f>IF(LEN(D878)=1,CONCATENATE(TEXT(MONTH(B878),"00"),RIGHT(YEAR(B878),2),C878,"_0",D878),CONCATENATE(TEXT(MONTH(B878),"00"),RIGHT(YEAR(B878),2),C878,"_",D878))</f>
        <v>1023ASHC_CT</v>
      </c>
      <c r="B878" s="4">
        <f>B877</f>
        <v>45202</v>
      </c>
      <c r="C878" s="3" t="str">
        <f>C877</f>
        <v>ASHC</v>
      </c>
      <c r="D878" s="3" t="str">
        <f>D877</f>
        <v>CT</v>
      </c>
      <c r="E878" s="6">
        <v>9</v>
      </c>
      <c r="F878" s="2">
        <f ca="1">IFERROR(__xludf.DUMMYFUNCTION("""COMPUTED_VALUE"""),77)</f>
        <v>77</v>
      </c>
      <c r="G878" s="2"/>
      <c r="H878" s="2"/>
      <c r="I878" s="2"/>
    </row>
    <row r="879" spans="1:9" ht="12.75">
      <c r="A879" s="5" t="str">
        <f>IF(LEN(D879)=1,CONCATENATE(TEXT(MONTH(B879),"00"),RIGHT(YEAR(B879),2),C879,"_0",D879),CONCATENATE(TEXT(MONTH(B879),"00"),RIGHT(YEAR(B879),2),C879,"_",D879))</f>
        <v>1023ASHC_CT</v>
      </c>
      <c r="B879" s="4">
        <f>B878</f>
        <v>45202</v>
      </c>
      <c r="C879" s="3" t="str">
        <f>C878</f>
        <v>ASHC</v>
      </c>
      <c r="D879" s="3" t="str">
        <f>D878</f>
        <v>CT</v>
      </c>
      <c r="E879" s="6">
        <v>9</v>
      </c>
      <c r="F879" s="2">
        <f ca="1">IFERROR(__xludf.DUMMYFUNCTION("""COMPUTED_VALUE"""),78)</f>
        <v>78</v>
      </c>
      <c r="G879" s="2"/>
      <c r="H879" s="2"/>
      <c r="I879" s="2"/>
    </row>
    <row r="880" spans="1:9" ht="12.75">
      <c r="A880" s="5" t="str">
        <f>IF(LEN(D880)=1,CONCATENATE(TEXT(MONTH(B880),"00"),RIGHT(YEAR(B880),2),C880,"_0",D880),CONCATENATE(TEXT(MONTH(B880),"00"),RIGHT(YEAR(B880),2),C880,"_",D880))</f>
        <v>1023ASHC_CT</v>
      </c>
      <c r="B880" s="4">
        <f>B879</f>
        <v>45202</v>
      </c>
      <c r="C880" s="3" t="str">
        <f>C879</f>
        <v>ASHC</v>
      </c>
      <c r="D880" s="3" t="str">
        <f>D879</f>
        <v>CT</v>
      </c>
      <c r="E880" s="6">
        <v>9</v>
      </c>
      <c r="F880" s="2">
        <f ca="1">IFERROR(__xludf.DUMMYFUNCTION("""COMPUTED_VALUE"""),79)</f>
        <v>79</v>
      </c>
      <c r="G880" s="2"/>
      <c r="H880" s="2"/>
      <c r="I880" s="2"/>
    </row>
    <row r="881" spans="1:9" ht="12.75">
      <c r="A881" s="5" t="str">
        <f>IF(LEN(D881)=1,CONCATENATE(TEXT(MONTH(B881),"00"),RIGHT(YEAR(B881),2),C881,"_0",D881),CONCATENATE(TEXT(MONTH(B881),"00"),RIGHT(YEAR(B881),2),C881,"_",D881))</f>
        <v>1023ASHC_CT</v>
      </c>
      <c r="B881" s="4">
        <f>B880</f>
        <v>45202</v>
      </c>
      <c r="C881" s="3" t="str">
        <f>C880</f>
        <v>ASHC</v>
      </c>
      <c r="D881" s="3" t="str">
        <f>D880</f>
        <v>CT</v>
      </c>
      <c r="E881" s="6">
        <v>9</v>
      </c>
      <c r="F881" s="2">
        <f ca="1">IFERROR(__xludf.DUMMYFUNCTION("""COMPUTED_VALUE"""),80)</f>
        <v>80</v>
      </c>
      <c r="G881" s="2"/>
      <c r="H881" s="2"/>
      <c r="I881" s="2"/>
    </row>
    <row r="882" spans="1:9" ht="12.75">
      <c r="A882" s="5" t="str">
        <f>IF(LEN(D882)=1,CONCATENATE(TEXT(MONTH(B882),"00"),RIGHT(YEAR(B882),2),C882,"_0",D882),CONCATENATE(TEXT(MONTH(B882),"00"),RIGHT(YEAR(B882),2),C882,"_",D882))</f>
        <v>1023ASHC_CT</v>
      </c>
      <c r="B882" s="4">
        <f>B881</f>
        <v>45202</v>
      </c>
      <c r="C882" s="3" t="str">
        <f>C881</f>
        <v>ASHC</v>
      </c>
      <c r="D882" s="3" t="str">
        <f>D881</f>
        <v>CT</v>
      </c>
      <c r="E882" s="6">
        <v>9</v>
      </c>
      <c r="F882" s="2">
        <f ca="1">IFERROR(__xludf.DUMMYFUNCTION("""COMPUTED_VALUE"""),81)</f>
        <v>81</v>
      </c>
      <c r="G882" s="2"/>
      <c r="H882" s="2"/>
      <c r="I882" s="2"/>
    </row>
    <row r="883" spans="1:9" ht="12.75">
      <c r="A883" s="5" t="str">
        <f>IF(LEN(D883)=1,CONCATENATE(TEXT(MONTH(B883),"00"),RIGHT(YEAR(B883),2),C883,"_0",D883),CONCATENATE(TEXT(MONTH(B883),"00"),RIGHT(YEAR(B883),2),C883,"_",D883))</f>
        <v>1023ASHC_CT</v>
      </c>
      <c r="B883" s="4">
        <f>B882</f>
        <v>45202</v>
      </c>
      <c r="C883" s="3" t="str">
        <f>C882</f>
        <v>ASHC</v>
      </c>
      <c r="D883" s="3" t="str">
        <f>D882</f>
        <v>CT</v>
      </c>
      <c r="E883" s="6">
        <v>9</v>
      </c>
      <c r="F883" s="2">
        <f ca="1">IFERROR(__xludf.DUMMYFUNCTION("""COMPUTED_VALUE"""),82)</f>
        <v>82</v>
      </c>
      <c r="G883" s="2"/>
      <c r="H883" s="2"/>
      <c r="I883" s="2"/>
    </row>
    <row r="884" spans="1:9" ht="12.75">
      <c r="A884" s="5" t="str">
        <f>IF(LEN(D884)=1,CONCATENATE(TEXT(MONTH(B884),"00"),RIGHT(YEAR(B884),2),C884,"_0",D884),CONCATENATE(TEXT(MONTH(B884),"00"),RIGHT(YEAR(B884),2),C884,"_",D884))</f>
        <v>1023ASHC_CT</v>
      </c>
      <c r="B884" s="4">
        <f>B883</f>
        <v>45202</v>
      </c>
      <c r="C884" s="3" t="str">
        <f>C883</f>
        <v>ASHC</v>
      </c>
      <c r="D884" s="3" t="str">
        <f>D883</f>
        <v>CT</v>
      </c>
      <c r="E884" s="6">
        <v>9</v>
      </c>
      <c r="F884" s="2">
        <f ca="1">IFERROR(__xludf.DUMMYFUNCTION("""COMPUTED_VALUE"""),83)</f>
        <v>83</v>
      </c>
      <c r="G884" s="2"/>
      <c r="H884" s="2"/>
      <c r="I884" s="2"/>
    </row>
    <row r="885" spans="1:9" ht="12.75">
      <c r="A885" s="5" t="str">
        <f>IF(LEN(D885)=1,CONCATENATE(TEXT(MONTH(B885),"00"),RIGHT(YEAR(B885),2),C885,"_0",D885),CONCATENATE(TEXT(MONTH(B885),"00"),RIGHT(YEAR(B885),2),C885,"_",D885))</f>
        <v>1023ASHC_CT</v>
      </c>
      <c r="B885" s="4">
        <f>B884</f>
        <v>45202</v>
      </c>
      <c r="C885" s="3" t="str">
        <f>C884</f>
        <v>ASHC</v>
      </c>
      <c r="D885" s="3" t="str">
        <f>D884</f>
        <v>CT</v>
      </c>
      <c r="E885" s="6">
        <v>9</v>
      </c>
      <c r="F885" s="2">
        <f ca="1">IFERROR(__xludf.DUMMYFUNCTION("""COMPUTED_VALUE"""),84)</f>
        <v>84</v>
      </c>
      <c r="G885" s="2"/>
      <c r="H885" s="2"/>
      <c r="I885" s="2"/>
    </row>
    <row r="886" spans="1:9" ht="12.75">
      <c r="A886" s="5" t="str">
        <f>IF(LEN(D886)=1,CONCATENATE(TEXT(MONTH(B886),"00"),RIGHT(YEAR(B886),2),C886,"_0",D886),CONCATENATE(TEXT(MONTH(B886),"00"),RIGHT(YEAR(B886),2),C886,"_",D886))</f>
        <v>1023ASHC_CT</v>
      </c>
      <c r="B886" s="4">
        <f>B885</f>
        <v>45202</v>
      </c>
      <c r="C886" s="3" t="str">
        <f>C885</f>
        <v>ASHC</v>
      </c>
      <c r="D886" s="3" t="str">
        <f>D885</f>
        <v>CT</v>
      </c>
      <c r="E886" s="6">
        <v>9</v>
      </c>
      <c r="F886" s="2">
        <f ca="1">IFERROR(__xludf.DUMMYFUNCTION("""COMPUTED_VALUE"""),85)</f>
        <v>85</v>
      </c>
      <c r="G886" s="2"/>
      <c r="H886" s="2"/>
      <c r="I886" s="2"/>
    </row>
    <row r="887" spans="1:9" ht="12.75">
      <c r="A887" s="5" t="str">
        <f>IF(LEN(D887)=1,CONCATENATE(TEXT(MONTH(B887),"00"),RIGHT(YEAR(B887),2),C887,"_0",D887),CONCATENATE(TEXT(MONTH(B887),"00"),RIGHT(YEAR(B887),2),C887,"_",D887))</f>
        <v>1023ASHC_CT</v>
      </c>
      <c r="B887" s="4">
        <f>B886</f>
        <v>45202</v>
      </c>
      <c r="C887" s="3" t="str">
        <f>C886</f>
        <v>ASHC</v>
      </c>
      <c r="D887" s="3" t="str">
        <f>D886</f>
        <v>CT</v>
      </c>
      <c r="E887" s="6">
        <v>9</v>
      </c>
      <c r="F887" s="2">
        <f ca="1">IFERROR(__xludf.DUMMYFUNCTION("""COMPUTED_VALUE"""),86)</f>
        <v>86</v>
      </c>
      <c r="G887" s="2"/>
      <c r="H887" s="2"/>
      <c r="I887" s="2"/>
    </row>
    <row r="888" spans="1:9" ht="12.75">
      <c r="A888" s="5" t="str">
        <f>IF(LEN(D888)=1,CONCATENATE(TEXT(MONTH(B888),"00"),RIGHT(YEAR(B888),2),C888,"_0",D888),CONCATENATE(TEXT(MONTH(B888),"00"),RIGHT(YEAR(B888),2),C888,"_",D888))</f>
        <v>1023ASHC_CT</v>
      </c>
      <c r="B888" s="4">
        <f>B887</f>
        <v>45202</v>
      </c>
      <c r="C888" s="3" t="str">
        <f>C887</f>
        <v>ASHC</v>
      </c>
      <c r="D888" s="3" t="str">
        <f>D887</f>
        <v>CT</v>
      </c>
      <c r="E888" s="6">
        <v>9</v>
      </c>
      <c r="F888" s="2">
        <f ca="1">IFERROR(__xludf.DUMMYFUNCTION("""COMPUTED_VALUE"""),87)</f>
        <v>87</v>
      </c>
      <c r="G888" s="2"/>
      <c r="H888" s="2"/>
      <c r="I888" s="2"/>
    </row>
    <row r="889" spans="1:9" ht="12.75">
      <c r="A889" s="5" t="str">
        <f>IF(LEN(D889)=1,CONCATENATE(TEXT(MONTH(B889),"00"),RIGHT(YEAR(B889),2),C889,"_0",D889),CONCATENATE(TEXT(MONTH(B889),"00"),RIGHT(YEAR(B889),2),C889,"_",D889))</f>
        <v>1023ASHC_CT</v>
      </c>
      <c r="B889" s="4">
        <f>B888</f>
        <v>45202</v>
      </c>
      <c r="C889" s="3" t="str">
        <f>C888</f>
        <v>ASHC</v>
      </c>
      <c r="D889" s="3" t="str">
        <f>D888</f>
        <v>CT</v>
      </c>
      <c r="E889" s="6">
        <v>9</v>
      </c>
      <c r="F889" s="2">
        <f ca="1">IFERROR(__xludf.DUMMYFUNCTION("""COMPUTED_VALUE"""),88)</f>
        <v>88</v>
      </c>
      <c r="G889" s="2"/>
      <c r="H889" s="2"/>
      <c r="I889" s="2"/>
    </row>
    <row r="890" spans="1:9" ht="12.75">
      <c r="A890" s="5" t="str">
        <f>IF(LEN(D890)=1,CONCATENATE(TEXT(MONTH(B890),"00"),RIGHT(YEAR(B890),2),C890,"_0",D890),CONCATENATE(TEXT(MONTH(B890),"00"),RIGHT(YEAR(B890),2),C890,"_",D890))</f>
        <v>1023ASHC_CT</v>
      </c>
      <c r="B890" s="4">
        <f>B889</f>
        <v>45202</v>
      </c>
      <c r="C890" s="3" t="str">
        <f>C889</f>
        <v>ASHC</v>
      </c>
      <c r="D890" s="3" t="str">
        <f>D889</f>
        <v>CT</v>
      </c>
      <c r="E890" s="6">
        <v>9</v>
      </c>
      <c r="F890" s="2">
        <f ca="1">IFERROR(__xludf.DUMMYFUNCTION("""COMPUTED_VALUE"""),89)</f>
        <v>89</v>
      </c>
      <c r="G890" s="2"/>
      <c r="H890" s="2"/>
      <c r="I890" s="2"/>
    </row>
    <row r="891" spans="1:9" ht="12.75">
      <c r="A891" s="5" t="str">
        <f>IF(LEN(D891)=1,CONCATENATE(TEXT(MONTH(B891),"00"),RIGHT(YEAR(B891),2),C891,"_0",D891),CONCATENATE(TEXT(MONTH(B891),"00"),RIGHT(YEAR(B891),2),C891,"_",D891))</f>
        <v>1023ASHC_CT</v>
      </c>
      <c r="B891" s="4">
        <f>B890</f>
        <v>45202</v>
      </c>
      <c r="C891" s="3" t="str">
        <f>C890</f>
        <v>ASHC</v>
      </c>
      <c r="D891" s="3" t="str">
        <f>D890</f>
        <v>CT</v>
      </c>
      <c r="E891" s="6">
        <v>9</v>
      </c>
      <c r="F891" s="2">
        <f ca="1">IFERROR(__xludf.DUMMYFUNCTION("""COMPUTED_VALUE"""),90)</f>
        <v>90</v>
      </c>
      <c r="G891" s="2"/>
      <c r="H891" s="2"/>
      <c r="I891" s="2"/>
    </row>
    <row r="892" spans="1:9" ht="12.75">
      <c r="A892" s="5" t="str">
        <f>IF(LEN(D892)=1,CONCATENATE(TEXT(MONTH(B892),"00"),RIGHT(YEAR(B892),2),C892,"_0",D892),CONCATENATE(TEXT(MONTH(B892),"00"),RIGHT(YEAR(B892),2),C892,"_",D892))</f>
        <v>1023ASHC_CT</v>
      </c>
      <c r="B892" s="4">
        <f>B891</f>
        <v>45202</v>
      </c>
      <c r="C892" s="3" t="str">
        <f>C891</f>
        <v>ASHC</v>
      </c>
      <c r="D892" s="3" t="str">
        <f>D891</f>
        <v>CT</v>
      </c>
      <c r="E892" s="6">
        <v>9</v>
      </c>
      <c r="F892" s="2">
        <f ca="1">IFERROR(__xludf.DUMMYFUNCTION("""COMPUTED_VALUE"""),91)</f>
        <v>91</v>
      </c>
      <c r="G892" s="2"/>
      <c r="H892" s="2"/>
      <c r="I892" s="2"/>
    </row>
    <row r="893" spans="1:9" ht="12.75">
      <c r="A893" s="5" t="str">
        <f>IF(LEN(D893)=1,CONCATENATE(TEXT(MONTH(B893),"00"),RIGHT(YEAR(B893),2),C893,"_0",D893),CONCATENATE(TEXT(MONTH(B893),"00"),RIGHT(YEAR(B893),2),C893,"_",D893))</f>
        <v>1023ASHC_CT</v>
      </c>
      <c r="B893" s="4">
        <f>B892</f>
        <v>45202</v>
      </c>
      <c r="C893" s="3" t="str">
        <f>C892</f>
        <v>ASHC</v>
      </c>
      <c r="D893" s="3" t="str">
        <f>D892</f>
        <v>CT</v>
      </c>
      <c r="E893" s="6">
        <v>9</v>
      </c>
      <c r="F893" s="2">
        <f ca="1">IFERROR(__xludf.DUMMYFUNCTION("""COMPUTED_VALUE"""),92)</f>
        <v>92</v>
      </c>
      <c r="G893" s="2"/>
      <c r="H893" s="2"/>
      <c r="I893" s="2"/>
    </row>
    <row r="894" spans="1:9" ht="12.75">
      <c r="A894" s="5" t="str">
        <f>IF(LEN(D894)=1,CONCATENATE(TEXT(MONTH(B894),"00"),RIGHT(YEAR(B894),2),C894,"_0",D894),CONCATENATE(TEXT(MONTH(B894),"00"),RIGHT(YEAR(B894),2),C894,"_",D894))</f>
        <v>1023ASHC_CT</v>
      </c>
      <c r="B894" s="4">
        <f>B893</f>
        <v>45202</v>
      </c>
      <c r="C894" s="3" t="str">
        <f>C893</f>
        <v>ASHC</v>
      </c>
      <c r="D894" s="3" t="str">
        <f>D893</f>
        <v>CT</v>
      </c>
      <c r="E894" s="6">
        <v>9</v>
      </c>
      <c r="F894" s="2">
        <f ca="1">IFERROR(__xludf.DUMMYFUNCTION("""COMPUTED_VALUE"""),93)</f>
        <v>93</v>
      </c>
      <c r="G894" s="2"/>
      <c r="H894" s="2"/>
      <c r="I894" s="2"/>
    </row>
    <row r="895" spans="1:9" ht="12.75">
      <c r="A895" s="5" t="str">
        <f>IF(LEN(D895)=1,CONCATENATE(TEXT(MONTH(B895),"00"),RIGHT(YEAR(B895),2),C895,"_0",D895),CONCATENATE(TEXT(MONTH(B895),"00"),RIGHT(YEAR(B895),2),C895,"_",D895))</f>
        <v>1023ASHC_CT</v>
      </c>
      <c r="B895" s="4">
        <f>B894</f>
        <v>45202</v>
      </c>
      <c r="C895" s="3" t="str">
        <f>C894</f>
        <v>ASHC</v>
      </c>
      <c r="D895" s="3" t="str">
        <f>D894</f>
        <v>CT</v>
      </c>
      <c r="E895" s="6">
        <v>9</v>
      </c>
      <c r="F895" s="2">
        <f ca="1">IFERROR(__xludf.DUMMYFUNCTION("""COMPUTED_VALUE"""),94)</f>
        <v>94</v>
      </c>
      <c r="G895" s="2"/>
      <c r="H895" s="2"/>
      <c r="I895" s="2"/>
    </row>
    <row r="896" spans="1:9" ht="12.75">
      <c r="A896" s="5" t="str">
        <f>IF(LEN(D896)=1,CONCATENATE(TEXT(MONTH(B896),"00"),RIGHT(YEAR(B896),2),C896,"_0",D896),CONCATENATE(TEXT(MONTH(B896),"00"),RIGHT(YEAR(B896),2),C896,"_",D896))</f>
        <v>1023ASHC_CT</v>
      </c>
      <c r="B896" s="4">
        <f>B895</f>
        <v>45202</v>
      </c>
      <c r="C896" s="3" t="str">
        <f>C895</f>
        <v>ASHC</v>
      </c>
      <c r="D896" s="3" t="str">
        <f>D895</f>
        <v>CT</v>
      </c>
      <c r="E896" s="6">
        <v>9</v>
      </c>
      <c r="F896" s="2">
        <f ca="1">IFERROR(__xludf.DUMMYFUNCTION("""COMPUTED_VALUE"""),95)</f>
        <v>95</v>
      </c>
      <c r="G896" s="2"/>
      <c r="H896" s="2"/>
      <c r="I896" s="2"/>
    </row>
    <row r="897" spans="1:9" ht="12.75">
      <c r="A897" s="5" t="str">
        <f>IF(LEN(D897)=1,CONCATENATE(TEXT(MONTH(B897),"00"),RIGHT(YEAR(B897),2),C897,"_0",D897),CONCATENATE(TEXT(MONTH(B897),"00"),RIGHT(YEAR(B897),2),C897,"_",D897))</f>
        <v>1023ASHC_CT</v>
      </c>
      <c r="B897" s="4">
        <f>B896</f>
        <v>45202</v>
      </c>
      <c r="C897" s="3" t="str">
        <f>C896</f>
        <v>ASHC</v>
      </c>
      <c r="D897" s="3" t="str">
        <f>D896</f>
        <v>CT</v>
      </c>
      <c r="E897" s="6">
        <v>9</v>
      </c>
      <c r="F897" s="2">
        <f ca="1">IFERROR(__xludf.DUMMYFUNCTION("""COMPUTED_VALUE"""),96)</f>
        <v>96</v>
      </c>
      <c r="G897" s="2"/>
      <c r="H897" s="2"/>
      <c r="I897" s="2"/>
    </row>
    <row r="898" spans="1:9" ht="12.75">
      <c r="A898" s="5" t="str">
        <f>IF(LEN(D898)=1,CONCATENATE(TEXT(MONTH(B898),"00"),RIGHT(YEAR(B898),2),C898,"_0",D898),CONCATENATE(TEXT(MONTH(B898),"00"),RIGHT(YEAR(B898),2),C898,"_",D898))</f>
        <v>1023ASHC_CT</v>
      </c>
      <c r="B898" s="4">
        <f>B897</f>
        <v>45202</v>
      </c>
      <c r="C898" s="3" t="str">
        <f>C897</f>
        <v>ASHC</v>
      </c>
      <c r="D898" s="3" t="str">
        <f>D897</f>
        <v>CT</v>
      </c>
      <c r="E898" s="6">
        <v>9</v>
      </c>
      <c r="F898" s="2">
        <f ca="1">IFERROR(__xludf.DUMMYFUNCTION("""COMPUTED_VALUE"""),97)</f>
        <v>97</v>
      </c>
      <c r="G898" s="2"/>
      <c r="H898" s="2"/>
      <c r="I898" s="2"/>
    </row>
    <row r="899" spans="1:9" ht="12.75">
      <c r="A899" s="5" t="str">
        <f>IF(LEN(D899)=1,CONCATENATE(TEXT(MONTH(B899),"00"),RIGHT(YEAR(B899),2),C899,"_0",D899),CONCATENATE(TEXT(MONTH(B899),"00"),RIGHT(YEAR(B899),2),C899,"_",D899))</f>
        <v>1023ASHC_CT</v>
      </c>
      <c r="B899" s="4">
        <f>B898</f>
        <v>45202</v>
      </c>
      <c r="C899" s="3" t="str">
        <f>C898</f>
        <v>ASHC</v>
      </c>
      <c r="D899" s="3" t="str">
        <f>D898</f>
        <v>CT</v>
      </c>
      <c r="E899" s="6">
        <v>9</v>
      </c>
      <c r="F899" s="2">
        <f ca="1">IFERROR(__xludf.DUMMYFUNCTION("""COMPUTED_VALUE"""),98)</f>
        <v>98</v>
      </c>
      <c r="G899" s="2"/>
      <c r="H899" s="2"/>
      <c r="I899" s="2"/>
    </row>
    <row r="900" spans="1:9" ht="12.75">
      <c r="A900" s="5" t="str">
        <f>IF(LEN(D900)=1,CONCATENATE(TEXT(MONTH(B900),"00"),RIGHT(YEAR(B900),2),C900,"_0",D900),CONCATENATE(TEXT(MONTH(B900),"00"),RIGHT(YEAR(B900),2),C900,"_",D900))</f>
        <v>1023ASHC_CT</v>
      </c>
      <c r="B900" s="4">
        <f>B899</f>
        <v>45202</v>
      </c>
      <c r="C900" s="3" t="str">
        <f>C899</f>
        <v>ASHC</v>
      </c>
      <c r="D900" s="3" t="str">
        <f>D899</f>
        <v>CT</v>
      </c>
      <c r="E900" s="6">
        <v>9</v>
      </c>
      <c r="F900" s="2">
        <f ca="1">IFERROR(__xludf.DUMMYFUNCTION("""COMPUTED_VALUE"""),99)</f>
        <v>99</v>
      </c>
      <c r="G900" s="2"/>
      <c r="H900" s="2"/>
      <c r="I900" s="2"/>
    </row>
    <row r="901" spans="1:9" ht="12.75">
      <c r="A901" s="5" t="str">
        <f>IF(LEN(D901)=1,CONCATENATE(TEXT(MONTH(B901),"00"),RIGHT(YEAR(B901),2),C901,"_0",D901),CONCATENATE(TEXT(MONTH(B901),"00"),RIGHT(YEAR(B901),2),C901,"_",D901))</f>
        <v>1023ASHC_CT</v>
      </c>
      <c r="B901" s="4">
        <f>B900</f>
        <v>45202</v>
      </c>
      <c r="C901" s="3" t="str">
        <f>C900</f>
        <v>ASHC</v>
      </c>
      <c r="D901" s="3" t="str">
        <f>D900</f>
        <v>CT</v>
      </c>
      <c r="E901" s="6">
        <v>9</v>
      </c>
      <c r="F901" s="2">
        <f ca="1">IFERROR(__xludf.DUMMYFUNCTION("""COMPUTED_VALUE"""),100)</f>
        <v>100</v>
      </c>
      <c r="G901" s="2"/>
      <c r="H901" s="2"/>
      <c r="I901" s="2"/>
    </row>
    <row r="902" spans="1:9" ht="12.75">
      <c r="A902" s="5" t="str">
        <f>IF(LEN(D902)=1,CONCATENATE(TEXT(MONTH(B902),"00"),RIGHT(YEAR(B902),2),C902,"_0",D902),CONCATENATE(TEXT(MONTH(B902),"00"),RIGHT(YEAR(B902),2),C902,"_",D902))</f>
        <v>1023ASHC_CT</v>
      </c>
      <c r="B902" s="4">
        <f>B901</f>
        <v>45202</v>
      </c>
      <c r="C902" s="3" t="str">
        <f>C901</f>
        <v>ASHC</v>
      </c>
      <c r="D902" s="3" t="str">
        <f>D901</f>
        <v>CT</v>
      </c>
      <c r="E902" s="6">
        <v>10</v>
      </c>
      <c r="F902" s="2">
        <f ca="1">IFERROR(__xludf.DUMMYFUNCTION("""COMPUTED_VALUE"""),1)</f>
        <v>1</v>
      </c>
      <c r="G902" s="2"/>
      <c r="H902" s="2"/>
      <c r="I902" s="2"/>
    </row>
    <row r="903" spans="1:9" ht="12.75">
      <c r="A903" s="5" t="str">
        <f>IF(LEN(D903)=1,CONCATENATE(TEXT(MONTH(B903),"00"),RIGHT(YEAR(B903),2),C903,"_0",D903),CONCATENATE(TEXT(MONTH(B903),"00"),RIGHT(YEAR(B903),2),C903,"_",D903))</f>
        <v>1023ASHC_CT</v>
      </c>
      <c r="B903" s="4">
        <f>B902</f>
        <v>45202</v>
      </c>
      <c r="C903" s="3" t="str">
        <f>C902</f>
        <v>ASHC</v>
      </c>
      <c r="D903" s="3" t="str">
        <f>D902</f>
        <v>CT</v>
      </c>
      <c r="E903" s="6">
        <v>10</v>
      </c>
      <c r="F903" s="2">
        <f ca="1">IFERROR(__xludf.DUMMYFUNCTION("""COMPUTED_VALUE"""),2)</f>
        <v>2</v>
      </c>
      <c r="G903" s="2"/>
      <c r="H903" s="2"/>
      <c r="I903" s="2"/>
    </row>
    <row r="904" spans="1:9" ht="12.75">
      <c r="A904" s="5" t="str">
        <f>IF(LEN(D904)=1,CONCATENATE(TEXT(MONTH(B904),"00"),RIGHT(YEAR(B904),2),C904,"_0",D904),CONCATENATE(TEXT(MONTH(B904),"00"),RIGHT(YEAR(B904),2),C904,"_",D904))</f>
        <v>1023ASHC_CT</v>
      </c>
      <c r="B904" s="4">
        <f>B903</f>
        <v>45202</v>
      </c>
      <c r="C904" s="3" t="str">
        <f>C903</f>
        <v>ASHC</v>
      </c>
      <c r="D904" s="3" t="str">
        <f>D903</f>
        <v>CT</v>
      </c>
      <c r="E904" s="6">
        <v>10</v>
      </c>
      <c r="F904" s="2">
        <f ca="1">IFERROR(__xludf.DUMMYFUNCTION("""COMPUTED_VALUE"""),3)</f>
        <v>3</v>
      </c>
      <c r="G904" s="2"/>
      <c r="H904" s="2"/>
      <c r="I904" s="2"/>
    </row>
    <row r="905" spans="1:9" ht="12.75">
      <c r="A905" s="5" t="str">
        <f>IF(LEN(D905)=1,CONCATENATE(TEXT(MONTH(B905),"00"),RIGHT(YEAR(B905),2),C905,"_0",D905),CONCATENATE(TEXT(MONTH(B905),"00"),RIGHT(YEAR(B905),2),C905,"_",D905))</f>
        <v>1023ASHC_CT</v>
      </c>
      <c r="B905" s="4">
        <f>B904</f>
        <v>45202</v>
      </c>
      <c r="C905" s="3" t="str">
        <f>C904</f>
        <v>ASHC</v>
      </c>
      <c r="D905" s="3" t="str">
        <f>D904</f>
        <v>CT</v>
      </c>
      <c r="E905" s="6">
        <v>10</v>
      </c>
      <c r="F905" s="2">
        <f ca="1">IFERROR(__xludf.DUMMYFUNCTION("""COMPUTED_VALUE"""),4)</f>
        <v>4</v>
      </c>
      <c r="G905" s="2"/>
      <c r="H905" s="2"/>
      <c r="I905" s="2"/>
    </row>
    <row r="906" spans="1:9" ht="12.75">
      <c r="A906" s="5" t="str">
        <f>IF(LEN(D906)=1,CONCATENATE(TEXT(MONTH(B906),"00"),RIGHT(YEAR(B906),2),C906,"_0",D906),CONCATENATE(TEXT(MONTH(B906),"00"),RIGHT(YEAR(B906),2),C906,"_",D906))</f>
        <v>1023ASHC_CT</v>
      </c>
      <c r="B906" s="4">
        <f>B905</f>
        <v>45202</v>
      </c>
      <c r="C906" s="3" t="str">
        <f>C905</f>
        <v>ASHC</v>
      </c>
      <c r="D906" s="3" t="str">
        <f>D905</f>
        <v>CT</v>
      </c>
      <c r="E906" s="6">
        <v>10</v>
      </c>
      <c r="F906" s="2">
        <f ca="1">IFERROR(__xludf.DUMMYFUNCTION("""COMPUTED_VALUE"""),5)</f>
        <v>5</v>
      </c>
      <c r="G906" s="2"/>
      <c r="H906" s="2"/>
      <c r="I906" s="2"/>
    </row>
    <row r="907" spans="1:9" ht="12.75">
      <c r="A907" s="5" t="str">
        <f>IF(LEN(D907)=1,CONCATENATE(TEXT(MONTH(B907),"00"),RIGHT(YEAR(B907),2),C907,"_0",D907),CONCATENATE(TEXT(MONTH(B907),"00"),RIGHT(YEAR(B907),2),C907,"_",D907))</f>
        <v>1023ASHC_CT</v>
      </c>
      <c r="B907" s="4">
        <f>B906</f>
        <v>45202</v>
      </c>
      <c r="C907" s="3" t="str">
        <f>C906</f>
        <v>ASHC</v>
      </c>
      <c r="D907" s="3" t="str">
        <f>D906</f>
        <v>CT</v>
      </c>
      <c r="E907" s="6">
        <v>10</v>
      </c>
      <c r="F907" s="2">
        <f ca="1">IFERROR(__xludf.DUMMYFUNCTION("""COMPUTED_VALUE"""),6)</f>
        <v>6</v>
      </c>
      <c r="G907" s="2"/>
      <c r="H907" s="2"/>
      <c r="I907" s="2"/>
    </row>
    <row r="908" spans="1:9" ht="12.75">
      <c r="A908" s="5" t="str">
        <f>IF(LEN(D908)=1,CONCATENATE(TEXT(MONTH(B908),"00"),RIGHT(YEAR(B908),2),C908,"_0",D908),CONCATENATE(TEXT(MONTH(B908),"00"),RIGHT(YEAR(B908),2),C908,"_",D908))</f>
        <v>1023ASHC_CT</v>
      </c>
      <c r="B908" s="4">
        <f>B907</f>
        <v>45202</v>
      </c>
      <c r="C908" s="3" t="str">
        <f>C907</f>
        <v>ASHC</v>
      </c>
      <c r="D908" s="3" t="str">
        <f>D907</f>
        <v>CT</v>
      </c>
      <c r="E908" s="6">
        <v>10</v>
      </c>
      <c r="F908" s="2">
        <f ca="1">IFERROR(__xludf.DUMMYFUNCTION("""COMPUTED_VALUE"""),7)</f>
        <v>7</v>
      </c>
      <c r="G908" s="2"/>
      <c r="H908" s="2"/>
      <c r="I908" s="2"/>
    </row>
    <row r="909" spans="1:9" ht="12.75">
      <c r="A909" s="5" t="str">
        <f>IF(LEN(D909)=1,CONCATENATE(TEXT(MONTH(B909),"00"),RIGHT(YEAR(B909),2),C909,"_0",D909),CONCATENATE(TEXT(MONTH(B909),"00"),RIGHT(YEAR(B909),2),C909,"_",D909))</f>
        <v>1023ASHC_CT</v>
      </c>
      <c r="B909" s="4">
        <f>B908</f>
        <v>45202</v>
      </c>
      <c r="C909" s="3" t="str">
        <f>C908</f>
        <v>ASHC</v>
      </c>
      <c r="D909" s="3" t="str">
        <f>D908</f>
        <v>CT</v>
      </c>
      <c r="E909" s="6">
        <v>10</v>
      </c>
      <c r="F909" s="2">
        <f ca="1">IFERROR(__xludf.DUMMYFUNCTION("""COMPUTED_VALUE"""),8)</f>
        <v>8</v>
      </c>
      <c r="G909" s="2"/>
      <c r="H909" s="2"/>
      <c r="I909" s="2"/>
    </row>
    <row r="910" spans="1:9" ht="12.75">
      <c r="A910" s="5" t="str">
        <f>IF(LEN(D910)=1,CONCATENATE(TEXT(MONTH(B910),"00"),RIGHT(YEAR(B910),2),C910,"_0",D910),CONCATENATE(TEXT(MONTH(B910),"00"),RIGHT(YEAR(B910),2),C910,"_",D910))</f>
        <v>1023ASHC_CT</v>
      </c>
      <c r="B910" s="4">
        <f>B909</f>
        <v>45202</v>
      </c>
      <c r="C910" s="3" t="str">
        <f>C909</f>
        <v>ASHC</v>
      </c>
      <c r="D910" s="3" t="str">
        <f>D909</f>
        <v>CT</v>
      </c>
      <c r="E910" s="6">
        <v>10</v>
      </c>
      <c r="F910" s="2">
        <f ca="1">IFERROR(__xludf.DUMMYFUNCTION("""COMPUTED_VALUE"""),9)</f>
        <v>9</v>
      </c>
      <c r="G910" s="2"/>
      <c r="H910" s="2"/>
      <c r="I910" s="2"/>
    </row>
    <row r="911" spans="1:9" ht="12.75">
      <c r="A911" s="5" t="str">
        <f>IF(LEN(D911)=1,CONCATENATE(TEXT(MONTH(B911),"00"),RIGHT(YEAR(B911),2),C911,"_0",D911),CONCATENATE(TEXT(MONTH(B911),"00"),RIGHT(YEAR(B911),2),C911,"_",D911))</f>
        <v>1023ASHC_CT</v>
      </c>
      <c r="B911" s="4">
        <f>B910</f>
        <v>45202</v>
      </c>
      <c r="C911" s="3" t="str">
        <f>C910</f>
        <v>ASHC</v>
      </c>
      <c r="D911" s="3" t="str">
        <f>D910</f>
        <v>CT</v>
      </c>
      <c r="E911" s="6">
        <v>10</v>
      </c>
      <c r="F911" s="2">
        <f ca="1">IFERROR(__xludf.DUMMYFUNCTION("""COMPUTED_VALUE"""),10)</f>
        <v>10</v>
      </c>
      <c r="G911" s="2"/>
      <c r="H911" s="2"/>
      <c r="I911" s="2"/>
    </row>
    <row r="912" spans="1:9" ht="12.75">
      <c r="A912" s="5" t="str">
        <f>IF(LEN(D912)=1,CONCATENATE(TEXT(MONTH(B912),"00"),RIGHT(YEAR(B912),2),C912,"_0",D912),CONCATENATE(TEXT(MONTH(B912),"00"),RIGHT(YEAR(B912),2),C912,"_",D912))</f>
        <v>1023ASHC_CT</v>
      </c>
      <c r="B912" s="4">
        <f>B911</f>
        <v>45202</v>
      </c>
      <c r="C912" s="3" t="str">
        <f>C911</f>
        <v>ASHC</v>
      </c>
      <c r="D912" s="3" t="str">
        <f>D911</f>
        <v>CT</v>
      </c>
      <c r="E912" s="6">
        <v>10</v>
      </c>
      <c r="F912" s="2">
        <f ca="1">IFERROR(__xludf.DUMMYFUNCTION("""COMPUTED_VALUE"""),11)</f>
        <v>11</v>
      </c>
      <c r="G912" s="2"/>
      <c r="H912" s="2"/>
      <c r="I912" s="2"/>
    </row>
    <row r="913" spans="1:9" ht="12.75">
      <c r="A913" s="5" t="str">
        <f>IF(LEN(D913)=1,CONCATENATE(TEXT(MONTH(B913),"00"),RIGHT(YEAR(B913),2),C913,"_0",D913),CONCATENATE(TEXT(MONTH(B913),"00"),RIGHT(YEAR(B913),2),C913,"_",D913))</f>
        <v>1023ASHC_CT</v>
      </c>
      <c r="B913" s="4">
        <f>B912</f>
        <v>45202</v>
      </c>
      <c r="C913" s="3" t="str">
        <f>C912</f>
        <v>ASHC</v>
      </c>
      <c r="D913" s="3" t="str">
        <f>D912</f>
        <v>CT</v>
      </c>
      <c r="E913" s="6">
        <v>10</v>
      </c>
      <c r="F913" s="2">
        <f ca="1">IFERROR(__xludf.DUMMYFUNCTION("""COMPUTED_VALUE"""),12)</f>
        <v>12</v>
      </c>
      <c r="G913" s="2"/>
      <c r="H913" s="2"/>
      <c r="I913" s="2"/>
    </row>
    <row r="914" spans="1:9" ht="12.75">
      <c r="A914" s="5" t="str">
        <f>IF(LEN(D914)=1,CONCATENATE(TEXT(MONTH(B914),"00"),RIGHT(YEAR(B914),2),C914,"_0",D914),CONCATENATE(TEXT(MONTH(B914),"00"),RIGHT(YEAR(B914),2),C914,"_",D914))</f>
        <v>1023ASHC_CT</v>
      </c>
      <c r="B914" s="4">
        <f>B913</f>
        <v>45202</v>
      </c>
      <c r="C914" s="3" t="str">
        <f>C913</f>
        <v>ASHC</v>
      </c>
      <c r="D914" s="3" t="str">
        <f>D913</f>
        <v>CT</v>
      </c>
      <c r="E914" s="6">
        <v>10</v>
      </c>
      <c r="F914" s="2">
        <f ca="1">IFERROR(__xludf.DUMMYFUNCTION("""COMPUTED_VALUE"""),13)</f>
        <v>13</v>
      </c>
      <c r="G914" s="2"/>
      <c r="H914" s="2"/>
      <c r="I914" s="2"/>
    </row>
    <row r="915" spans="1:9" ht="12.75">
      <c r="A915" s="5" t="str">
        <f>IF(LEN(D915)=1,CONCATENATE(TEXT(MONTH(B915),"00"),RIGHT(YEAR(B915),2),C915,"_0",D915),CONCATENATE(TEXT(MONTH(B915),"00"),RIGHT(YEAR(B915),2),C915,"_",D915))</f>
        <v>1023ASHC_CT</v>
      </c>
      <c r="B915" s="4">
        <f>B914</f>
        <v>45202</v>
      </c>
      <c r="C915" s="3" t="str">
        <f>C914</f>
        <v>ASHC</v>
      </c>
      <c r="D915" s="3" t="str">
        <f>D914</f>
        <v>CT</v>
      </c>
      <c r="E915" s="6">
        <v>10</v>
      </c>
      <c r="F915" s="2">
        <f ca="1">IFERROR(__xludf.DUMMYFUNCTION("""COMPUTED_VALUE"""),14)</f>
        <v>14</v>
      </c>
      <c r="G915" s="2"/>
      <c r="H915" s="2"/>
      <c r="I915" s="2"/>
    </row>
    <row r="916" spans="1:9" ht="12.75">
      <c r="A916" s="5" t="str">
        <f>IF(LEN(D916)=1,CONCATENATE(TEXT(MONTH(B916),"00"),RIGHT(YEAR(B916),2),C916,"_0",D916),CONCATENATE(TEXT(MONTH(B916),"00"),RIGHT(YEAR(B916),2),C916,"_",D916))</f>
        <v>1023ASHC_CT</v>
      </c>
      <c r="B916" s="4">
        <f>B915</f>
        <v>45202</v>
      </c>
      <c r="C916" s="3" t="str">
        <f>C915</f>
        <v>ASHC</v>
      </c>
      <c r="D916" s="3" t="str">
        <f>D915</f>
        <v>CT</v>
      </c>
      <c r="E916" s="6">
        <v>10</v>
      </c>
      <c r="F916" s="2">
        <f ca="1">IFERROR(__xludf.DUMMYFUNCTION("""COMPUTED_VALUE"""),15)</f>
        <v>15</v>
      </c>
      <c r="G916" s="2"/>
      <c r="H916" s="2"/>
      <c r="I916" s="2"/>
    </row>
    <row r="917" spans="1:9" ht="12.75">
      <c r="A917" s="5" t="str">
        <f>IF(LEN(D917)=1,CONCATENATE(TEXT(MONTH(B917),"00"),RIGHT(YEAR(B917),2),C917,"_0",D917),CONCATENATE(TEXT(MONTH(B917),"00"),RIGHT(YEAR(B917),2),C917,"_",D917))</f>
        <v>1023ASHC_CT</v>
      </c>
      <c r="B917" s="4">
        <f>B916</f>
        <v>45202</v>
      </c>
      <c r="C917" s="3" t="str">
        <f>C916</f>
        <v>ASHC</v>
      </c>
      <c r="D917" s="3" t="str">
        <f>D916</f>
        <v>CT</v>
      </c>
      <c r="E917" s="6">
        <v>10</v>
      </c>
      <c r="F917" s="2">
        <f ca="1">IFERROR(__xludf.DUMMYFUNCTION("""COMPUTED_VALUE"""),16)</f>
        <v>16</v>
      </c>
      <c r="G917" s="2"/>
      <c r="H917" s="2"/>
      <c r="I917" s="2"/>
    </row>
    <row r="918" spans="1:9" ht="12.75">
      <c r="A918" s="5" t="str">
        <f>IF(LEN(D918)=1,CONCATENATE(TEXT(MONTH(B918),"00"),RIGHT(YEAR(B918),2),C918,"_0",D918),CONCATENATE(TEXT(MONTH(B918),"00"),RIGHT(YEAR(B918),2),C918,"_",D918))</f>
        <v>1023ASHC_CT</v>
      </c>
      <c r="B918" s="4">
        <f>B917</f>
        <v>45202</v>
      </c>
      <c r="C918" s="3" t="str">
        <f>C917</f>
        <v>ASHC</v>
      </c>
      <c r="D918" s="3" t="str">
        <f>D917</f>
        <v>CT</v>
      </c>
      <c r="E918" s="6">
        <v>10</v>
      </c>
      <c r="F918" s="2">
        <f ca="1">IFERROR(__xludf.DUMMYFUNCTION("""COMPUTED_VALUE"""),17)</f>
        <v>17</v>
      </c>
      <c r="G918" s="2"/>
      <c r="H918" s="2"/>
      <c r="I918" s="2"/>
    </row>
    <row r="919" spans="1:9" ht="12.75">
      <c r="A919" s="5" t="str">
        <f>IF(LEN(D919)=1,CONCATENATE(TEXT(MONTH(B919),"00"),RIGHT(YEAR(B919),2),C919,"_0",D919),CONCATENATE(TEXT(MONTH(B919),"00"),RIGHT(YEAR(B919),2),C919,"_",D919))</f>
        <v>1023ASHC_CT</v>
      </c>
      <c r="B919" s="4">
        <f>B918</f>
        <v>45202</v>
      </c>
      <c r="C919" s="3" t="str">
        <f>C918</f>
        <v>ASHC</v>
      </c>
      <c r="D919" s="3" t="str">
        <f>D918</f>
        <v>CT</v>
      </c>
      <c r="E919" s="6">
        <v>10</v>
      </c>
      <c r="F919" s="2">
        <f ca="1">IFERROR(__xludf.DUMMYFUNCTION("""COMPUTED_VALUE"""),18)</f>
        <v>18</v>
      </c>
      <c r="G919" s="2"/>
      <c r="H919" s="2"/>
      <c r="I919" s="2"/>
    </row>
    <row r="920" spans="1:9" ht="12.75">
      <c r="A920" s="5" t="str">
        <f>IF(LEN(D920)=1,CONCATENATE(TEXT(MONTH(B920),"00"),RIGHT(YEAR(B920),2),C920,"_0",D920),CONCATENATE(TEXT(MONTH(B920),"00"),RIGHT(YEAR(B920),2),C920,"_",D920))</f>
        <v>1023ASHC_CT</v>
      </c>
      <c r="B920" s="4">
        <f>B919</f>
        <v>45202</v>
      </c>
      <c r="C920" s="3" t="str">
        <f>C919</f>
        <v>ASHC</v>
      </c>
      <c r="D920" s="3" t="str">
        <f>D919</f>
        <v>CT</v>
      </c>
      <c r="E920" s="6">
        <v>10</v>
      </c>
      <c r="F920" s="2">
        <f ca="1">IFERROR(__xludf.DUMMYFUNCTION("""COMPUTED_VALUE"""),19)</f>
        <v>19</v>
      </c>
      <c r="G920" s="2"/>
      <c r="H920" s="2"/>
      <c r="I920" s="2"/>
    </row>
    <row r="921" spans="1:9" ht="12.75">
      <c r="A921" s="5" t="str">
        <f>IF(LEN(D921)=1,CONCATENATE(TEXT(MONTH(B921),"00"),RIGHT(YEAR(B921),2),C921,"_0",D921),CONCATENATE(TEXT(MONTH(B921),"00"),RIGHT(YEAR(B921),2),C921,"_",D921))</f>
        <v>1023ASHC_CT</v>
      </c>
      <c r="B921" s="4">
        <f>B920</f>
        <v>45202</v>
      </c>
      <c r="C921" s="3" t="str">
        <f>C920</f>
        <v>ASHC</v>
      </c>
      <c r="D921" s="3" t="str">
        <f>D920</f>
        <v>CT</v>
      </c>
      <c r="E921" s="6">
        <v>10</v>
      </c>
      <c r="F921" s="2">
        <f ca="1">IFERROR(__xludf.DUMMYFUNCTION("""COMPUTED_VALUE"""),20)</f>
        <v>20</v>
      </c>
      <c r="G921" s="2"/>
      <c r="H921" s="2"/>
      <c r="I921" s="2"/>
    </row>
    <row r="922" spans="1:9" ht="12.75">
      <c r="A922" s="5" t="str">
        <f>IF(LEN(D922)=1,CONCATENATE(TEXT(MONTH(B922),"00"),RIGHT(YEAR(B922),2),C922,"_0",D922),CONCATENATE(TEXT(MONTH(B922),"00"),RIGHT(YEAR(B922),2),C922,"_",D922))</f>
        <v>1023ASHC_CT</v>
      </c>
      <c r="B922" s="4">
        <f>B921</f>
        <v>45202</v>
      </c>
      <c r="C922" s="3" t="str">
        <f>C921</f>
        <v>ASHC</v>
      </c>
      <c r="D922" s="3" t="str">
        <f>D921</f>
        <v>CT</v>
      </c>
      <c r="E922" s="6">
        <v>10</v>
      </c>
      <c r="F922" s="2">
        <f ca="1">IFERROR(__xludf.DUMMYFUNCTION("""COMPUTED_VALUE"""),21)</f>
        <v>21</v>
      </c>
      <c r="G922" s="2"/>
      <c r="H922" s="2"/>
      <c r="I922" s="2"/>
    </row>
    <row r="923" spans="1:9" ht="12.75">
      <c r="A923" s="5" t="str">
        <f>IF(LEN(D923)=1,CONCATENATE(TEXT(MONTH(B923),"00"),RIGHT(YEAR(B923),2),C923,"_0",D923),CONCATENATE(TEXT(MONTH(B923),"00"),RIGHT(YEAR(B923),2),C923,"_",D923))</f>
        <v>1023ASHC_CT</v>
      </c>
      <c r="B923" s="4">
        <f>B922</f>
        <v>45202</v>
      </c>
      <c r="C923" s="3" t="str">
        <f>C922</f>
        <v>ASHC</v>
      </c>
      <c r="D923" s="3" t="str">
        <f>D922</f>
        <v>CT</v>
      </c>
      <c r="E923" s="6">
        <v>10</v>
      </c>
      <c r="F923" s="2">
        <f ca="1">IFERROR(__xludf.DUMMYFUNCTION("""COMPUTED_VALUE"""),22)</f>
        <v>22</v>
      </c>
      <c r="G923" s="2"/>
      <c r="H923" s="2"/>
      <c r="I923" s="2"/>
    </row>
    <row r="924" spans="1:9" ht="12.75">
      <c r="A924" s="5" t="str">
        <f>IF(LEN(D924)=1,CONCATENATE(TEXT(MONTH(B924),"00"),RIGHT(YEAR(B924),2),C924,"_0",D924),CONCATENATE(TEXT(MONTH(B924),"00"),RIGHT(YEAR(B924),2),C924,"_",D924))</f>
        <v>1023ASHC_CT</v>
      </c>
      <c r="B924" s="4">
        <f>B923</f>
        <v>45202</v>
      </c>
      <c r="C924" s="3" t="str">
        <f>C923</f>
        <v>ASHC</v>
      </c>
      <c r="D924" s="3" t="str">
        <f>D923</f>
        <v>CT</v>
      </c>
      <c r="E924" s="6">
        <v>10</v>
      </c>
      <c r="F924" s="2">
        <f ca="1">IFERROR(__xludf.DUMMYFUNCTION("""COMPUTED_VALUE"""),23)</f>
        <v>23</v>
      </c>
      <c r="G924" s="2"/>
      <c r="H924" s="2"/>
      <c r="I924" s="2"/>
    </row>
    <row r="925" spans="1:9" ht="12.75">
      <c r="A925" s="5" t="str">
        <f>IF(LEN(D925)=1,CONCATENATE(TEXT(MONTH(B925),"00"),RIGHT(YEAR(B925),2),C925,"_0",D925),CONCATENATE(TEXT(MONTH(B925),"00"),RIGHT(YEAR(B925),2),C925,"_",D925))</f>
        <v>1023ASHC_CT</v>
      </c>
      <c r="B925" s="4">
        <f>B924</f>
        <v>45202</v>
      </c>
      <c r="C925" s="3" t="str">
        <f>C924</f>
        <v>ASHC</v>
      </c>
      <c r="D925" s="3" t="str">
        <f>D924</f>
        <v>CT</v>
      </c>
      <c r="E925" s="6">
        <v>10</v>
      </c>
      <c r="F925" s="2">
        <f ca="1">IFERROR(__xludf.DUMMYFUNCTION("""COMPUTED_VALUE"""),24)</f>
        <v>24</v>
      </c>
      <c r="G925" s="2"/>
      <c r="H925" s="2"/>
      <c r="I925" s="2"/>
    </row>
    <row r="926" spans="1:9" ht="12.75">
      <c r="A926" s="5" t="str">
        <f>IF(LEN(D926)=1,CONCATENATE(TEXT(MONTH(B926),"00"),RIGHT(YEAR(B926),2),C926,"_0",D926),CONCATENATE(TEXT(MONTH(B926),"00"),RIGHT(YEAR(B926),2),C926,"_",D926))</f>
        <v>1023ASHC_CT</v>
      </c>
      <c r="B926" s="4">
        <f>B925</f>
        <v>45202</v>
      </c>
      <c r="C926" s="3" t="str">
        <f>C925</f>
        <v>ASHC</v>
      </c>
      <c r="D926" s="3" t="str">
        <f>D925</f>
        <v>CT</v>
      </c>
      <c r="E926" s="6">
        <v>10</v>
      </c>
      <c r="F926" s="2">
        <f ca="1">IFERROR(__xludf.DUMMYFUNCTION("""COMPUTED_VALUE"""),25)</f>
        <v>25</v>
      </c>
      <c r="G926" s="2"/>
      <c r="H926" s="2"/>
      <c r="I926" s="2"/>
    </row>
    <row r="927" spans="1:9" ht="12.75">
      <c r="A927" s="5" t="str">
        <f>IF(LEN(D927)=1,CONCATENATE(TEXT(MONTH(B927),"00"),RIGHT(YEAR(B927),2),C927,"_0",D927),CONCATENATE(TEXT(MONTH(B927),"00"),RIGHT(YEAR(B927),2),C927,"_",D927))</f>
        <v>1023ASHC_CT</v>
      </c>
      <c r="B927" s="4">
        <f>B926</f>
        <v>45202</v>
      </c>
      <c r="C927" s="3" t="str">
        <f>C926</f>
        <v>ASHC</v>
      </c>
      <c r="D927" s="3" t="str">
        <f>D926</f>
        <v>CT</v>
      </c>
      <c r="E927" s="6">
        <v>10</v>
      </c>
      <c r="F927" s="2">
        <f ca="1">IFERROR(__xludf.DUMMYFUNCTION("""COMPUTED_VALUE"""),26)</f>
        <v>26</v>
      </c>
      <c r="G927" s="2"/>
      <c r="H927" s="2"/>
      <c r="I927" s="2"/>
    </row>
    <row r="928" spans="1:9" ht="12.75">
      <c r="A928" s="5" t="str">
        <f>IF(LEN(D928)=1,CONCATENATE(TEXT(MONTH(B928),"00"),RIGHT(YEAR(B928),2),C928,"_0",D928),CONCATENATE(TEXT(MONTH(B928),"00"),RIGHT(YEAR(B928),2),C928,"_",D928))</f>
        <v>1023ASHC_CT</v>
      </c>
      <c r="B928" s="4">
        <f>B927</f>
        <v>45202</v>
      </c>
      <c r="C928" s="3" t="str">
        <f>C927</f>
        <v>ASHC</v>
      </c>
      <c r="D928" s="3" t="str">
        <f>D927</f>
        <v>CT</v>
      </c>
      <c r="E928" s="6">
        <v>10</v>
      </c>
      <c r="F928" s="2">
        <f ca="1">IFERROR(__xludf.DUMMYFUNCTION("""COMPUTED_VALUE"""),27)</f>
        <v>27</v>
      </c>
      <c r="G928" s="2"/>
      <c r="H928" s="2"/>
      <c r="I928" s="2"/>
    </row>
    <row r="929" spans="1:9" ht="12.75">
      <c r="A929" s="5" t="str">
        <f>IF(LEN(D929)=1,CONCATENATE(TEXT(MONTH(B929),"00"),RIGHT(YEAR(B929),2),C929,"_0",D929),CONCATENATE(TEXT(MONTH(B929),"00"),RIGHT(YEAR(B929),2),C929,"_",D929))</f>
        <v>1023ASHC_CT</v>
      </c>
      <c r="B929" s="4">
        <f>B928</f>
        <v>45202</v>
      </c>
      <c r="C929" s="3" t="str">
        <f>C928</f>
        <v>ASHC</v>
      </c>
      <c r="D929" s="3" t="str">
        <f>D928</f>
        <v>CT</v>
      </c>
      <c r="E929" s="6">
        <v>10</v>
      </c>
      <c r="F929" s="2">
        <f ca="1">IFERROR(__xludf.DUMMYFUNCTION("""COMPUTED_VALUE"""),28)</f>
        <v>28</v>
      </c>
      <c r="G929" s="2"/>
      <c r="H929" s="2"/>
      <c r="I929" s="2"/>
    </row>
    <row r="930" spans="1:9" ht="12.75">
      <c r="A930" s="5" t="str">
        <f>IF(LEN(D930)=1,CONCATENATE(TEXT(MONTH(B930),"00"),RIGHT(YEAR(B930),2),C930,"_0",D930),CONCATENATE(TEXT(MONTH(B930),"00"),RIGHT(YEAR(B930),2),C930,"_",D930))</f>
        <v>1023ASHC_CT</v>
      </c>
      <c r="B930" s="4">
        <f>B929</f>
        <v>45202</v>
      </c>
      <c r="C930" s="3" t="str">
        <f>C929</f>
        <v>ASHC</v>
      </c>
      <c r="D930" s="3" t="str">
        <f>D929</f>
        <v>CT</v>
      </c>
      <c r="E930" s="6">
        <v>10</v>
      </c>
      <c r="F930" s="2">
        <f ca="1">IFERROR(__xludf.DUMMYFUNCTION("""COMPUTED_VALUE"""),29)</f>
        <v>29</v>
      </c>
      <c r="G930" s="2"/>
      <c r="H930" s="2"/>
      <c r="I930" s="2"/>
    </row>
    <row r="931" spans="1:9" ht="12.75">
      <c r="A931" s="5" t="str">
        <f>IF(LEN(D931)=1,CONCATENATE(TEXT(MONTH(B931),"00"),RIGHT(YEAR(B931),2),C931,"_0",D931),CONCATENATE(TEXT(MONTH(B931),"00"),RIGHT(YEAR(B931),2),C931,"_",D931))</f>
        <v>1023ASHC_CT</v>
      </c>
      <c r="B931" s="4">
        <f>B930</f>
        <v>45202</v>
      </c>
      <c r="C931" s="3" t="str">
        <f>C930</f>
        <v>ASHC</v>
      </c>
      <c r="D931" s="3" t="str">
        <f>D930</f>
        <v>CT</v>
      </c>
      <c r="E931" s="6">
        <v>10</v>
      </c>
      <c r="F931" s="2">
        <f ca="1">IFERROR(__xludf.DUMMYFUNCTION("""COMPUTED_VALUE"""),30)</f>
        <v>30</v>
      </c>
      <c r="G931" s="2"/>
      <c r="H931" s="2"/>
      <c r="I931" s="2"/>
    </row>
    <row r="932" spans="1:9" ht="12.75">
      <c r="A932" s="5" t="str">
        <f>IF(LEN(D932)=1,CONCATENATE(TEXT(MONTH(B932),"00"),RIGHT(YEAR(B932),2),C932,"_0",D932),CONCATENATE(TEXT(MONTH(B932),"00"),RIGHT(YEAR(B932),2),C932,"_",D932))</f>
        <v>1023ASHC_CT</v>
      </c>
      <c r="B932" s="4">
        <f>B931</f>
        <v>45202</v>
      </c>
      <c r="C932" s="3" t="str">
        <f>C931</f>
        <v>ASHC</v>
      </c>
      <c r="D932" s="3" t="str">
        <f>D931</f>
        <v>CT</v>
      </c>
      <c r="E932" s="6">
        <v>10</v>
      </c>
      <c r="F932" s="2">
        <f ca="1">IFERROR(__xludf.DUMMYFUNCTION("""COMPUTED_VALUE"""),31)</f>
        <v>31</v>
      </c>
      <c r="G932" s="2"/>
      <c r="H932" s="2"/>
      <c r="I932" s="2"/>
    </row>
    <row r="933" spans="1:9" ht="12.75">
      <c r="A933" s="5" t="str">
        <f>IF(LEN(D933)=1,CONCATENATE(TEXT(MONTH(B933),"00"),RIGHT(YEAR(B933),2),C933,"_0",D933),CONCATENATE(TEXT(MONTH(B933),"00"),RIGHT(YEAR(B933),2),C933,"_",D933))</f>
        <v>1023ASHC_CT</v>
      </c>
      <c r="B933" s="4">
        <f>B932</f>
        <v>45202</v>
      </c>
      <c r="C933" s="3" t="str">
        <f>C932</f>
        <v>ASHC</v>
      </c>
      <c r="D933" s="3" t="str">
        <f>D932</f>
        <v>CT</v>
      </c>
      <c r="E933" s="6">
        <v>10</v>
      </c>
      <c r="F933" s="2">
        <f ca="1">IFERROR(__xludf.DUMMYFUNCTION("""COMPUTED_VALUE"""),32)</f>
        <v>32</v>
      </c>
      <c r="G933" s="2"/>
      <c r="H933" s="2"/>
      <c r="I933" s="2"/>
    </row>
    <row r="934" spans="1:9" ht="12.75">
      <c r="A934" s="5" t="str">
        <f>IF(LEN(D934)=1,CONCATENATE(TEXT(MONTH(B934),"00"),RIGHT(YEAR(B934),2),C934,"_0",D934),CONCATENATE(TEXT(MONTH(B934),"00"),RIGHT(YEAR(B934),2),C934,"_",D934))</f>
        <v>1023ASHC_CT</v>
      </c>
      <c r="B934" s="4">
        <f>B933</f>
        <v>45202</v>
      </c>
      <c r="C934" s="3" t="str">
        <f>C933</f>
        <v>ASHC</v>
      </c>
      <c r="D934" s="3" t="str">
        <f>D933</f>
        <v>CT</v>
      </c>
      <c r="E934" s="6">
        <v>10</v>
      </c>
      <c r="F934" s="2">
        <f ca="1">IFERROR(__xludf.DUMMYFUNCTION("""COMPUTED_VALUE"""),33)</f>
        <v>33</v>
      </c>
      <c r="G934" s="2"/>
      <c r="H934" s="2"/>
      <c r="I934" s="2"/>
    </row>
    <row r="935" spans="1:9" ht="12.75">
      <c r="A935" s="5" t="str">
        <f>IF(LEN(D935)=1,CONCATENATE(TEXT(MONTH(B935),"00"),RIGHT(YEAR(B935),2),C935,"_0",D935),CONCATENATE(TEXT(MONTH(B935),"00"),RIGHT(YEAR(B935),2),C935,"_",D935))</f>
        <v>1023ASHC_CT</v>
      </c>
      <c r="B935" s="4">
        <f>B934</f>
        <v>45202</v>
      </c>
      <c r="C935" s="3" t="str">
        <f>C934</f>
        <v>ASHC</v>
      </c>
      <c r="D935" s="3" t="str">
        <f>D934</f>
        <v>CT</v>
      </c>
      <c r="E935" s="6">
        <v>10</v>
      </c>
      <c r="F935" s="2">
        <f ca="1">IFERROR(__xludf.DUMMYFUNCTION("""COMPUTED_VALUE"""),34)</f>
        <v>34</v>
      </c>
      <c r="G935" s="2"/>
      <c r="H935" s="2"/>
      <c r="I935" s="2"/>
    </row>
    <row r="936" spans="1:9" ht="12.75">
      <c r="A936" s="5" t="str">
        <f>IF(LEN(D936)=1,CONCATENATE(TEXT(MONTH(B936),"00"),RIGHT(YEAR(B936),2),C936,"_0",D936),CONCATENATE(TEXT(MONTH(B936),"00"),RIGHT(YEAR(B936),2),C936,"_",D936))</f>
        <v>1023ASHC_CT</v>
      </c>
      <c r="B936" s="4">
        <f>B935</f>
        <v>45202</v>
      </c>
      <c r="C936" s="3" t="str">
        <f>C935</f>
        <v>ASHC</v>
      </c>
      <c r="D936" s="3" t="str">
        <f>D935</f>
        <v>CT</v>
      </c>
      <c r="E936" s="6">
        <v>10</v>
      </c>
      <c r="F936" s="2">
        <f ca="1">IFERROR(__xludf.DUMMYFUNCTION("""COMPUTED_VALUE"""),35)</f>
        <v>35</v>
      </c>
      <c r="G936" s="2"/>
      <c r="H936" s="2"/>
      <c r="I936" s="2"/>
    </row>
    <row r="937" spans="1:9" ht="12.75">
      <c r="A937" s="5" t="str">
        <f>IF(LEN(D937)=1,CONCATENATE(TEXT(MONTH(B937),"00"),RIGHT(YEAR(B937),2),C937,"_0",D937),CONCATENATE(TEXT(MONTH(B937),"00"),RIGHT(YEAR(B937),2),C937,"_",D937))</f>
        <v>1023ASHC_CT</v>
      </c>
      <c r="B937" s="4">
        <f>B936</f>
        <v>45202</v>
      </c>
      <c r="C937" s="3" t="str">
        <f>C936</f>
        <v>ASHC</v>
      </c>
      <c r="D937" s="3" t="str">
        <f>D936</f>
        <v>CT</v>
      </c>
      <c r="E937" s="6">
        <v>10</v>
      </c>
      <c r="F937" s="2">
        <f ca="1">IFERROR(__xludf.DUMMYFUNCTION("""COMPUTED_VALUE"""),36)</f>
        <v>36</v>
      </c>
      <c r="G937" s="2"/>
      <c r="H937" s="2"/>
      <c r="I937" s="2"/>
    </row>
    <row r="938" spans="1:9" ht="12.75">
      <c r="A938" s="5" t="str">
        <f>IF(LEN(D938)=1,CONCATENATE(TEXT(MONTH(B938),"00"),RIGHT(YEAR(B938),2),C938,"_0",D938),CONCATENATE(TEXT(MONTH(B938),"00"),RIGHT(YEAR(B938),2),C938,"_",D938))</f>
        <v>1023ASHC_CT</v>
      </c>
      <c r="B938" s="4">
        <f>B937</f>
        <v>45202</v>
      </c>
      <c r="C938" s="3" t="str">
        <f>C937</f>
        <v>ASHC</v>
      </c>
      <c r="D938" s="3" t="str">
        <f>D937</f>
        <v>CT</v>
      </c>
      <c r="E938" s="6">
        <v>10</v>
      </c>
      <c r="F938" s="2">
        <f ca="1">IFERROR(__xludf.DUMMYFUNCTION("""COMPUTED_VALUE"""),37)</f>
        <v>37</v>
      </c>
      <c r="G938" s="2"/>
      <c r="H938" s="2"/>
      <c r="I938" s="2"/>
    </row>
    <row r="939" spans="1:9" ht="12.75">
      <c r="A939" s="5" t="str">
        <f>IF(LEN(D939)=1,CONCATENATE(TEXT(MONTH(B939),"00"),RIGHT(YEAR(B939),2),C939,"_0",D939),CONCATENATE(TEXT(MONTH(B939),"00"),RIGHT(YEAR(B939),2),C939,"_",D939))</f>
        <v>1023ASHC_CT</v>
      </c>
      <c r="B939" s="4">
        <f>B938</f>
        <v>45202</v>
      </c>
      <c r="C939" s="3" t="str">
        <f>C938</f>
        <v>ASHC</v>
      </c>
      <c r="D939" s="3" t="str">
        <f>D938</f>
        <v>CT</v>
      </c>
      <c r="E939" s="6">
        <v>10</v>
      </c>
      <c r="F939" s="2">
        <f ca="1">IFERROR(__xludf.DUMMYFUNCTION("""COMPUTED_VALUE"""),38)</f>
        <v>38</v>
      </c>
      <c r="G939" s="2"/>
      <c r="H939" s="2"/>
      <c r="I939" s="2"/>
    </row>
    <row r="940" spans="1:9" ht="12.75">
      <c r="A940" s="5" t="str">
        <f>IF(LEN(D940)=1,CONCATENATE(TEXT(MONTH(B940),"00"),RIGHT(YEAR(B940),2),C940,"_0",D940),CONCATENATE(TEXT(MONTH(B940),"00"),RIGHT(YEAR(B940),2),C940,"_",D940))</f>
        <v>1023ASHC_CT</v>
      </c>
      <c r="B940" s="4">
        <f>B939</f>
        <v>45202</v>
      </c>
      <c r="C940" s="3" t="str">
        <f>C939</f>
        <v>ASHC</v>
      </c>
      <c r="D940" s="3" t="str">
        <f>D939</f>
        <v>CT</v>
      </c>
      <c r="E940" s="6">
        <v>10</v>
      </c>
      <c r="F940" s="2">
        <f ca="1">IFERROR(__xludf.DUMMYFUNCTION("""COMPUTED_VALUE"""),39)</f>
        <v>39</v>
      </c>
      <c r="G940" s="2"/>
      <c r="H940" s="2"/>
      <c r="I940" s="2"/>
    </row>
    <row r="941" spans="1:9" ht="12.75">
      <c r="A941" s="5" t="str">
        <f>IF(LEN(D941)=1,CONCATENATE(TEXT(MONTH(B941),"00"),RIGHT(YEAR(B941),2),C941,"_0",D941),CONCATENATE(TEXT(MONTH(B941),"00"),RIGHT(YEAR(B941),2),C941,"_",D941))</f>
        <v>1023ASHC_CT</v>
      </c>
      <c r="B941" s="4">
        <f>B940</f>
        <v>45202</v>
      </c>
      <c r="C941" s="3" t="str">
        <f>C940</f>
        <v>ASHC</v>
      </c>
      <c r="D941" s="3" t="str">
        <f>D940</f>
        <v>CT</v>
      </c>
      <c r="E941" s="6">
        <v>10</v>
      </c>
      <c r="F941" s="2">
        <f ca="1">IFERROR(__xludf.DUMMYFUNCTION("""COMPUTED_VALUE"""),40)</f>
        <v>40</v>
      </c>
      <c r="G941" s="2"/>
      <c r="H941" s="2"/>
      <c r="I941" s="2"/>
    </row>
    <row r="942" spans="1:9" ht="12.75">
      <c r="A942" s="5" t="str">
        <f>IF(LEN(D942)=1,CONCATENATE(TEXT(MONTH(B942),"00"),RIGHT(YEAR(B942),2),C942,"_0",D942),CONCATENATE(TEXT(MONTH(B942),"00"),RIGHT(YEAR(B942),2),C942,"_",D942))</f>
        <v>1023ASHC_CT</v>
      </c>
      <c r="B942" s="4">
        <f>B941</f>
        <v>45202</v>
      </c>
      <c r="C942" s="3" t="str">
        <f>C941</f>
        <v>ASHC</v>
      </c>
      <c r="D942" s="3" t="str">
        <f>D941</f>
        <v>CT</v>
      </c>
      <c r="E942" s="6">
        <v>10</v>
      </c>
      <c r="F942" s="2">
        <f ca="1">IFERROR(__xludf.DUMMYFUNCTION("""COMPUTED_VALUE"""),41)</f>
        <v>41</v>
      </c>
      <c r="G942" s="2"/>
      <c r="H942" s="2"/>
      <c r="I942" s="2"/>
    </row>
    <row r="943" spans="1:9" ht="12.75">
      <c r="A943" s="5" t="str">
        <f>IF(LEN(D943)=1,CONCATENATE(TEXT(MONTH(B943),"00"),RIGHT(YEAR(B943),2),C943,"_0",D943),CONCATENATE(TEXT(MONTH(B943),"00"),RIGHT(YEAR(B943),2),C943,"_",D943))</f>
        <v>1023ASHC_CT</v>
      </c>
      <c r="B943" s="4">
        <f>B942</f>
        <v>45202</v>
      </c>
      <c r="C943" s="3" t="str">
        <f>C942</f>
        <v>ASHC</v>
      </c>
      <c r="D943" s="3" t="str">
        <f>D942</f>
        <v>CT</v>
      </c>
      <c r="E943" s="6">
        <v>10</v>
      </c>
      <c r="F943" s="2">
        <f ca="1">IFERROR(__xludf.DUMMYFUNCTION("""COMPUTED_VALUE"""),42)</f>
        <v>42</v>
      </c>
      <c r="G943" s="2"/>
      <c r="H943" s="2"/>
      <c r="I943" s="2"/>
    </row>
    <row r="944" spans="1:9" ht="12.75">
      <c r="A944" s="5" t="str">
        <f>IF(LEN(D944)=1,CONCATENATE(TEXT(MONTH(B944),"00"),RIGHT(YEAR(B944),2),C944,"_0",D944),CONCATENATE(TEXT(MONTH(B944),"00"),RIGHT(YEAR(B944),2),C944,"_",D944))</f>
        <v>1023ASHC_CT</v>
      </c>
      <c r="B944" s="4">
        <f>B943</f>
        <v>45202</v>
      </c>
      <c r="C944" s="3" t="str">
        <f>C943</f>
        <v>ASHC</v>
      </c>
      <c r="D944" s="3" t="str">
        <f>D943</f>
        <v>CT</v>
      </c>
      <c r="E944" s="6">
        <v>10</v>
      </c>
      <c r="F944" s="2">
        <f ca="1">IFERROR(__xludf.DUMMYFUNCTION("""COMPUTED_VALUE"""),43)</f>
        <v>43</v>
      </c>
      <c r="G944" s="2"/>
      <c r="H944" s="2"/>
      <c r="I944" s="2"/>
    </row>
    <row r="945" spans="1:9" ht="12.75">
      <c r="A945" s="5" t="str">
        <f>IF(LEN(D945)=1,CONCATENATE(TEXT(MONTH(B945),"00"),RIGHT(YEAR(B945),2),C945,"_0",D945),CONCATENATE(TEXT(MONTH(B945),"00"),RIGHT(YEAR(B945),2),C945,"_",D945))</f>
        <v>1023ASHC_CT</v>
      </c>
      <c r="B945" s="4">
        <f>B944</f>
        <v>45202</v>
      </c>
      <c r="C945" s="3" t="str">
        <f>C944</f>
        <v>ASHC</v>
      </c>
      <c r="D945" s="3" t="str">
        <f>D944</f>
        <v>CT</v>
      </c>
      <c r="E945" s="6">
        <v>10</v>
      </c>
      <c r="F945" s="2">
        <f ca="1">IFERROR(__xludf.DUMMYFUNCTION("""COMPUTED_VALUE"""),44)</f>
        <v>44</v>
      </c>
      <c r="G945" s="2"/>
      <c r="H945" s="2"/>
      <c r="I945" s="2"/>
    </row>
    <row r="946" spans="1:9" ht="12.75">
      <c r="A946" s="5" t="str">
        <f>IF(LEN(D946)=1,CONCATENATE(TEXT(MONTH(B946),"00"),RIGHT(YEAR(B946),2),C946,"_0",D946),CONCATENATE(TEXT(MONTH(B946),"00"),RIGHT(YEAR(B946),2),C946,"_",D946))</f>
        <v>1023ASHC_CT</v>
      </c>
      <c r="B946" s="4">
        <f>B945</f>
        <v>45202</v>
      </c>
      <c r="C946" s="3" t="str">
        <f>C945</f>
        <v>ASHC</v>
      </c>
      <c r="D946" s="3" t="str">
        <f>D945</f>
        <v>CT</v>
      </c>
      <c r="E946" s="6">
        <v>10</v>
      </c>
      <c r="F946" s="2">
        <f ca="1">IFERROR(__xludf.DUMMYFUNCTION("""COMPUTED_VALUE"""),45)</f>
        <v>45</v>
      </c>
      <c r="G946" s="2"/>
      <c r="H946" s="2"/>
      <c r="I946" s="2"/>
    </row>
    <row r="947" spans="1:9" ht="12.75">
      <c r="A947" s="5" t="str">
        <f>IF(LEN(D947)=1,CONCATENATE(TEXT(MONTH(B947),"00"),RIGHT(YEAR(B947),2),C947,"_0",D947),CONCATENATE(TEXT(MONTH(B947),"00"),RIGHT(YEAR(B947),2),C947,"_",D947))</f>
        <v>1023ASHC_CT</v>
      </c>
      <c r="B947" s="4">
        <f>B946</f>
        <v>45202</v>
      </c>
      <c r="C947" s="3" t="str">
        <f>C946</f>
        <v>ASHC</v>
      </c>
      <c r="D947" s="3" t="str">
        <f>D946</f>
        <v>CT</v>
      </c>
      <c r="E947" s="6">
        <v>10</v>
      </c>
      <c r="F947" s="2">
        <f ca="1">IFERROR(__xludf.DUMMYFUNCTION("""COMPUTED_VALUE"""),46)</f>
        <v>46</v>
      </c>
      <c r="G947" s="2"/>
      <c r="H947" s="2"/>
      <c r="I947" s="2"/>
    </row>
    <row r="948" spans="1:9" ht="12.75">
      <c r="A948" s="5" t="str">
        <f>IF(LEN(D948)=1,CONCATENATE(TEXT(MONTH(B948),"00"),RIGHT(YEAR(B948),2),C948,"_0",D948),CONCATENATE(TEXT(MONTH(B948),"00"),RIGHT(YEAR(B948),2),C948,"_",D948))</f>
        <v>1023ASHC_CT</v>
      </c>
      <c r="B948" s="4">
        <f>B947</f>
        <v>45202</v>
      </c>
      <c r="C948" s="3" t="str">
        <f>C947</f>
        <v>ASHC</v>
      </c>
      <c r="D948" s="3" t="str">
        <f>D947</f>
        <v>CT</v>
      </c>
      <c r="E948" s="6">
        <v>10</v>
      </c>
      <c r="F948" s="2">
        <f ca="1">IFERROR(__xludf.DUMMYFUNCTION("""COMPUTED_VALUE"""),47)</f>
        <v>47</v>
      </c>
      <c r="G948" s="2"/>
      <c r="H948" s="2"/>
      <c r="I948" s="2"/>
    </row>
    <row r="949" spans="1:9" ht="12.75">
      <c r="A949" s="5" t="str">
        <f>IF(LEN(D949)=1,CONCATENATE(TEXT(MONTH(B949),"00"),RIGHT(YEAR(B949),2),C949,"_0",D949),CONCATENATE(TEXT(MONTH(B949),"00"),RIGHT(YEAR(B949),2),C949,"_",D949))</f>
        <v>1023ASHC_CT</v>
      </c>
      <c r="B949" s="4">
        <f>B948</f>
        <v>45202</v>
      </c>
      <c r="C949" s="3" t="str">
        <f>C948</f>
        <v>ASHC</v>
      </c>
      <c r="D949" s="3" t="str">
        <f>D948</f>
        <v>CT</v>
      </c>
      <c r="E949" s="6">
        <v>10</v>
      </c>
      <c r="F949" s="2">
        <f ca="1">IFERROR(__xludf.DUMMYFUNCTION("""COMPUTED_VALUE"""),48)</f>
        <v>48</v>
      </c>
      <c r="G949" s="2"/>
      <c r="H949" s="2"/>
      <c r="I949" s="2"/>
    </row>
    <row r="950" spans="1:9" ht="12.75">
      <c r="A950" s="5" t="str">
        <f>IF(LEN(D950)=1,CONCATENATE(TEXT(MONTH(B950),"00"),RIGHT(YEAR(B950),2),C950,"_0",D950),CONCATENATE(TEXT(MONTH(B950),"00"),RIGHT(YEAR(B950),2),C950,"_",D950))</f>
        <v>1023ASHC_CT</v>
      </c>
      <c r="B950" s="4">
        <f>B949</f>
        <v>45202</v>
      </c>
      <c r="C950" s="3" t="str">
        <f>C949</f>
        <v>ASHC</v>
      </c>
      <c r="D950" s="3" t="str">
        <f>D949</f>
        <v>CT</v>
      </c>
      <c r="E950" s="6">
        <v>10</v>
      </c>
      <c r="F950" s="2">
        <f ca="1">IFERROR(__xludf.DUMMYFUNCTION("""COMPUTED_VALUE"""),49)</f>
        <v>49</v>
      </c>
      <c r="G950" s="2"/>
      <c r="H950" s="2"/>
      <c r="I950" s="2"/>
    </row>
    <row r="951" spans="1:9" ht="12.75">
      <c r="A951" s="5" t="str">
        <f>IF(LEN(D951)=1,CONCATENATE(TEXT(MONTH(B951),"00"),RIGHT(YEAR(B951),2),C951,"_0",D951),CONCATENATE(TEXT(MONTH(B951),"00"),RIGHT(YEAR(B951),2),C951,"_",D951))</f>
        <v>1023ASHC_CT</v>
      </c>
      <c r="B951" s="4">
        <f>B950</f>
        <v>45202</v>
      </c>
      <c r="C951" s="3" t="str">
        <f>C950</f>
        <v>ASHC</v>
      </c>
      <c r="D951" s="3" t="str">
        <f>D950</f>
        <v>CT</v>
      </c>
      <c r="E951" s="6">
        <v>10</v>
      </c>
      <c r="F951" s="2">
        <f ca="1">IFERROR(__xludf.DUMMYFUNCTION("""COMPUTED_VALUE"""),50)</f>
        <v>50</v>
      </c>
      <c r="G951" s="2"/>
      <c r="H951" s="2"/>
      <c r="I951" s="2"/>
    </row>
    <row r="952" spans="1:9" ht="12.75">
      <c r="A952" s="5" t="str">
        <f>IF(LEN(D952)=1,CONCATENATE(TEXT(MONTH(B952),"00"),RIGHT(YEAR(B952),2),C952,"_0",D952),CONCATENATE(TEXT(MONTH(B952),"00"),RIGHT(YEAR(B952),2),C952,"_",D952))</f>
        <v>1023ASHC_CT</v>
      </c>
      <c r="B952" s="4">
        <f>B951</f>
        <v>45202</v>
      </c>
      <c r="C952" s="3" t="str">
        <f>C951</f>
        <v>ASHC</v>
      </c>
      <c r="D952" s="3" t="str">
        <f>D951</f>
        <v>CT</v>
      </c>
      <c r="E952" s="6">
        <v>10</v>
      </c>
      <c r="F952" s="2">
        <f ca="1">IFERROR(__xludf.DUMMYFUNCTION("""COMPUTED_VALUE"""),51)</f>
        <v>51</v>
      </c>
      <c r="G952" s="2"/>
      <c r="H952" s="2"/>
      <c r="I952" s="2"/>
    </row>
    <row r="953" spans="1:9" ht="12.75">
      <c r="A953" s="5" t="str">
        <f>IF(LEN(D953)=1,CONCATENATE(TEXT(MONTH(B953),"00"),RIGHT(YEAR(B953),2),C953,"_0",D953),CONCATENATE(TEXT(MONTH(B953),"00"),RIGHT(YEAR(B953),2),C953,"_",D953))</f>
        <v>1023ASHC_CT</v>
      </c>
      <c r="B953" s="4">
        <f>B952</f>
        <v>45202</v>
      </c>
      <c r="C953" s="3" t="str">
        <f>C952</f>
        <v>ASHC</v>
      </c>
      <c r="D953" s="3" t="str">
        <f>D952</f>
        <v>CT</v>
      </c>
      <c r="E953" s="6">
        <v>10</v>
      </c>
      <c r="F953" s="2">
        <f ca="1">IFERROR(__xludf.DUMMYFUNCTION("""COMPUTED_VALUE"""),52)</f>
        <v>52</v>
      </c>
      <c r="G953" s="2"/>
      <c r="H953" s="2"/>
      <c r="I953" s="2"/>
    </row>
    <row r="954" spans="1:9" ht="12.75">
      <c r="A954" s="5" t="str">
        <f>IF(LEN(D954)=1,CONCATENATE(TEXT(MONTH(B954),"00"),RIGHT(YEAR(B954),2),C954,"_0",D954),CONCATENATE(TEXT(MONTH(B954),"00"),RIGHT(YEAR(B954),2),C954,"_",D954))</f>
        <v>1023ASHC_CT</v>
      </c>
      <c r="B954" s="4">
        <f>B953</f>
        <v>45202</v>
      </c>
      <c r="C954" s="3" t="str">
        <f>C953</f>
        <v>ASHC</v>
      </c>
      <c r="D954" s="3" t="str">
        <f>D953</f>
        <v>CT</v>
      </c>
      <c r="E954" s="6">
        <v>10</v>
      </c>
      <c r="F954" s="2">
        <f ca="1">IFERROR(__xludf.DUMMYFUNCTION("""COMPUTED_VALUE"""),53)</f>
        <v>53</v>
      </c>
      <c r="G954" s="2"/>
      <c r="H954" s="2"/>
      <c r="I954" s="2"/>
    </row>
    <row r="955" spans="1:9" ht="12.75">
      <c r="A955" s="5" t="str">
        <f>IF(LEN(D955)=1,CONCATENATE(TEXT(MONTH(B955),"00"),RIGHT(YEAR(B955),2),C955,"_0",D955),CONCATENATE(TEXT(MONTH(B955),"00"),RIGHT(YEAR(B955),2),C955,"_",D955))</f>
        <v>1023ASHC_CT</v>
      </c>
      <c r="B955" s="4">
        <f>B954</f>
        <v>45202</v>
      </c>
      <c r="C955" s="3" t="str">
        <f>C954</f>
        <v>ASHC</v>
      </c>
      <c r="D955" s="3" t="str">
        <f>D954</f>
        <v>CT</v>
      </c>
      <c r="E955" s="6">
        <v>10</v>
      </c>
      <c r="F955" s="2">
        <f ca="1">IFERROR(__xludf.DUMMYFUNCTION("""COMPUTED_VALUE"""),54)</f>
        <v>54</v>
      </c>
      <c r="G955" s="2"/>
      <c r="H955" s="2"/>
      <c r="I955" s="2"/>
    </row>
    <row r="956" spans="1:9" ht="12.75">
      <c r="A956" s="5" t="str">
        <f>IF(LEN(D956)=1,CONCATENATE(TEXT(MONTH(B956),"00"),RIGHT(YEAR(B956),2),C956,"_0",D956),CONCATENATE(TEXT(MONTH(B956),"00"),RIGHT(YEAR(B956),2),C956,"_",D956))</f>
        <v>1023ASHC_CT</v>
      </c>
      <c r="B956" s="4">
        <f>B955</f>
        <v>45202</v>
      </c>
      <c r="C956" s="3" t="str">
        <f>C955</f>
        <v>ASHC</v>
      </c>
      <c r="D956" s="3" t="str">
        <f>D955</f>
        <v>CT</v>
      </c>
      <c r="E956" s="6">
        <v>10</v>
      </c>
      <c r="F956" s="2">
        <f ca="1">IFERROR(__xludf.DUMMYFUNCTION("""COMPUTED_VALUE"""),55)</f>
        <v>55</v>
      </c>
      <c r="G956" s="2"/>
      <c r="H956" s="2"/>
      <c r="I956" s="2"/>
    </row>
    <row r="957" spans="1:9" ht="12.75">
      <c r="A957" s="5" t="str">
        <f>IF(LEN(D957)=1,CONCATENATE(TEXT(MONTH(B957),"00"),RIGHT(YEAR(B957),2),C957,"_0",D957),CONCATENATE(TEXT(MONTH(B957),"00"),RIGHT(YEAR(B957),2),C957,"_",D957))</f>
        <v>1023ASHC_CT</v>
      </c>
      <c r="B957" s="4">
        <f>B956</f>
        <v>45202</v>
      </c>
      <c r="C957" s="3" t="str">
        <f>C956</f>
        <v>ASHC</v>
      </c>
      <c r="D957" s="3" t="str">
        <f>D956</f>
        <v>CT</v>
      </c>
      <c r="E957" s="6">
        <v>10</v>
      </c>
      <c r="F957" s="2">
        <f ca="1">IFERROR(__xludf.DUMMYFUNCTION("""COMPUTED_VALUE"""),56)</f>
        <v>56</v>
      </c>
      <c r="G957" s="2"/>
      <c r="H957" s="2"/>
      <c r="I957" s="2"/>
    </row>
    <row r="958" spans="1:9" ht="12.75">
      <c r="A958" s="5" t="str">
        <f>IF(LEN(D958)=1,CONCATENATE(TEXT(MONTH(B958),"00"),RIGHT(YEAR(B958),2),C958,"_0",D958),CONCATENATE(TEXT(MONTH(B958),"00"),RIGHT(YEAR(B958),2),C958,"_",D958))</f>
        <v>1023ASHC_CT</v>
      </c>
      <c r="B958" s="4">
        <f>B957</f>
        <v>45202</v>
      </c>
      <c r="C958" s="3" t="str">
        <f>C957</f>
        <v>ASHC</v>
      </c>
      <c r="D958" s="3" t="str">
        <f>D957</f>
        <v>CT</v>
      </c>
      <c r="E958" s="6">
        <v>10</v>
      </c>
      <c r="F958" s="2">
        <f ca="1">IFERROR(__xludf.DUMMYFUNCTION("""COMPUTED_VALUE"""),57)</f>
        <v>57</v>
      </c>
      <c r="G958" s="2"/>
      <c r="H958" s="2"/>
      <c r="I958" s="2"/>
    </row>
    <row r="959" spans="1:9" ht="12.75">
      <c r="A959" s="5" t="str">
        <f>IF(LEN(D959)=1,CONCATENATE(TEXT(MONTH(B959),"00"),RIGHT(YEAR(B959),2),C959,"_0",D959),CONCATENATE(TEXT(MONTH(B959),"00"),RIGHT(YEAR(B959),2),C959,"_",D959))</f>
        <v>1023ASHC_CT</v>
      </c>
      <c r="B959" s="4">
        <f>B958</f>
        <v>45202</v>
      </c>
      <c r="C959" s="3" t="str">
        <f>C958</f>
        <v>ASHC</v>
      </c>
      <c r="D959" s="3" t="str">
        <f>D958</f>
        <v>CT</v>
      </c>
      <c r="E959" s="6">
        <v>10</v>
      </c>
      <c r="F959" s="2">
        <f ca="1">IFERROR(__xludf.DUMMYFUNCTION("""COMPUTED_VALUE"""),58)</f>
        <v>58</v>
      </c>
      <c r="G959" s="2"/>
      <c r="H959" s="2"/>
      <c r="I959" s="2"/>
    </row>
    <row r="960" spans="1:9" ht="12.75">
      <c r="A960" s="5" t="str">
        <f>IF(LEN(D960)=1,CONCATENATE(TEXT(MONTH(B960),"00"),RIGHT(YEAR(B960),2),C960,"_0",D960),CONCATENATE(TEXT(MONTH(B960),"00"),RIGHT(YEAR(B960),2),C960,"_",D960))</f>
        <v>1023ASHC_CT</v>
      </c>
      <c r="B960" s="4">
        <f>B959</f>
        <v>45202</v>
      </c>
      <c r="C960" s="3" t="str">
        <f>C959</f>
        <v>ASHC</v>
      </c>
      <c r="D960" s="3" t="str">
        <f>D959</f>
        <v>CT</v>
      </c>
      <c r="E960" s="6">
        <v>10</v>
      </c>
      <c r="F960" s="2">
        <f ca="1">IFERROR(__xludf.DUMMYFUNCTION("""COMPUTED_VALUE"""),59)</f>
        <v>59</v>
      </c>
      <c r="G960" s="2"/>
      <c r="H960" s="2"/>
      <c r="I960" s="2"/>
    </row>
    <row r="961" spans="1:9" ht="12.75">
      <c r="A961" s="5" t="str">
        <f>IF(LEN(D961)=1,CONCATENATE(TEXT(MONTH(B961),"00"),RIGHT(YEAR(B961),2),C961,"_0",D961),CONCATENATE(TEXT(MONTH(B961),"00"),RIGHT(YEAR(B961),2),C961,"_",D961))</f>
        <v>1023ASHC_CT</v>
      </c>
      <c r="B961" s="4">
        <f>B960</f>
        <v>45202</v>
      </c>
      <c r="C961" s="3" t="str">
        <f>C960</f>
        <v>ASHC</v>
      </c>
      <c r="D961" s="3" t="str">
        <f>D960</f>
        <v>CT</v>
      </c>
      <c r="E961" s="6">
        <v>10</v>
      </c>
      <c r="F961" s="2">
        <f ca="1">IFERROR(__xludf.DUMMYFUNCTION("""COMPUTED_VALUE"""),60)</f>
        <v>60</v>
      </c>
      <c r="G961" s="2"/>
      <c r="H961" s="2"/>
      <c r="I961" s="2"/>
    </row>
    <row r="962" spans="1:9" ht="12.75">
      <c r="A962" s="5" t="str">
        <f>IF(LEN(D962)=1,CONCATENATE(TEXT(MONTH(B962),"00"),RIGHT(YEAR(B962),2),C962,"_0",D962),CONCATENATE(TEXT(MONTH(B962),"00"),RIGHT(YEAR(B962),2),C962,"_",D962))</f>
        <v>1023ASHC_CT</v>
      </c>
      <c r="B962" s="4">
        <f>B961</f>
        <v>45202</v>
      </c>
      <c r="C962" s="3" t="str">
        <f>C961</f>
        <v>ASHC</v>
      </c>
      <c r="D962" s="3" t="str">
        <f>D961</f>
        <v>CT</v>
      </c>
      <c r="E962" s="6">
        <v>10</v>
      </c>
      <c r="F962" s="2">
        <f ca="1">IFERROR(__xludf.DUMMYFUNCTION("""COMPUTED_VALUE"""),61)</f>
        <v>61</v>
      </c>
      <c r="G962" s="2"/>
      <c r="H962" s="2"/>
      <c r="I962" s="2"/>
    </row>
    <row r="963" spans="1:9" ht="12.75">
      <c r="A963" s="5" t="str">
        <f>IF(LEN(D963)=1,CONCATENATE(TEXT(MONTH(B963),"00"),RIGHT(YEAR(B963),2),C963,"_0",D963),CONCATENATE(TEXT(MONTH(B963),"00"),RIGHT(YEAR(B963),2),C963,"_",D963))</f>
        <v>1023ASHC_CT</v>
      </c>
      <c r="B963" s="4">
        <f>B962</f>
        <v>45202</v>
      </c>
      <c r="C963" s="3" t="str">
        <f>C962</f>
        <v>ASHC</v>
      </c>
      <c r="D963" s="3" t="str">
        <f>D962</f>
        <v>CT</v>
      </c>
      <c r="E963" s="6">
        <v>10</v>
      </c>
      <c r="F963" s="2">
        <f ca="1">IFERROR(__xludf.DUMMYFUNCTION("""COMPUTED_VALUE"""),62)</f>
        <v>62</v>
      </c>
      <c r="G963" s="2"/>
      <c r="H963" s="2"/>
      <c r="I963" s="2"/>
    </row>
    <row r="964" spans="1:9" ht="12.75">
      <c r="A964" s="5" t="str">
        <f>IF(LEN(D964)=1,CONCATENATE(TEXT(MONTH(B964),"00"),RIGHT(YEAR(B964),2),C964,"_0",D964),CONCATENATE(TEXT(MONTH(B964),"00"),RIGHT(YEAR(B964),2),C964,"_",D964))</f>
        <v>1023ASHC_CT</v>
      </c>
      <c r="B964" s="4">
        <f>B963</f>
        <v>45202</v>
      </c>
      <c r="C964" s="3" t="str">
        <f>C963</f>
        <v>ASHC</v>
      </c>
      <c r="D964" s="3" t="str">
        <f>D963</f>
        <v>CT</v>
      </c>
      <c r="E964" s="6">
        <v>10</v>
      </c>
      <c r="F964" s="2">
        <f ca="1">IFERROR(__xludf.DUMMYFUNCTION("""COMPUTED_VALUE"""),63)</f>
        <v>63</v>
      </c>
      <c r="G964" s="2"/>
      <c r="H964" s="2"/>
      <c r="I964" s="2"/>
    </row>
    <row r="965" spans="1:9" ht="12.75">
      <c r="A965" s="5" t="str">
        <f>IF(LEN(D965)=1,CONCATENATE(TEXT(MONTH(B965),"00"),RIGHT(YEAR(B965),2),C965,"_0",D965),CONCATENATE(TEXT(MONTH(B965),"00"),RIGHT(YEAR(B965),2),C965,"_",D965))</f>
        <v>1023ASHC_CT</v>
      </c>
      <c r="B965" s="4">
        <f>B964</f>
        <v>45202</v>
      </c>
      <c r="C965" s="3" t="str">
        <f>C964</f>
        <v>ASHC</v>
      </c>
      <c r="D965" s="3" t="str">
        <f>D964</f>
        <v>CT</v>
      </c>
      <c r="E965" s="6">
        <v>10</v>
      </c>
      <c r="F965" s="2">
        <f ca="1">IFERROR(__xludf.DUMMYFUNCTION("""COMPUTED_VALUE"""),64)</f>
        <v>64</v>
      </c>
      <c r="G965" s="2"/>
      <c r="H965" s="2"/>
      <c r="I965" s="2"/>
    </row>
    <row r="966" spans="1:9" ht="12.75">
      <c r="A966" s="5" t="str">
        <f>IF(LEN(D966)=1,CONCATENATE(TEXT(MONTH(B966),"00"),RIGHT(YEAR(B966),2),C966,"_0",D966),CONCATENATE(TEXT(MONTH(B966),"00"),RIGHT(YEAR(B966),2),C966,"_",D966))</f>
        <v>1023ASHC_CT</v>
      </c>
      <c r="B966" s="4">
        <f>B965</f>
        <v>45202</v>
      </c>
      <c r="C966" s="3" t="str">
        <f>C965</f>
        <v>ASHC</v>
      </c>
      <c r="D966" s="3" t="str">
        <f>D965</f>
        <v>CT</v>
      </c>
      <c r="E966" s="6">
        <v>10</v>
      </c>
      <c r="F966" s="2">
        <f ca="1">IFERROR(__xludf.DUMMYFUNCTION("""COMPUTED_VALUE"""),65)</f>
        <v>65</v>
      </c>
      <c r="G966" s="2"/>
      <c r="H966" s="2"/>
      <c r="I966" s="2"/>
    </row>
    <row r="967" spans="1:9" ht="12.75">
      <c r="A967" s="5" t="str">
        <f>IF(LEN(D967)=1,CONCATENATE(TEXT(MONTH(B967),"00"),RIGHT(YEAR(B967),2),C967,"_0",D967),CONCATENATE(TEXT(MONTH(B967),"00"),RIGHT(YEAR(B967),2),C967,"_",D967))</f>
        <v>1023ASHC_CT</v>
      </c>
      <c r="B967" s="4">
        <f>B966</f>
        <v>45202</v>
      </c>
      <c r="C967" s="3" t="str">
        <f>C966</f>
        <v>ASHC</v>
      </c>
      <c r="D967" s="3" t="str">
        <f>D966</f>
        <v>CT</v>
      </c>
      <c r="E967" s="6">
        <v>10</v>
      </c>
      <c r="F967" s="2">
        <f ca="1">IFERROR(__xludf.DUMMYFUNCTION("""COMPUTED_VALUE"""),66)</f>
        <v>66</v>
      </c>
      <c r="G967" s="2"/>
      <c r="H967" s="2"/>
      <c r="I967" s="2"/>
    </row>
    <row r="968" spans="1:9" ht="12.75">
      <c r="A968" s="5" t="str">
        <f>IF(LEN(D968)=1,CONCATENATE(TEXT(MONTH(B968),"00"),RIGHT(YEAR(B968),2),C968,"_0",D968),CONCATENATE(TEXT(MONTH(B968),"00"),RIGHT(YEAR(B968),2),C968,"_",D968))</f>
        <v>1023ASHC_CT</v>
      </c>
      <c r="B968" s="4">
        <f>B967</f>
        <v>45202</v>
      </c>
      <c r="C968" s="3" t="str">
        <f>C967</f>
        <v>ASHC</v>
      </c>
      <c r="D968" s="3" t="str">
        <f>D967</f>
        <v>CT</v>
      </c>
      <c r="E968" s="6">
        <v>10</v>
      </c>
      <c r="F968" s="2">
        <f ca="1">IFERROR(__xludf.DUMMYFUNCTION("""COMPUTED_VALUE"""),67)</f>
        <v>67</v>
      </c>
      <c r="G968" s="2"/>
      <c r="H968" s="2"/>
      <c r="I968" s="2"/>
    </row>
    <row r="969" spans="1:9" ht="12.75">
      <c r="A969" s="5" t="str">
        <f>IF(LEN(D969)=1,CONCATENATE(TEXT(MONTH(B969),"00"),RIGHT(YEAR(B969),2),C969,"_0",D969),CONCATENATE(TEXT(MONTH(B969),"00"),RIGHT(YEAR(B969),2),C969,"_",D969))</f>
        <v>1023ASHC_CT</v>
      </c>
      <c r="B969" s="4">
        <f>B968</f>
        <v>45202</v>
      </c>
      <c r="C969" s="3" t="str">
        <f>C968</f>
        <v>ASHC</v>
      </c>
      <c r="D969" s="3" t="str">
        <f>D968</f>
        <v>CT</v>
      </c>
      <c r="E969" s="6">
        <v>10</v>
      </c>
      <c r="F969" s="2">
        <f ca="1">IFERROR(__xludf.DUMMYFUNCTION("""COMPUTED_VALUE"""),68)</f>
        <v>68</v>
      </c>
      <c r="G969" s="2"/>
      <c r="H969" s="2"/>
      <c r="I969" s="2"/>
    </row>
    <row r="970" spans="1:9" ht="12.75">
      <c r="A970" s="5" t="str">
        <f>IF(LEN(D970)=1,CONCATENATE(TEXT(MONTH(B970),"00"),RIGHT(YEAR(B970),2),C970,"_0",D970),CONCATENATE(TEXT(MONTH(B970),"00"),RIGHT(YEAR(B970),2),C970,"_",D970))</f>
        <v>1023ASHC_CT</v>
      </c>
      <c r="B970" s="4">
        <f>B969</f>
        <v>45202</v>
      </c>
      <c r="C970" s="3" t="str">
        <f>C969</f>
        <v>ASHC</v>
      </c>
      <c r="D970" s="3" t="str">
        <f>D969</f>
        <v>CT</v>
      </c>
      <c r="E970" s="6">
        <v>10</v>
      </c>
      <c r="F970" s="2">
        <f ca="1">IFERROR(__xludf.DUMMYFUNCTION("""COMPUTED_VALUE"""),69)</f>
        <v>69</v>
      </c>
      <c r="G970" s="2"/>
      <c r="H970" s="2"/>
      <c r="I970" s="2"/>
    </row>
    <row r="971" spans="1:9" ht="12.75">
      <c r="A971" s="5" t="str">
        <f>IF(LEN(D971)=1,CONCATENATE(TEXT(MONTH(B971),"00"),RIGHT(YEAR(B971),2),C971,"_0",D971),CONCATENATE(TEXT(MONTH(B971),"00"),RIGHT(YEAR(B971),2),C971,"_",D971))</f>
        <v>1023ASHC_CT</v>
      </c>
      <c r="B971" s="4">
        <f>B970</f>
        <v>45202</v>
      </c>
      <c r="C971" s="3" t="str">
        <f>C970</f>
        <v>ASHC</v>
      </c>
      <c r="D971" s="3" t="str">
        <f>D970</f>
        <v>CT</v>
      </c>
      <c r="E971" s="6">
        <v>10</v>
      </c>
      <c r="F971" s="2">
        <f ca="1">IFERROR(__xludf.DUMMYFUNCTION("""COMPUTED_VALUE"""),70)</f>
        <v>70</v>
      </c>
      <c r="G971" s="2"/>
      <c r="H971" s="2"/>
      <c r="I971" s="2"/>
    </row>
    <row r="972" spans="1:9" ht="12.75">
      <c r="A972" s="5" t="str">
        <f>IF(LEN(D972)=1,CONCATENATE(TEXT(MONTH(B972),"00"),RIGHT(YEAR(B972),2),C972,"_0",D972),CONCATENATE(TEXT(MONTH(B972),"00"),RIGHT(YEAR(B972),2),C972,"_",D972))</f>
        <v>1023ASHC_CT</v>
      </c>
      <c r="B972" s="4">
        <f>B971</f>
        <v>45202</v>
      </c>
      <c r="C972" s="3" t="str">
        <f>C971</f>
        <v>ASHC</v>
      </c>
      <c r="D972" s="3" t="str">
        <f>D971</f>
        <v>CT</v>
      </c>
      <c r="E972" s="6">
        <v>10</v>
      </c>
      <c r="F972" s="2">
        <f ca="1">IFERROR(__xludf.DUMMYFUNCTION("""COMPUTED_VALUE"""),71)</f>
        <v>71</v>
      </c>
      <c r="G972" s="2"/>
      <c r="H972" s="2"/>
      <c r="I972" s="2"/>
    </row>
    <row r="973" spans="1:9" ht="12.75">
      <c r="A973" s="5" t="str">
        <f>IF(LEN(D973)=1,CONCATENATE(TEXT(MONTH(B973),"00"),RIGHT(YEAR(B973),2),C973,"_0",D973),CONCATENATE(TEXT(MONTH(B973),"00"),RIGHT(YEAR(B973),2),C973,"_",D973))</f>
        <v>1023ASHC_CT</v>
      </c>
      <c r="B973" s="4">
        <f>B972</f>
        <v>45202</v>
      </c>
      <c r="C973" s="3" t="str">
        <f>C972</f>
        <v>ASHC</v>
      </c>
      <c r="D973" s="3" t="str">
        <f>D972</f>
        <v>CT</v>
      </c>
      <c r="E973" s="6">
        <v>10</v>
      </c>
      <c r="F973" s="2">
        <f ca="1">IFERROR(__xludf.DUMMYFUNCTION("""COMPUTED_VALUE"""),72)</f>
        <v>72</v>
      </c>
      <c r="G973" s="2"/>
      <c r="H973" s="2"/>
      <c r="I973" s="2"/>
    </row>
    <row r="974" spans="1:9" ht="12.75">
      <c r="A974" s="5" t="str">
        <f>IF(LEN(D974)=1,CONCATENATE(TEXT(MONTH(B974),"00"),RIGHT(YEAR(B974),2),C974,"_0",D974),CONCATENATE(TEXT(MONTH(B974),"00"),RIGHT(YEAR(B974),2),C974,"_",D974))</f>
        <v>1023ASHC_CT</v>
      </c>
      <c r="B974" s="4">
        <f>B973</f>
        <v>45202</v>
      </c>
      <c r="C974" s="3" t="str">
        <f>C973</f>
        <v>ASHC</v>
      </c>
      <c r="D974" s="3" t="str">
        <f>D973</f>
        <v>CT</v>
      </c>
      <c r="E974" s="6">
        <v>10</v>
      </c>
      <c r="F974" s="2">
        <f ca="1">IFERROR(__xludf.DUMMYFUNCTION("""COMPUTED_VALUE"""),73)</f>
        <v>73</v>
      </c>
      <c r="G974" s="2"/>
      <c r="H974" s="2"/>
      <c r="I974" s="2"/>
    </row>
    <row r="975" spans="1:9" ht="12.75">
      <c r="A975" s="5" t="str">
        <f>IF(LEN(D975)=1,CONCATENATE(TEXT(MONTH(B975),"00"),RIGHT(YEAR(B975),2),C975,"_0",D975),CONCATENATE(TEXT(MONTH(B975),"00"),RIGHT(YEAR(B975),2),C975,"_",D975))</f>
        <v>1023ASHC_CT</v>
      </c>
      <c r="B975" s="4">
        <f>B974</f>
        <v>45202</v>
      </c>
      <c r="C975" s="3" t="str">
        <f>C974</f>
        <v>ASHC</v>
      </c>
      <c r="D975" s="3" t="str">
        <f>D974</f>
        <v>CT</v>
      </c>
      <c r="E975" s="6">
        <v>10</v>
      </c>
      <c r="F975" s="2">
        <f ca="1">IFERROR(__xludf.DUMMYFUNCTION("""COMPUTED_VALUE"""),74)</f>
        <v>74</v>
      </c>
      <c r="G975" s="2"/>
      <c r="H975" s="2"/>
      <c r="I975" s="2"/>
    </row>
    <row r="976" spans="1:9" ht="12.75">
      <c r="A976" s="5" t="str">
        <f>IF(LEN(D976)=1,CONCATENATE(TEXT(MONTH(B976),"00"),RIGHT(YEAR(B976),2),C976,"_0",D976),CONCATENATE(TEXT(MONTH(B976),"00"),RIGHT(YEAR(B976),2),C976,"_",D976))</f>
        <v>1023ASHC_CT</v>
      </c>
      <c r="B976" s="4">
        <f>B975</f>
        <v>45202</v>
      </c>
      <c r="C976" s="3" t="str">
        <f>C975</f>
        <v>ASHC</v>
      </c>
      <c r="D976" s="3" t="str">
        <f>D975</f>
        <v>CT</v>
      </c>
      <c r="E976" s="6">
        <v>10</v>
      </c>
      <c r="F976" s="2">
        <f ca="1">IFERROR(__xludf.DUMMYFUNCTION("""COMPUTED_VALUE"""),75)</f>
        <v>75</v>
      </c>
      <c r="G976" s="2"/>
      <c r="H976" s="2"/>
      <c r="I976" s="2"/>
    </row>
    <row r="977" spans="1:9" ht="12.75">
      <c r="A977" s="5" t="str">
        <f>IF(LEN(D977)=1,CONCATENATE(TEXT(MONTH(B977),"00"),RIGHT(YEAR(B977),2),C977,"_0",D977),CONCATENATE(TEXT(MONTH(B977),"00"),RIGHT(YEAR(B977),2),C977,"_",D977))</f>
        <v>1023ASHC_CT</v>
      </c>
      <c r="B977" s="4">
        <f>B976</f>
        <v>45202</v>
      </c>
      <c r="C977" s="3" t="str">
        <f>C976</f>
        <v>ASHC</v>
      </c>
      <c r="D977" s="3" t="str">
        <f>D976</f>
        <v>CT</v>
      </c>
      <c r="E977" s="6">
        <v>10</v>
      </c>
      <c r="F977" s="2">
        <f ca="1">IFERROR(__xludf.DUMMYFUNCTION("""COMPUTED_VALUE"""),76)</f>
        <v>76</v>
      </c>
      <c r="G977" s="2"/>
      <c r="H977" s="2"/>
      <c r="I977" s="2"/>
    </row>
    <row r="978" spans="1:9" ht="12.75">
      <c r="A978" s="5" t="str">
        <f>IF(LEN(D978)=1,CONCATENATE(TEXT(MONTH(B978),"00"),RIGHT(YEAR(B978),2),C978,"_0",D978),CONCATENATE(TEXT(MONTH(B978),"00"),RIGHT(YEAR(B978),2),C978,"_",D978))</f>
        <v>1023ASHC_CT</v>
      </c>
      <c r="B978" s="4">
        <f>B977</f>
        <v>45202</v>
      </c>
      <c r="C978" s="3" t="str">
        <f>C977</f>
        <v>ASHC</v>
      </c>
      <c r="D978" s="3" t="str">
        <f>D977</f>
        <v>CT</v>
      </c>
      <c r="E978" s="6">
        <v>10</v>
      </c>
      <c r="F978" s="2">
        <f ca="1">IFERROR(__xludf.DUMMYFUNCTION("""COMPUTED_VALUE"""),77)</f>
        <v>77</v>
      </c>
      <c r="G978" s="2"/>
      <c r="H978" s="2"/>
      <c r="I978" s="2"/>
    </row>
    <row r="979" spans="1:9" ht="12.75">
      <c r="A979" s="5" t="str">
        <f>IF(LEN(D979)=1,CONCATENATE(TEXT(MONTH(B979),"00"),RIGHT(YEAR(B979),2),C979,"_0",D979),CONCATENATE(TEXT(MONTH(B979),"00"),RIGHT(YEAR(B979),2),C979,"_",D979))</f>
        <v>1023ASHC_CT</v>
      </c>
      <c r="B979" s="4">
        <f>B978</f>
        <v>45202</v>
      </c>
      <c r="C979" s="3" t="str">
        <f>C978</f>
        <v>ASHC</v>
      </c>
      <c r="D979" s="3" t="str">
        <f>D978</f>
        <v>CT</v>
      </c>
      <c r="E979" s="6">
        <v>10</v>
      </c>
      <c r="F979" s="2">
        <f ca="1">IFERROR(__xludf.DUMMYFUNCTION("""COMPUTED_VALUE"""),78)</f>
        <v>78</v>
      </c>
      <c r="G979" s="2"/>
      <c r="H979" s="2"/>
      <c r="I979" s="2"/>
    </row>
    <row r="980" spans="1:9" ht="12.75">
      <c r="A980" s="5" t="str">
        <f>IF(LEN(D980)=1,CONCATENATE(TEXT(MONTH(B980),"00"),RIGHT(YEAR(B980),2),C980,"_0",D980),CONCATENATE(TEXT(MONTH(B980),"00"),RIGHT(YEAR(B980),2),C980,"_",D980))</f>
        <v>1023ASHC_CT</v>
      </c>
      <c r="B980" s="4">
        <f>B979</f>
        <v>45202</v>
      </c>
      <c r="C980" s="3" t="str">
        <f>C979</f>
        <v>ASHC</v>
      </c>
      <c r="D980" s="3" t="str">
        <f>D979</f>
        <v>CT</v>
      </c>
      <c r="E980" s="6">
        <v>10</v>
      </c>
      <c r="F980" s="2">
        <f ca="1">IFERROR(__xludf.DUMMYFUNCTION("""COMPUTED_VALUE"""),79)</f>
        <v>79</v>
      </c>
      <c r="G980" s="2"/>
      <c r="H980" s="2"/>
      <c r="I980" s="2"/>
    </row>
    <row r="981" spans="1:9" ht="12.75">
      <c r="A981" s="5" t="str">
        <f>IF(LEN(D981)=1,CONCATENATE(TEXT(MONTH(B981),"00"),RIGHT(YEAR(B981),2),C981,"_0",D981),CONCATENATE(TEXT(MONTH(B981),"00"),RIGHT(YEAR(B981),2),C981,"_",D981))</f>
        <v>1023ASHC_CT</v>
      </c>
      <c r="B981" s="4">
        <f>B980</f>
        <v>45202</v>
      </c>
      <c r="C981" s="3" t="str">
        <f>C980</f>
        <v>ASHC</v>
      </c>
      <c r="D981" s="3" t="str">
        <f>D980</f>
        <v>CT</v>
      </c>
      <c r="E981" s="6">
        <v>10</v>
      </c>
      <c r="F981" s="2">
        <f ca="1">IFERROR(__xludf.DUMMYFUNCTION("""COMPUTED_VALUE"""),80)</f>
        <v>80</v>
      </c>
      <c r="G981" s="2"/>
      <c r="H981" s="2"/>
      <c r="I981" s="2"/>
    </row>
    <row r="982" spans="1:9" ht="12.75">
      <c r="A982" s="5" t="str">
        <f>IF(LEN(D982)=1,CONCATENATE(TEXT(MONTH(B982),"00"),RIGHT(YEAR(B982),2),C982,"_0",D982),CONCATENATE(TEXT(MONTH(B982),"00"),RIGHT(YEAR(B982),2),C982,"_",D982))</f>
        <v>1023ASHC_CT</v>
      </c>
      <c r="B982" s="4">
        <f>B981</f>
        <v>45202</v>
      </c>
      <c r="C982" s="3" t="str">
        <f>C981</f>
        <v>ASHC</v>
      </c>
      <c r="D982" s="3" t="str">
        <f>D981</f>
        <v>CT</v>
      </c>
      <c r="E982" s="6">
        <v>10</v>
      </c>
      <c r="F982" s="2">
        <f ca="1">IFERROR(__xludf.DUMMYFUNCTION("""COMPUTED_VALUE"""),81)</f>
        <v>81</v>
      </c>
      <c r="G982" s="2"/>
      <c r="H982" s="2"/>
      <c r="I982" s="2"/>
    </row>
    <row r="983" spans="1:9" ht="12.75">
      <c r="A983" s="5" t="str">
        <f>IF(LEN(D983)=1,CONCATENATE(TEXT(MONTH(B983),"00"),RIGHT(YEAR(B983),2),C983,"_0",D983),CONCATENATE(TEXT(MONTH(B983),"00"),RIGHT(YEAR(B983),2),C983,"_",D983))</f>
        <v>1023ASHC_CT</v>
      </c>
      <c r="B983" s="4">
        <f>B982</f>
        <v>45202</v>
      </c>
      <c r="C983" s="3" t="str">
        <f>C982</f>
        <v>ASHC</v>
      </c>
      <c r="D983" s="3" t="str">
        <f>D982</f>
        <v>CT</v>
      </c>
      <c r="E983" s="6">
        <v>10</v>
      </c>
      <c r="F983" s="2">
        <f ca="1">IFERROR(__xludf.DUMMYFUNCTION("""COMPUTED_VALUE"""),82)</f>
        <v>82</v>
      </c>
      <c r="G983" s="2"/>
      <c r="H983" s="2"/>
      <c r="I983" s="2"/>
    </row>
    <row r="984" spans="1:9" ht="12.75">
      <c r="A984" s="5" t="str">
        <f>IF(LEN(D984)=1,CONCATENATE(TEXT(MONTH(B984),"00"),RIGHT(YEAR(B984),2),C984,"_0",D984),CONCATENATE(TEXT(MONTH(B984),"00"),RIGHT(YEAR(B984),2),C984,"_",D984))</f>
        <v>1023ASHC_CT</v>
      </c>
      <c r="B984" s="4">
        <f>B983</f>
        <v>45202</v>
      </c>
      <c r="C984" s="3" t="str">
        <f>C983</f>
        <v>ASHC</v>
      </c>
      <c r="D984" s="3" t="str">
        <f>D983</f>
        <v>CT</v>
      </c>
      <c r="E984" s="6">
        <v>10</v>
      </c>
      <c r="F984" s="2">
        <f ca="1">IFERROR(__xludf.DUMMYFUNCTION("""COMPUTED_VALUE"""),83)</f>
        <v>83</v>
      </c>
      <c r="G984" s="2"/>
      <c r="H984" s="2"/>
      <c r="I984" s="2"/>
    </row>
    <row r="985" spans="1:9" ht="12.75">
      <c r="A985" s="5" t="str">
        <f>IF(LEN(D985)=1,CONCATENATE(TEXT(MONTH(B985),"00"),RIGHT(YEAR(B985),2),C985,"_0",D985),CONCATENATE(TEXT(MONTH(B985),"00"),RIGHT(YEAR(B985),2),C985,"_",D985))</f>
        <v>1023ASHC_CT</v>
      </c>
      <c r="B985" s="4">
        <f>B984</f>
        <v>45202</v>
      </c>
      <c r="C985" s="3" t="str">
        <f>C984</f>
        <v>ASHC</v>
      </c>
      <c r="D985" s="3" t="str">
        <f>D984</f>
        <v>CT</v>
      </c>
      <c r="E985" s="6">
        <v>10</v>
      </c>
      <c r="F985" s="2">
        <f ca="1">IFERROR(__xludf.DUMMYFUNCTION("""COMPUTED_VALUE"""),84)</f>
        <v>84</v>
      </c>
      <c r="G985" s="2"/>
      <c r="H985" s="2"/>
      <c r="I985" s="2"/>
    </row>
    <row r="986" spans="1:9" ht="12.75">
      <c r="A986" s="5" t="str">
        <f>IF(LEN(D986)=1,CONCATENATE(TEXT(MONTH(B986),"00"),RIGHT(YEAR(B986),2),C986,"_0",D986),CONCATENATE(TEXT(MONTH(B986),"00"),RIGHT(YEAR(B986),2),C986,"_",D986))</f>
        <v>1023ASHC_CT</v>
      </c>
      <c r="B986" s="4">
        <f>B985</f>
        <v>45202</v>
      </c>
      <c r="C986" s="3" t="str">
        <f>C985</f>
        <v>ASHC</v>
      </c>
      <c r="D986" s="3" t="str">
        <f>D985</f>
        <v>CT</v>
      </c>
      <c r="E986" s="6">
        <v>10</v>
      </c>
      <c r="F986" s="2">
        <f ca="1">IFERROR(__xludf.DUMMYFUNCTION("""COMPUTED_VALUE"""),85)</f>
        <v>85</v>
      </c>
      <c r="G986" s="2"/>
      <c r="H986" s="2"/>
      <c r="I986" s="2"/>
    </row>
    <row r="987" spans="1:9" ht="12.75">
      <c r="A987" s="5" t="str">
        <f>IF(LEN(D987)=1,CONCATENATE(TEXT(MONTH(B987),"00"),RIGHT(YEAR(B987),2),C987,"_0",D987),CONCATENATE(TEXT(MONTH(B987),"00"),RIGHT(YEAR(B987),2),C987,"_",D987))</f>
        <v>1023ASHC_CT</v>
      </c>
      <c r="B987" s="4">
        <f>B986</f>
        <v>45202</v>
      </c>
      <c r="C987" s="3" t="str">
        <f>C986</f>
        <v>ASHC</v>
      </c>
      <c r="D987" s="3" t="str">
        <f>D986</f>
        <v>CT</v>
      </c>
      <c r="E987" s="6">
        <v>10</v>
      </c>
      <c r="F987" s="2">
        <f ca="1">IFERROR(__xludf.DUMMYFUNCTION("""COMPUTED_VALUE"""),86)</f>
        <v>86</v>
      </c>
      <c r="G987" s="2"/>
      <c r="H987" s="2"/>
      <c r="I987" s="2"/>
    </row>
    <row r="988" spans="1:9" ht="12.75">
      <c r="A988" s="5" t="str">
        <f>IF(LEN(D988)=1,CONCATENATE(TEXT(MONTH(B988),"00"),RIGHT(YEAR(B988),2),C988,"_0",D988),CONCATENATE(TEXT(MONTH(B988),"00"),RIGHT(YEAR(B988),2),C988,"_",D988))</f>
        <v>1023ASHC_CT</v>
      </c>
      <c r="B988" s="4">
        <f>B987</f>
        <v>45202</v>
      </c>
      <c r="C988" s="3" t="str">
        <f>C987</f>
        <v>ASHC</v>
      </c>
      <c r="D988" s="3" t="str">
        <f>D987</f>
        <v>CT</v>
      </c>
      <c r="E988" s="6">
        <v>10</v>
      </c>
      <c r="F988" s="2">
        <f ca="1">IFERROR(__xludf.DUMMYFUNCTION("""COMPUTED_VALUE"""),87)</f>
        <v>87</v>
      </c>
      <c r="G988" s="2"/>
      <c r="H988" s="2"/>
      <c r="I988" s="2"/>
    </row>
    <row r="989" spans="1:9" ht="12.75">
      <c r="A989" s="5" t="str">
        <f>IF(LEN(D989)=1,CONCATENATE(TEXT(MONTH(B989),"00"),RIGHT(YEAR(B989),2),C989,"_0",D989),CONCATENATE(TEXT(MONTH(B989),"00"),RIGHT(YEAR(B989),2),C989,"_",D989))</f>
        <v>1023ASHC_CT</v>
      </c>
      <c r="B989" s="4">
        <f>B988</f>
        <v>45202</v>
      </c>
      <c r="C989" s="3" t="str">
        <f>C988</f>
        <v>ASHC</v>
      </c>
      <c r="D989" s="3" t="str">
        <f>D988</f>
        <v>CT</v>
      </c>
      <c r="E989" s="6">
        <v>10</v>
      </c>
      <c r="F989" s="2">
        <f ca="1">IFERROR(__xludf.DUMMYFUNCTION("""COMPUTED_VALUE"""),88)</f>
        <v>88</v>
      </c>
      <c r="G989" s="2"/>
      <c r="H989" s="2"/>
      <c r="I989" s="2"/>
    </row>
    <row r="990" spans="1:9" ht="12.75">
      <c r="A990" s="5" t="str">
        <f>IF(LEN(D990)=1,CONCATENATE(TEXT(MONTH(B990),"00"),RIGHT(YEAR(B990),2),C990,"_0",D990),CONCATENATE(TEXT(MONTH(B990),"00"),RIGHT(YEAR(B990),2),C990,"_",D990))</f>
        <v>1023ASHC_CT</v>
      </c>
      <c r="B990" s="4">
        <f>B989</f>
        <v>45202</v>
      </c>
      <c r="C990" s="3" t="str">
        <f>C989</f>
        <v>ASHC</v>
      </c>
      <c r="D990" s="3" t="str">
        <f>D989</f>
        <v>CT</v>
      </c>
      <c r="E990" s="6">
        <v>10</v>
      </c>
      <c r="F990" s="2">
        <f ca="1">IFERROR(__xludf.DUMMYFUNCTION("""COMPUTED_VALUE"""),89)</f>
        <v>89</v>
      </c>
      <c r="G990" s="2"/>
      <c r="H990" s="2"/>
      <c r="I990" s="2"/>
    </row>
    <row r="991" spans="1:9" ht="12.75">
      <c r="A991" s="5" t="str">
        <f>IF(LEN(D991)=1,CONCATENATE(TEXT(MONTH(B991),"00"),RIGHT(YEAR(B991),2),C991,"_0",D991),CONCATENATE(TEXT(MONTH(B991),"00"),RIGHT(YEAR(B991),2),C991,"_",D991))</f>
        <v>1023ASHC_CT</v>
      </c>
      <c r="B991" s="4">
        <f>B990</f>
        <v>45202</v>
      </c>
      <c r="C991" s="3" t="str">
        <f>C990</f>
        <v>ASHC</v>
      </c>
      <c r="D991" s="3" t="str">
        <f>D990</f>
        <v>CT</v>
      </c>
      <c r="E991" s="6">
        <v>10</v>
      </c>
      <c r="F991" s="2">
        <f ca="1">IFERROR(__xludf.DUMMYFUNCTION("""COMPUTED_VALUE"""),90)</f>
        <v>90</v>
      </c>
      <c r="G991" s="2"/>
      <c r="H991" s="2"/>
      <c r="I991" s="2"/>
    </row>
    <row r="992" spans="1:9" ht="12.75">
      <c r="A992" s="5" t="str">
        <f>IF(LEN(D992)=1,CONCATENATE(TEXT(MONTH(B992),"00"),RIGHT(YEAR(B992),2),C992,"_0",D992),CONCATENATE(TEXT(MONTH(B992),"00"),RIGHT(YEAR(B992),2),C992,"_",D992))</f>
        <v>1023ASHC_CT</v>
      </c>
      <c r="B992" s="4">
        <f>B991</f>
        <v>45202</v>
      </c>
      <c r="C992" s="3" t="str">
        <f>C991</f>
        <v>ASHC</v>
      </c>
      <c r="D992" s="3" t="str">
        <f>D991</f>
        <v>CT</v>
      </c>
      <c r="E992" s="6">
        <v>10</v>
      </c>
      <c r="F992" s="2">
        <f ca="1">IFERROR(__xludf.DUMMYFUNCTION("""COMPUTED_VALUE"""),91)</f>
        <v>91</v>
      </c>
      <c r="G992" s="2"/>
      <c r="H992" s="2"/>
      <c r="I992" s="2"/>
    </row>
    <row r="993" spans="1:9" ht="12.75">
      <c r="A993" s="5" t="str">
        <f>IF(LEN(D993)=1,CONCATENATE(TEXT(MONTH(B993),"00"),RIGHT(YEAR(B993),2),C993,"_0",D993),CONCATENATE(TEXT(MONTH(B993),"00"),RIGHT(YEAR(B993),2),C993,"_",D993))</f>
        <v>1023ASHC_CT</v>
      </c>
      <c r="B993" s="4">
        <f>B992</f>
        <v>45202</v>
      </c>
      <c r="C993" s="3" t="str">
        <f>C992</f>
        <v>ASHC</v>
      </c>
      <c r="D993" s="3" t="str">
        <f>D992</f>
        <v>CT</v>
      </c>
      <c r="E993" s="6">
        <v>10</v>
      </c>
      <c r="F993" s="2">
        <f ca="1">IFERROR(__xludf.DUMMYFUNCTION("""COMPUTED_VALUE"""),92)</f>
        <v>92</v>
      </c>
      <c r="G993" s="2"/>
      <c r="H993" s="2"/>
      <c r="I993" s="2"/>
    </row>
    <row r="994" spans="1:9" ht="12.75">
      <c r="A994" s="5" t="str">
        <f>IF(LEN(D994)=1,CONCATENATE(TEXT(MONTH(B994),"00"),RIGHT(YEAR(B994),2),C994,"_0",D994),CONCATENATE(TEXT(MONTH(B994),"00"),RIGHT(YEAR(B994),2),C994,"_",D994))</f>
        <v>1023ASHC_CT</v>
      </c>
      <c r="B994" s="4">
        <f>B993</f>
        <v>45202</v>
      </c>
      <c r="C994" s="3" t="str">
        <f>C993</f>
        <v>ASHC</v>
      </c>
      <c r="D994" s="3" t="str">
        <f>D993</f>
        <v>CT</v>
      </c>
      <c r="E994" s="6">
        <v>10</v>
      </c>
      <c r="F994" s="2">
        <f ca="1">IFERROR(__xludf.DUMMYFUNCTION("""COMPUTED_VALUE"""),93)</f>
        <v>93</v>
      </c>
      <c r="G994" s="2"/>
      <c r="H994" s="2"/>
      <c r="I994" s="2"/>
    </row>
    <row r="995" spans="1:9" ht="12.75">
      <c r="A995" s="5" t="str">
        <f>IF(LEN(D995)=1,CONCATENATE(TEXT(MONTH(B995),"00"),RIGHT(YEAR(B995),2),C995,"_0",D995),CONCATENATE(TEXT(MONTH(B995),"00"),RIGHT(YEAR(B995),2),C995,"_",D995))</f>
        <v>1023ASHC_CT</v>
      </c>
      <c r="B995" s="4">
        <f>B994</f>
        <v>45202</v>
      </c>
      <c r="C995" s="3" t="str">
        <f>C994</f>
        <v>ASHC</v>
      </c>
      <c r="D995" s="3" t="str">
        <f>D994</f>
        <v>CT</v>
      </c>
      <c r="E995" s="6">
        <v>10</v>
      </c>
      <c r="F995" s="2">
        <f ca="1">IFERROR(__xludf.DUMMYFUNCTION("""COMPUTED_VALUE"""),94)</f>
        <v>94</v>
      </c>
      <c r="G995" s="2"/>
      <c r="H995" s="2"/>
      <c r="I995" s="2"/>
    </row>
    <row r="996" spans="1:9" ht="12.75">
      <c r="A996" s="5" t="str">
        <f>IF(LEN(D996)=1,CONCATENATE(TEXT(MONTH(B996),"00"),RIGHT(YEAR(B996),2),C996,"_0",D996),CONCATENATE(TEXT(MONTH(B996),"00"),RIGHT(YEAR(B996),2),C996,"_",D996))</f>
        <v>1023ASHC_CT</v>
      </c>
      <c r="B996" s="4">
        <f>B995</f>
        <v>45202</v>
      </c>
      <c r="C996" s="3" t="str">
        <f>C995</f>
        <v>ASHC</v>
      </c>
      <c r="D996" s="3" t="str">
        <f>D995</f>
        <v>CT</v>
      </c>
      <c r="E996" s="6">
        <v>10</v>
      </c>
      <c r="F996" s="2">
        <f ca="1">IFERROR(__xludf.DUMMYFUNCTION("""COMPUTED_VALUE"""),95)</f>
        <v>95</v>
      </c>
      <c r="G996" s="2"/>
      <c r="H996" s="2"/>
      <c r="I996" s="2"/>
    </row>
    <row r="997" spans="1:9" ht="12.75">
      <c r="A997" s="5" t="str">
        <f>IF(LEN(D997)=1,CONCATENATE(TEXT(MONTH(B997),"00"),RIGHT(YEAR(B997),2),C997,"_0",D997),CONCATENATE(TEXT(MONTH(B997),"00"),RIGHT(YEAR(B997),2),C997,"_",D997))</f>
        <v>1023ASHC_CT</v>
      </c>
      <c r="B997" s="4">
        <f>B996</f>
        <v>45202</v>
      </c>
      <c r="C997" s="3" t="str">
        <f>C996</f>
        <v>ASHC</v>
      </c>
      <c r="D997" s="3" t="str">
        <f>D996</f>
        <v>CT</v>
      </c>
      <c r="E997" s="6">
        <v>10</v>
      </c>
      <c r="F997" s="2">
        <f ca="1">IFERROR(__xludf.DUMMYFUNCTION("""COMPUTED_VALUE"""),96)</f>
        <v>96</v>
      </c>
      <c r="G997" s="2"/>
      <c r="H997" s="2"/>
      <c r="I997" s="2"/>
    </row>
    <row r="998" spans="1:9" ht="12.75">
      <c r="A998" s="5" t="str">
        <f>IF(LEN(D998)=1,CONCATENATE(TEXT(MONTH(B998),"00"),RIGHT(YEAR(B998),2),C998,"_0",D998),CONCATENATE(TEXT(MONTH(B998),"00"),RIGHT(YEAR(B998),2),C998,"_",D998))</f>
        <v>1023ASHC_CT</v>
      </c>
      <c r="B998" s="4">
        <f>B997</f>
        <v>45202</v>
      </c>
      <c r="C998" s="3" t="str">
        <f>C997</f>
        <v>ASHC</v>
      </c>
      <c r="D998" s="3" t="str">
        <f>D997</f>
        <v>CT</v>
      </c>
      <c r="E998" s="6">
        <v>10</v>
      </c>
      <c r="F998" s="2">
        <f ca="1">IFERROR(__xludf.DUMMYFUNCTION("""COMPUTED_VALUE"""),97)</f>
        <v>97</v>
      </c>
      <c r="G998" s="2"/>
      <c r="H998" s="2"/>
      <c r="I998" s="2"/>
    </row>
    <row r="999" spans="1:9" ht="12.75">
      <c r="A999" s="5" t="str">
        <f>IF(LEN(D999)=1,CONCATENATE(TEXT(MONTH(B999),"00"),RIGHT(YEAR(B999),2),C999,"_0",D999),CONCATENATE(TEXT(MONTH(B999),"00"),RIGHT(YEAR(B999),2),C999,"_",D999))</f>
        <v>1023ASHC_CT</v>
      </c>
      <c r="B999" s="4">
        <f>B998</f>
        <v>45202</v>
      </c>
      <c r="C999" s="3" t="str">
        <f>C998</f>
        <v>ASHC</v>
      </c>
      <c r="D999" s="3" t="str">
        <f>D998</f>
        <v>CT</v>
      </c>
      <c r="E999" s="6">
        <v>10</v>
      </c>
      <c r="F999" s="2">
        <f ca="1">IFERROR(__xludf.DUMMYFUNCTION("""COMPUTED_VALUE"""),98)</f>
        <v>98</v>
      </c>
      <c r="G999" s="2"/>
      <c r="H999" s="2"/>
      <c r="I999" s="2"/>
    </row>
    <row r="1000" spans="1:9" ht="12.75">
      <c r="A1000" s="5" t="str">
        <f>IF(LEN(D1000)=1,CONCATENATE(TEXT(MONTH(B1000),"00"),RIGHT(YEAR(B1000),2),C1000,"_0",D1000),CONCATENATE(TEXT(MONTH(B1000),"00"),RIGHT(YEAR(B1000),2),C1000,"_",D1000))</f>
        <v>1023ASHC_CT</v>
      </c>
      <c r="B1000" s="4">
        <f>B999</f>
        <v>45202</v>
      </c>
      <c r="C1000" s="3" t="str">
        <f>C999</f>
        <v>ASHC</v>
      </c>
      <c r="D1000" s="3" t="str">
        <f>D999</f>
        <v>CT</v>
      </c>
      <c r="E1000" s="6">
        <v>10</v>
      </c>
      <c r="F1000" s="2">
        <f ca="1">IFERROR(__xludf.DUMMYFUNCTION("""COMPUTED_VALUE"""),99)</f>
        <v>99</v>
      </c>
      <c r="G1000" s="2"/>
      <c r="H1000" s="2"/>
      <c r="I1000" s="2"/>
    </row>
    <row r="1001" spans="1:9" ht="12.75">
      <c r="A1001" s="5" t="str">
        <f>IF(LEN(D1001)=1,CONCATENATE(TEXT(MONTH(B1001),"00"),RIGHT(YEAR(B1001),2),C1001,"_0",D1001),CONCATENATE(TEXT(MONTH(B1001),"00"),RIGHT(YEAR(B1001),2),C1001,"_",D1001))</f>
        <v>1023ASHC_CT</v>
      </c>
      <c r="B1001" s="4">
        <f>B1000</f>
        <v>45202</v>
      </c>
      <c r="C1001" s="3" t="str">
        <f>C1000</f>
        <v>ASHC</v>
      </c>
      <c r="D1001" s="3" t="str">
        <f>D1000</f>
        <v>CT</v>
      </c>
      <c r="E1001" s="6">
        <v>10</v>
      </c>
      <c r="F1001" s="2">
        <f ca="1">IFERROR(__xludf.DUMMYFUNCTION("""COMPUTED_VALUE"""),100)</f>
        <v>100</v>
      </c>
      <c r="G1001" s="2"/>
      <c r="H1001" s="2"/>
      <c r="I1001" s="2"/>
    </row>
    <row r="1002" spans="1:9" ht="12.75">
      <c r="A1002" s="5" t="str">
        <f>IF(LEN(D1002)=1,CONCATENATE(TEXT(MONTH(B1002),"00"),RIGHT(YEAR(B1002),2),C1002,"_0",D1002),CONCATENATE(TEXT(MONTH(B1002),"00"),RIGHT(YEAR(B1002),2),C1002,"_",D1002))</f>
        <v>1023ASHC_CT</v>
      </c>
      <c r="B1002" s="4">
        <f>B1001</f>
        <v>45202</v>
      </c>
      <c r="C1002" s="3" t="str">
        <f>C1001</f>
        <v>ASHC</v>
      </c>
      <c r="D1002" s="3" t="str">
        <f>D1001</f>
        <v>CT</v>
      </c>
      <c r="E1002" s="6">
        <v>11</v>
      </c>
      <c r="F1002" s="2">
        <f ca="1">IFERROR(__xludf.DUMMYFUNCTION("""COMPUTED_VALUE"""),1)</f>
        <v>1</v>
      </c>
      <c r="G1002" s="2"/>
      <c r="H1002" s="2"/>
      <c r="I1002" s="2"/>
    </row>
    <row r="1003" spans="1:9" ht="12.75">
      <c r="A1003" s="5" t="str">
        <f>IF(LEN(D1003)=1,CONCATENATE(TEXT(MONTH(B1003),"00"),RIGHT(YEAR(B1003),2),C1003,"_0",D1003),CONCATENATE(TEXT(MONTH(B1003),"00"),RIGHT(YEAR(B1003),2),C1003,"_",D1003))</f>
        <v>1023ASHC_CT</v>
      </c>
      <c r="B1003" s="4">
        <f>B1002</f>
        <v>45202</v>
      </c>
      <c r="C1003" s="3" t="str">
        <f>C1002</f>
        <v>ASHC</v>
      </c>
      <c r="D1003" s="3" t="str">
        <f>D1002</f>
        <v>CT</v>
      </c>
      <c r="E1003" s="6">
        <v>11</v>
      </c>
      <c r="F1003" s="2">
        <f ca="1">IFERROR(__xludf.DUMMYFUNCTION("""COMPUTED_VALUE"""),2)</f>
        <v>2</v>
      </c>
      <c r="G1003" s="2"/>
      <c r="H1003" s="2"/>
      <c r="I1003" s="2"/>
    </row>
    <row r="1004" spans="1:9" ht="12.75">
      <c r="A1004" s="5" t="str">
        <f>IF(LEN(D1004)=1,CONCATENATE(TEXT(MONTH(B1004),"00"),RIGHT(YEAR(B1004),2),C1004,"_0",D1004),CONCATENATE(TEXT(MONTH(B1004),"00"),RIGHT(YEAR(B1004),2),C1004,"_",D1004))</f>
        <v>1023ASHC_CT</v>
      </c>
      <c r="B1004" s="4">
        <f>B1003</f>
        <v>45202</v>
      </c>
      <c r="C1004" s="3" t="str">
        <f>C1003</f>
        <v>ASHC</v>
      </c>
      <c r="D1004" s="3" t="str">
        <f>D1003</f>
        <v>CT</v>
      </c>
      <c r="E1004" s="6">
        <v>11</v>
      </c>
      <c r="F1004" s="2">
        <f ca="1">IFERROR(__xludf.DUMMYFUNCTION("""COMPUTED_VALUE"""),3)</f>
        <v>3</v>
      </c>
      <c r="G1004" s="2"/>
      <c r="H1004" s="2"/>
      <c r="I1004" s="2"/>
    </row>
    <row r="1005" spans="1:9" ht="12.75">
      <c r="A1005" s="5" t="str">
        <f>IF(LEN(D1005)=1,CONCATENATE(TEXT(MONTH(B1005),"00"),RIGHT(YEAR(B1005),2),C1005,"_0",D1005),CONCATENATE(TEXT(MONTH(B1005),"00"),RIGHT(YEAR(B1005),2),C1005,"_",D1005))</f>
        <v>1023ASHC_CT</v>
      </c>
      <c r="B1005" s="4">
        <f>B1004</f>
        <v>45202</v>
      </c>
      <c r="C1005" s="3" t="str">
        <f>C1004</f>
        <v>ASHC</v>
      </c>
      <c r="D1005" s="3" t="str">
        <f>D1004</f>
        <v>CT</v>
      </c>
      <c r="E1005" s="6">
        <v>11</v>
      </c>
      <c r="F1005" s="2">
        <f ca="1">IFERROR(__xludf.DUMMYFUNCTION("""COMPUTED_VALUE"""),4)</f>
        <v>4</v>
      </c>
      <c r="G1005" s="2"/>
      <c r="H1005" s="2"/>
      <c r="I1005" s="2"/>
    </row>
    <row r="1006" spans="1:9" ht="12.75">
      <c r="A1006" s="5" t="str">
        <f>IF(LEN(D1006)=1,CONCATENATE(TEXT(MONTH(B1006),"00"),RIGHT(YEAR(B1006),2),C1006,"_0",D1006),CONCATENATE(TEXT(MONTH(B1006),"00"),RIGHT(YEAR(B1006),2),C1006,"_",D1006))</f>
        <v>1023ASHC_CT</v>
      </c>
      <c r="B1006" s="4">
        <f>B1005</f>
        <v>45202</v>
      </c>
      <c r="C1006" s="3" t="str">
        <f>C1005</f>
        <v>ASHC</v>
      </c>
      <c r="D1006" s="3" t="str">
        <f>D1005</f>
        <v>CT</v>
      </c>
      <c r="E1006" s="6">
        <v>11</v>
      </c>
      <c r="F1006" s="2">
        <f ca="1">IFERROR(__xludf.DUMMYFUNCTION("""COMPUTED_VALUE"""),5)</f>
        <v>5</v>
      </c>
      <c r="G1006" s="2"/>
      <c r="H1006" s="2"/>
      <c r="I1006" s="2"/>
    </row>
    <row r="1007" spans="1:9" ht="12.75">
      <c r="A1007" s="5" t="str">
        <f>IF(LEN(D1007)=1,CONCATENATE(TEXT(MONTH(B1007),"00"),RIGHT(YEAR(B1007),2),C1007,"_0",D1007),CONCATENATE(TEXT(MONTH(B1007),"00"),RIGHT(YEAR(B1007),2),C1007,"_",D1007))</f>
        <v>1023ASHC_CT</v>
      </c>
      <c r="B1007" s="4">
        <f>B1006</f>
        <v>45202</v>
      </c>
      <c r="C1007" s="3" t="str">
        <f>C1006</f>
        <v>ASHC</v>
      </c>
      <c r="D1007" s="3" t="str">
        <f>D1006</f>
        <v>CT</v>
      </c>
      <c r="E1007" s="6">
        <v>11</v>
      </c>
      <c r="F1007" s="2">
        <f ca="1">IFERROR(__xludf.DUMMYFUNCTION("""COMPUTED_VALUE"""),6)</f>
        <v>6</v>
      </c>
      <c r="G1007" s="2"/>
      <c r="H1007" s="2"/>
      <c r="I1007" s="2"/>
    </row>
    <row r="1008" spans="1:9" ht="12.75">
      <c r="A1008" s="5" t="str">
        <f>IF(LEN(D1008)=1,CONCATENATE(TEXT(MONTH(B1008),"00"),RIGHT(YEAR(B1008),2),C1008,"_0",D1008),CONCATENATE(TEXT(MONTH(B1008),"00"),RIGHT(YEAR(B1008),2),C1008,"_",D1008))</f>
        <v>1023ASHC_CT</v>
      </c>
      <c r="B1008" s="4">
        <f>B1007</f>
        <v>45202</v>
      </c>
      <c r="C1008" s="3" t="str">
        <f>C1007</f>
        <v>ASHC</v>
      </c>
      <c r="D1008" s="3" t="str">
        <f>D1007</f>
        <v>CT</v>
      </c>
      <c r="E1008" s="6">
        <v>11</v>
      </c>
      <c r="F1008" s="2">
        <f ca="1">IFERROR(__xludf.DUMMYFUNCTION("""COMPUTED_VALUE"""),7)</f>
        <v>7</v>
      </c>
      <c r="G1008" s="2"/>
      <c r="H1008" s="2"/>
      <c r="I1008" s="2"/>
    </row>
    <row r="1009" spans="1:9" ht="12.75">
      <c r="A1009" s="5" t="str">
        <f>IF(LEN(D1009)=1,CONCATENATE(TEXT(MONTH(B1009),"00"),RIGHT(YEAR(B1009),2),C1009,"_0",D1009),CONCATENATE(TEXT(MONTH(B1009),"00"),RIGHT(YEAR(B1009),2),C1009,"_",D1009))</f>
        <v>1023ASHC_CT</v>
      </c>
      <c r="B1009" s="4">
        <f>B1008</f>
        <v>45202</v>
      </c>
      <c r="C1009" s="3" t="str">
        <f>C1008</f>
        <v>ASHC</v>
      </c>
      <c r="D1009" s="3" t="str">
        <f>D1008</f>
        <v>CT</v>
      </c>
      <c r="E1009" s="6">
        <v>11</v>
      </c>
      <c r="F1009" s="2">
        <f ca="1">IFERROR(__xludf.DUMMYFUNCTION("""COMPUTED_VALUE"""),8)</f>
        <v>8</v>
      </c>
      <c r="G1009" s="2"/>
      <c r="H1009" s="2"/>
      <c r="I1009" s="2"/>
    </row>
    <row r="1010" spans="1:9" ht="12.75">
      <c r="A1010" s="5" t="str">
        <f>IF(LEN(D1010)=1,CONCATENATE(TEXT(MONTH(B1010),"00"),RIGHT(YEAR(B1010),2),C1010,"_0",D1010),CONCATENATE(TEXT(MONTH(B1010),"00"),RIGHT(YEAR(B1010),2),C1010,"_",D1010))</f>
        <v>1023ASHC_CT</v>
      </c>
      <c r="B1010" s="4">
        <f>B1009</f>
        <v>45202</v>
      </c>
      <c r="C1010" s="3" t="str">
        <f>C1009</f>
        <v>ASHC</v>
      </c>
      <c r="D1010" s="3" t="str">
        <f>D1009</f>
        <v>CT</v>
      </c>
      <c r="E1010" s="6">
        <v>11</v>
      </c>
      <c r="F1010" s="2">
        <f ca="1">IFERROR(__xludf.DUMMYFUNCTION("""COMPUTED_VALUE"""),9)</f>
        <v>9</v>
      </c>
      <c r="G1010" s="2"/>
      <c r="H1010" s="2"/>
      <c r="I1010" s="2"/>
    </row>
    <row r="1011" spans="1:9" ht="12.75">
      <c r="A1011" s="5" t="str">
        <f>IF(LEN(D1011)=1,CONCATENATE(TEXT(MONTH(B1011),"00"),RIGHT(YEAR(B1011),2),C1011,"_0",D1011),CONCATENATE(TEXT(MONTH(B1011),"00"),RIGHT(YEAR(B1011),2),C1011,"_",D1011))</f>
        <v>1023ASHC_CT</v>
      </c>
      <c r="B1011" s="4">
        <f>B1010</f>
        <v>45202</v>
      </c>
      <c r="C1011" s="3" t="str">
        <f>C1010</f>
        <v>ASHC</v>
      </c>
      <c r="D1011" s="3" t="str">
        <f>D1010</f>
        <v>CT</v>
      </c>
      <c r="E1011" s="6">
        <v>11</v>
      </c>
      <c r="F1011" s="2">
        <f ca="1">IFERROR(__xludf.DUMMYFUNCTION("""COMPUTED_VALUE"""),10)</f>
        <v>10</v>
      </c>
      <c r="G1011" s="2"/>
      <c r="H1011" s="2"/>
      <c r="I1011" s="2"/>
    </row>
    <row r="1012" spans="1:9" ht="12.75">
      <c r="A1012" s="5" t="str">
        <f>IF(LEN(D1012)=1,CONCATENATE(TEXT(MONTH(B1012),"00"),RIGHT(YEAR(B1012),2),C1012,"_0",D1012),CONCATENATE(TEXT(MONTH(B1012),"00"),RIGHT(YEAR(B1012),2),C1012,"_",D1012))</f>
        <v>1023ASHC_CT</v>
      </c>
      <c r="B1012" s="4">
        <f>B1011</f>
        <v>45202</v>
      </c>
      <c r="C1012" s="3" t="str">
        <f>C1011</f>
        <v>ASHC</v>
      </c>
      <c r="D1012" s="3" t="str">
        <f>D1011</f>
        <v>CT</v>
      </c>
      <c r="E1012" s="6">
        <v>11</v>
      </c>
      <c r="F1012" s="2">
        <f ca="1">IFERROR(__xludf.DUMMYFUNCTION("""COMPUTED_VALUE"""),11)</f>
        <v>11</v>
      </c>
      <c r="G1012" s="2"/>
      <c r="H1012" s="2"/>
      <c r="I1012" s="2"/>
    </row>
    <row r="1013" spans="1:9" ht="12.75">
      <c r="A1013" s="5" t="str">
        <f>IF(LEN(D1013)=1,CONCATENATE(TEXT(MONTH(B1013),"00"),RIGHT(YEAR(B1013),2),C1013,"_0",D1013),CONCATENATE(TEXT(MONTH(B1013),"00"),RIGHT(YEAR(B1013),2),C1013,"_",D1013))</f>
        <v>1023ASHC_CT</v>
      </c>
      <c r="B1013" s="4">
        <f>B1012</f>
        <v>45202</v>
      </c>
      <c r="C1013" s="3" t="str">
        <f>C1012</f>
        <v>ASHC</v>
      </c>
      <c r="D1013" s="3" t="str">
        <f>D1012</f>
        <v>CT</v>
      </c>
      <c r="E1013" s="6">
        <v>11</v>
      </c>
      <c r="F1013" s="2">
        <f ca="1">IFERROR(__xludf.DUMMYFUNCTION("""COMPUTED_VALUE"""),12)</f>
        <v>12</v>
      </c>
      <c r="G1013" s="2"/>
      <c r="H1013" s="2"/>
      <c r="I1013" s="2"/>
    </row>
    <row r="1014" spans="1:9" ht="12.75">
      <c r="A1014" s="5" t="str">
        <f>IF(LEN(D1014)=1,CONCATENATE(TEXT(MONTH(B1014),"00"),RIGHT(YEAR(B1014),2),C1014,"_0",D1014),CONCATENATE(TEXT(MONTH(B1014),"00"),RIGHT(YEAR(B1014),2),C1014,"_",D1014))</f>
        <v>1023ASHC_CT</v>
      </c>
      <c r="B1014" s="4">
        <f>B1013</f>
        <v>45202</v>
      </c>
      <c r="C1014" s="3" t="str">
        <f>C1013</f>
        <v>ASHC</v>
      </c>
      <c r="D1014" s="3" t="str">
        <f>D1013</f>
        <v>CT</v>
      </c>
      <c r="E1014" s="6">
        <v>11</v>
      </c>
      <c r="F1014" s="2">
        <f ca="1">IFERROR(__xludf.DUMMYFUNCTION("""COMPUTED_VALUE"""),13)</f>
        <v>13</v>
      </c>
      <c r="G1014" s="2"/>
      <c r="H1014" s="2"/>
      <c r="I1014" s="2"/>
    </row>
    <row r="1015" spans="1:9" ht="12.75">
      <c r="A1015" s="5" t="str">
        <f>IF(LEN(D1015)=1,CONCATENATE(TEXT(MONTH(B1015),"00"),RIGHT(YEAR(B1015),2),C1015,"_0",D1015),CONCATENATE(TEXT(MONTH(B1015),"00"),RIGHT(YEAR(B1015),2),C1015,"_",D1015))</f>
        <v>1023ASHC_CT</v>
      </c>
      <c r="B1015" s="4">
        <f>B1014</f>
        <v>45202</v>
      </c>
      <c r="C1015" s="3" t="str">
        <f>C1014</f>
        <v>ASHC</v>
      </c>
      <c r="D1015" s="3" t="str">
        <f>D1014</f>
        <v>CT</v>
      </c>
      <c r="E1015" s="6">
        <v>11</v>
      </c>
      <c r="F1015" s="2">
        <f ca="1">IFERROR(__xludf.DUMMYFUNCTION("""COMPUTED_VALUE"""),14)</f>
        <v>14</v>
      </c>
      <c r="G1015" s="2"/>
      <c r="H1015" s="2"/>
      <c r="I1015" s="2"/>
    </row>
    <row r="1016" spans="1:9" ht="12.75">
      <c r="A1016" s="5" t="str">
        <f>IF(LEN(D1016)=1,CONCATENATE(TEXT(MONTH(B1016),"00"),RIGHT(YEAR(B1016),2),C1016,"_0",D1016),CONCATENATE(TEXT(MONTH(B1016),"00"),RIGHT(YEAR(B1016),2),C1016,"_",D1016))</f>
        <v>1023ASHC_CT</v>
      </c>
      <c r="B1016" s="4">
        <f>B1015</f>
        <v>45202</v>
      </c>
      <c r="C1016" s="3" t="str">
        <f>C1015</f>
        <v>ASHC</v>
      </c>
      <c r="D1016" s="3" t="str">
        <f>D1015</f>
        <v>CT</v>
      </c>
      <c r="E1016" s="6">
        <v>11</v>
      </c>
      <c r="F1016" s="2">
        <f ca="1">IFERROR(__xludf.DUMMYFUNCTION("""COMPUTED_VALUE"""),15)</f>
        <v>15</v>
      </c>
      <c r="G1016" s="2"/>
      <c r="H1016" s="2"/>
      <c r="I1016" s="2"/>
    </row>
    <row r="1017" spans="1:9" ht="12.75">
      <c r="A1017" s="5" t="str">
        <f>IF(LEN(D1017)=1,CONCATENATE(TEXT(MONTH(B1017),"00"),RIGHT(YEAR(B1017),2),C1017,"_0",D1017),CONCATENATE(TEXT(MONTH(B1017),"00"),RIGHT(YEAR(B1017),2),C1017,"_",D1017))</f>
        <v>1023ASHC_CT</v>
      </c>
      <c r="B1017" s="4">
        <f>B1016</f>
        <v>45202</v>
      </c>
      <c r="C1017" s="3" t="str">
        <f>C1016</f>
        <v>ASHC</v>
      </c>
      <c r="D1017" s="3" t="str">
        <f>D1016</f>
        <v>CT</v>
      </c>
      <c r="E1017" s="6">
        <v>11</v>
      </c>
      <c r="F1017" s="2">
        <f ca="1">IFERROR(__xludf.DUMMYFUNCTION("""COMPUTED_VALUE"""),16)</f>
        <v>16</v>
      </c>
      <c r="G1017" s="2"/>
      <c r="H1017" s="2"/>
      <c r="I1017" s="2"/>
    </row>
    <row r="1018" spans="1:9" ht="12.75">
      <c r="A1018" s="5" t="str">
        <f>IF(LEN(D1018)=1,CONCATENATE(TEXT(MONTH(B1018),"00"),RIGHT(YEAR(B1018),2),C1018,"_0",D1018),CONCATENATE(TEXT(MONTH(B1018),"00"),RIGHT(YEAR(B1018),2),C1018,"_",D1018))</f>
        <v>1023ASHC_CT</v>
      </c>
      <c r="B1018" s="4">
        <f>B1017</f>
        <v>45202</v>
      </c>
      <c r="C1018" s="3" t="str">
        <f>C1017</f>
        <v>ASHC</v>
      </c>
      <c r="D1018" s="3" t="str">
        <f>D1017</f>
        <v>CT</v>
      </c>
      <c r="E1018" s="6">
        <v>11</v>
      </c>
      <c r="F1018" s="2">
        <f ca="1">IFERROR(__xludf.DUMMYFUNCTION("""COMPUTED_VALUE"""),17)</f>
        <v>17</v>
      </c>
      <c r="G1018" s="2"/>
      <c r="H1018" s="2"/>
      <c r="I1018" s="2"/>
    </row>
    <row r="1019" spans="1:9" ht="12.75">
      <c r="A1019" s="5" t="str">
        <f>IF(LEN(D1019)=1,CONCATENATE(TEXT(MONTH(B1019),"00"),RIGHT(YEAR(B1019),2),C1019,"_0",D1019),CONCATENATE(TEXT(MONTH(B1019),"00"),RIGHT(YEAR(B1019),2),C1019,"_",D1019))</f>
        <v>1023ASHC_CT</v>
      </c>
      <c r="B1019" s="4">
        <f>B1018</f>
        <v>45202</v>
      </c>
      <c r="C1019" s="3" t="str">
        <f>C1018</f>
        <v>ASHC</v>
      </c>
      <c r="D1019" s="3" t="str">
        <f>D1018</f>
        <v>CT</v>
      </c>
      <c r="E1019" s="6">
        <v>11</v>
      </c>
      <c r="F1019" s="2">
        <f ca="1">IFERROR(__xludf.DUMMYFUNCTION("""COMPUTED_VALUE"""),18)</f>
        <v>18</v>
      </c>
      <c r="G1019" s="2"/>
      <c r="H1019" s="2"/>
      <c r="I1019" s="2"/>
    </row>
    <row r="1020" spans="1:9" ht="12.75">
      <c r="A1020" s="5" t="str">
        <f>IF(LEN(D1020)=1,CONCATENATE(TEXT(MONTH(B1020),"00"),RIGHT(YEAR(B1020),2),C1020,"_0",D1020),CONCATENATE(TEXT(MONTH(B1020),"00"),RIGHT(YEAR(B1020),2),C1020,"_",D1020))</f>
        <v>1023ASHC_CT</v>
      </c>
      <c r="B1020" s="4">
        <f>B1019</f>
        <v>45202</v>
      </c>
      <c r="C1020" s="3" t="str">
        <f>C1019</f>
        <v>ASHC</v>
      </c>
      <c r="D1020" s="3" t="str">
        <f>D1019</f>
        <v>CT</v>
      </c>
      <c r="E1020" s="6">
        <v>11</v>
      </c>
      <c r="F1020" s="2">
        <f ca="1">IFERROR(__xludf.DUMMYFUNCTION("""COMPUTED_VALUE"""),19)</f>
        <v>19</v>
      </c>
      <c r="G1020" s="2"/>
      <c r="H1020" s="2"/>
      <c r="I1020" s="2"/>
    </row>
    <row r="1021" spans="1:9" ht="12.75">
      <c r="A1021" s="5" t="str">
        <f>IF(LEN(D1021)=1,CONCATENATE(TEXT(MONTH(B1021),"00"),RIGHT(YEAR(B1021),2),C1021,"_0",D1021),CONCATENATE(TEXT(MONTH(B1021),"00"),RIGHT(YEAR(B1021),2),C1021,"_",D1021))</f>
        <v>1023ASHC_CT</v>
      </c>
      <c r="B1021" s="4">
        <f>B1020</f>
        <v>45202</v>
      </c>
      <c r="C1021" s="3" t="str">
        <f>C1020</f>
        <v>ASHC</v>
      </c>
      <c r="D1021" s="3" t="str">
        <f>D1020</f>
        <v>CT</v>
      </c>
      <c r="E1021" s="6">
        <v>11</v>
      </c>
      <c r="F1021" s="2">
        <f ca="1">IFERROR(__xludf.DUMMYFUNCTION("""COMPUTED_VALUE"""),20)</f>
        <v>20</v>
      </c>
      <c r="G1021" s="2"/>
      <c r="H1021" s="2"/>
      <c r="I1021" s="2"/>
    </row>
    <row r="1022" spans="1:9" ht="12.75">
      <c r="A1022" s="5" t="str">
        <f>IF(LEN(D1022)=1,CONCATENATE(TEXT(MONTH(B1022),"00"),RIGHT(YEAR(B1022),2),C1022,"_0",D1022),CONCATENATE(TEXT(MONTH(B1022),"00"),RIGHT(YEAR(B1022),2),C1022,"_",D1022))</f>
        <v>1023ASHC_CT</v>
      </c>
      <c r="B1022" s="4">
        <f>B1021</f>
        <v>45202</v>
      </c>
      <c r="C1022" s="3" t="str">
        <f>C1021</f>
        <v>ASHC</v>
      </c>
      <c r="D1022" s="3" t="str">
        <f>D1021</f>
        <v>CT</v>
      </c>
      <c r="E1022" s="6">
        <v>11</v>
      </c>
      <c r="F1022" s="2">
        <f ca="1">IFERROR(__xludf.DUMMYFUNCTION("""COMPUTED_VALUE"""),21)</f>
        <v>21</v>
      </c>
      <c r="G1022" s="2"/>
      <c r="H1022" s="2"/>
      <c r="I1022" s="2"/>
    </row>
    <row r="1023" spans="1:9" ht="12.75">
      <c r="A1023" s="5" t="str">
        <f>IF(LEN(D1023)=1,CONCATENATE(TEXT(MONTH(B1023),"00"),RIGHT(YEAR(B1023),2),C1023,"_0",D1023),CONCATENATE(TEXT(MONTH(B1023),"00"),RIGHT(YEAR(B1023),2),C1023,"_",D1023))</f>
        <v>1023ASHC_CT</v>
      </c>
      <c r="B1023" s="4">
        <f>B1022</f>
        <v>45202</v>
      </c>
      <c r="C1023" s="3" t="str">
        <f>C1022</f>
        <v>ASHC</v>
      </c>
      <c r="D1023" s="3" t="str">
        <f>D1022</f>
        <v>CT</v>
      </c>
      <c r="E1023" s="6">
        <v>11</v>
      </c>
      <c r="F1023" s="2">
        <f ca="1">IFERROR(__xludf.DUMMYFUNCTION("""COMPUTED_VALUE"""),22)</f>
        <v>22</v>
      </c>
      <c r="G1023" s="2"/>
      <c r="H1023" s="2"/>
      <c r="I1023" s="2"/>
    </row>
    <row r="1024" spans="1:9" ht="12.75">
      <c r="A1024" s="5" t="str">
        <f>IF(LEN(D1024)=1,CONCATENATE(TEXT(MONTH(B1024),"00"),RIGHT(YEAR(B1024),2),C1024,"_0",D1024),CONCATENATE(TEXT(MONTH(B1024),"00"),RIGHT(YEAR(B1024),2),C1024,"_",D1024))</f>
        <v>1023ASHC_CT</v>
      </c>
      <c r="B1024" s="4">
        <f>B1023</f>
        <v>45202</v>
      </c>
      <c r="C1024" s="3" t="str">
        <f>C1023</f>
        <v>ASHC</v>
      </c>
      <c r="D1024" s="3" t="str">
        <f>D1023</f>
        <v>CT</v>
      </c>
      <c r="E1024" s="6">
        <v>11</v>
      </c>
      <c r="F1024" s="2">
        <f ca="1">IFERROR(__xludf.DUMMYFUNCTION("""COMPUTED_VALUE"""),23)</f>
        <v>23</v>
      </c>
      <c r="G1024" s="2"/>
      <c r="H1024" s="2"/>
      <c r="I1024" s="2"/>
    </row>
    <row r="1025" spans="1:9" ht="12.75">
      <c r="A1025" s="5" t="str">
        <f>IF(LEN(D1025)=1,CONCATENATE(TEXT(MONTH(B1025),"00"),RIGHT(YEAR(B1025),2),C1025,"_0",D1025),CONCATENATE(TEXT(MONTH(B1025),"00"),RIGHT(YEAR(B1025),2),C1025,"_",D1025))</f>
        <v>1023ASHC_CT</v>
      </c>
      <c r="B1025" s="4">
        <f>B1024</f>
        <v>45202</v>
      </c>
      <c r="C1025" s="3" t="str">
        <f>C1024</f>
        <v>ASHC</v>
      </c>
      <c r="D1025" s="3" t="str">
        <f>D1024</f>
        <v>CT</v>
      </c>
      <c r="E1025" s="6">
        <v>11</v>
      </c>
      <c r="F1025" s="2">
        <f ca="1">IFERROR(__xludf.DUMMYFUNCTION("""COMPUTED_VALUE"""),24)</f>
        <v>24</v>
      </c>
      <c r="G1025" s="2"/>
      <c r="H1025" s="2"/>
      <c r="I1025" s="2"/>
    </row>
    <row r="1026" spans="1:9" ht="12.75">
      <c r="A1026" s="5" t="str">
        <f>IF(LEN(D1026)=1,CONCATENATE(TEXT(MONTH(B1026),"00"),RIGHT(YEAR(B1026),2),C1026,"_0",D1026),CONCATENATE(TEXT(MONTH(B1026),"00"),RIGHT(YEAR(B1026),2),C1026,"_",D1026))</f>
        <v>1023ASHC_CT</v>
      </c>
      <c r="B1026" s="4">
        <f>B1025</f>
        <v>45202</v>
      </c>
      <c r="C1026" s="3" t="str">
        <f>C1025</f>
        <v>ASHC</v>
      </c>
      <c r="D1026" s="3" t="str">
        <f>D1025</f>
        <v>CT</v>
      </c>
      <c r="E1026" s="6">
        <v>11</v>
      </c>
      <c r="F1026" s="2">
        <f ca="1">IFERROR(__xludf.DUMMYFUNCTION("""COMPUTED_VALUE"""),25)</f>
        <v>25</v>
      </c>
      <c r="G1026" s="2"/>
      <c r="H1026" s="2"/>
      <c r="I1026" s="2"/>
    </row>
    <row r="1027" spans="1:9" ht="12.75">
      <c r="A1027" s="5" t="str">
        <f>IF(LEN(D1027)=1,CONCATENATE(TEXT(MONTH(B1027),"00"),RIGHT(YEAR(B1027),2),C1027,"_0",D1027),CONCATENATE(TEXT(MONTH(B1027),"00"),RIGHT(YEAR(B1027),2),C1027,"_",D1027))</f>
        <v>1023ASHC_CT</v>
      </c>
      <c r="B1027" s="4">
        <f>B1026</f>
        <v>45202</v>
      </c>
      <c r="C1027" s="3" t="str">
        <f>C1026</f>
        <v>ASHC</v>
      </c>
      <c r="D1027" s="3" t="str">
        <f>D1026</f>
        <v>CT</v>
      </c>
      <c r="E1027" s="6">
        <v>11</v>
      </c>
      <c r="F1027" s="2">
        <f ca="1">IFERROR(__xludf.DUMMYFUNCTION("""COMPUTED_VALUE"""),26)</f>
        <v>26</v>
      </c>
      <c r="G1027" s="2"/>
      <c r="H1027" s="2"/>
      <c r="I1027" s="2"/>
    </row>
    <row r="1028" spans="1:9" ht="12.75">
      <c r="A1028" s="5" t="str">
        <f>IF(LEN(D1028)=1,CONCATENATE(TEXT(MONTH(B1028),"00"),RIGHT(YEAR(B1028),2),C1028,"_0",D1028),CONCATENATE(TEXT(MONTH(B1028),"00"),RIGHT(YEAR(B1028),2),C1028,"_",D1028))</f>
        <v>1023ASHC_CT</v>
      </c>
      <c r="B1028" s="4">
        <f>B1027</f>
        <v>45202</v>
      </c>
      <c r="C1028" s="3" t="str">
        <f>C1027</f>
        <v>ASHC</v>
      </c>
      <c r="D1028" s="3" t="str">
        <f>D1027</f>
        <v>CT</v>
      </c>
      <c r="E1028" s="6">
        <v>11</v>
      </c>
      <c r="F1028" s="2">
        <f ca="1">IFERROR(__xludf.DUMMYFUNCTION("""COMPUTED_VALUE"""),27)</f>
        <v>27</v>
      </c>
      <c r="G1028" s="2"/>
      <c r="H1028" s="2"/>
      <c r="I1028" s="2"/>
    </row>
    <row r="1029" spans="1:9" ht="12.75">
      <c r="A1029" s="5" t="str">
        <f>IF(LEN(D1029)=1,CONCATENATE(TEXT(MONTH(B1029),"00"),RIGHT(YEAR(B1029),2),C1029,"_0",D1029),CONCATENATE(TEXT(MONTH(B1029),"00"),RIGHT(YEAR(B1029),2),C1029,"_",D1029))</f>
        <v>1023ASHC_CT</v>
      </c>
      <c r="B1029" s="4">
        <f>B1028</f>
        <v>45202</v>
      </c>
      <c r="C1029" s="3" t="str">
        <f>C1028</f>
        <v>ASHC</v>
      </c>
      <c r="D1029" s="3" t="str">
        <f>D1028</f>
        <v>CT</v>
      </c>
      <c r="E1029" s="6">
        <v>11</v>
      </c>
      <c r="F1029" s="2">
        <f ca="1">IFERROR(__xludf.DUMMYFUNCTION("""COMPUTED_VALUE"""),28)</f>
        <v>28</v>
      </c>
      <c r="G1029" s="2"/>
      <c r="H1029" s="2"/>
      <c r="I1029" s="2"/>
    </row>
    <row r="1030" spans="1:9" ht="12.75">
      <c r="A1030" s="5" t="str">
        <f>IF(LEN(D1030)=1,CONCATENATE(TEXT(MONTH(B1030),"00"),RIGHT(YEAR(B1030),2),C1030,"_0",D1030),CONCATENATE(TEXT(MONTH(B1030),"00"),RIGHT(YEAR(B1030),2),C1030,"_",D1030))</f>
        <v>1023ASHC_CT</v>
      </c>
      <c r="B1030" s="4">
        <f>B1029</f>
        <v>45202</v>
      </c>
      <c r="C1030" s="3" t="str">
        <f>C1029</f>
        <v>ASHC</v>
      </c>
      <c r="D1030" s="3" t="str">
        <f>D1029</f>
        <v>CT</v>
      </c>
      <c r="E1030" s="6">
        <v>11</v>
      </c>
      <c r="F1030" s="2">
        <f ca="1">IFERROR(__xludf.DUMMYFUNCTION("""COMPUTED_VALUE"""),29)</f>
        <v>29</v>
      </c>
      <c r="G1030" s="2"/>
      <c r="H1030" s="2"/>
      <c r="I1030" s="2"/>
    </row>
    <row r="1031" spans="1:9" ht="12.75">
      <c r="A1031" s="5" t="str">
        <f>IF(LEN(D1031)=1,CONCATENATE(TEXT(MONTH(B1031),"00"),RIGHT(YEAR(B1031),2),C1031,"_0",D1031),CONCATENATE(TEXT(MONTH(B1031),"00"),RIGHT(YEAR(B1031),2),C1031,"_",D1031))</f>
        <v>1023ASHC_CT</v>
      </c>
      <c r="B1031" s="4">
        <f>B1030</f>
        <v>45202</v>
      </c>
      <c r="C1031" s="3" t="str">
        <f>C1030</f>
        <v>ASHC</v>
      </c>
      <c r="D1031" s="3" t="str">
        <f>D1030</f>
        <v>CT</v>
      </c>
      <c r="E1031" s="6">
        <v>11</v>
      </c>
      <c r="F1031" s="2">
        <f ca="1">IFERROR(__xludf.DUMMYFUNCTION("""COMPUTED_VALUE"""),30)</f>
        <v>30</v>
      </c>
      <c r="G1031" s="2"/>
      <c r="H1031" s="2"/>
      <c r="I1031" s="2"/>
    </row>
    <row r="1032" spans="1:9" ht="12.75">
      <c r="A1032" s="5" t="str">
        <f>IF(LEN(D1032)=1,CONCATENATE(TEXT(MONTH(B1032),"00"),RIGHT(YEAR(B1032),2),C1032,"_0",D1032),CONCATENATE(TEXT(MONTH(B1032),"00"),RIGHT(YEAR(B1032),2),C1032,"_",D1032))</f>
        <v>1023ASHC_CT</v>
      </c>
      <c r="B1032" s="4">
        <f>B1031</f>
        <v>45202</v>
      </c>
      <c r="C1032" s="3" t="str">
        <f>C1031</f>
        <v>ASHC</v>
      </c>
      <c r="D1032" s="3" t="str">
        <f>D1031</f>
        <v>CT</v>
      </c>
      <c r="E1032" s="6">
        <v>11</v>
      </c>
      <c r="F1032" s="2">
        <f ca="1">IFERROR(__xludf.DUMMYFUNCTION("""COMPUTED_VALUE"""),31)</f>
        <v>31</v>
      </c>
      <c r="G1032" s="2"/>
      <c r="H1032" s="2"/>
      <c r="I1032" s="2"/>
    </row>
    <row r="1033" spans="1:9" ht="12.75">
      <c r="A1033" s="5" t="str">
        <f>IF(LEN(D1033)=1,CONCATENATE(TEXT(MONTH(B1033),"00"),RIGHT(YEAR(B1033),2),C1033,"_0",D1033),CONCATENATE(TEXT(MONTH(B1033),"00"),RIGHT(YEAR(B1033),2),C1033,"_",D1033))</f>
        <v>1023ASHC_CT</v>
      </c>
      <c r="B1033" s="4">
        <f>B1032</f>
        <v>45202</v>
      </c>
      <c r="C1033" s="3" t="str">
        <f>C1032</f>
        <v>ASHC</v>
      </c>
      <c r="D1033" s="3" t="str">
        <f>D1032</f>
        <v>CT</v>
      </c>
      <c r="E1033" s="6">
        <v>11</v>
      </c>
      <c r="F1033" s="2">
        <f ca="1">IFERROR(__xludf.DUMMYFUNCTION("""COMPUTED_VALUE"""),32)</f>
        <v>32</v>
      </c>
      <c r="G1033" s="2"/>
      <c r="H1033" s="2"/>
      <c r="I1033" s="2"/>
    </row>
    <row r="1034" spans="1:9" ht="12.75">
      <c r="A1034" s="5" t="str">
        <f>IF(LEN(D1034)=1,CONCATENATE(TEXT(MONTH(B1034),"00"),RIGHT(YEAR(B1034),2),C1034,"_0",D1034),CONCATENATE(TEXT(MONTH(B1034),"00"),RIGHT(YEAR(B1034),2),C1034,"_",D1034))</f>
        <v>1023ASHC_CT</v>
      </c>
      <c r="B1034" s="4">
        <f>B1033</f>
        <v>45202</v>
      </c>
      <c r="C1034" s="3" t="str">
        <f>C1033</f>
        <v>ASHC</v>
      </c>
      <c r="D1034" s="3" t="str">
        <f>D1033</f>
        <v>CT</v>
      </c>
      <c r="E1034" s="6">
        <v>11</v>
      </c>
      <c r="F1034" s="2">
        <f ca="1">IFERROR(__xludf.DUMMYFUNCTION("""COMPUTED_VALUE"""),33)</f>
        <v>33</v>
      </c>
      <c r="G1034" s="2"/>
      <c r="H1034" s="2"/>
      <c r="I1034" s="2"/>
    </row>
    <row r="1035" spans="1:9" ht="12.75">
      <c r="A1035" s="5" t="str">
        <f>IF(LEN(D1035)=1,CONCATENATE(TEXT(MONTH(B1035),"00"),RIGHT(YEAR(B1035),2),C1035,"_0",D1035),CONCATENATE(TEXT(MONTH(B1035),"00"),RIGHT(YEAR(B1035),2),C1035,"_",D1035))</f>
        <v>1023ASHC_CT</v>
      </c>
      <c r="B1035" s="4">
        <f>B1034</f>
        <v>45202</v>
      </c>
      <c r="C1035" s="3" t="str">
        <f>C1034</f>
        <v>ASHC</v>
      </c>
      <c r="D1035" s="3" t="str">
        <f>D1034</f>
        <v>CT</v>
      </c>
      <c r="E1035" s="6">
        <v>11</v>
      </c>
      <c r="F1035" s="2">
        <f ca="1">IFERROR(__xludf.DUMMYFUNCTION("""COMPUTED_VALUE"""),34)</f>
        <v>34</v>
      </c>
      <c r="G1035" s="2"/>
      <c r="H1035" s="2"/>
      <c r="I1035" s="2"/>
    </row>
    <row r="1036" spans="1:9" ht="12.75">
      <c r="A1036" s="5" t="str">
        <f>IF(LEN(D1036)=1,CONCATENATE(TEXT(MONTH(B1036),"00"),RIGHT(YEAR(B1036),2),C1036,"_0",D1036),CONCATENATE(TEXT(MONTH(B1036),"00"),RIGHT(YEAR(B1036),2),C1036,"_",D1036))</f>
        <v>1023ASHC_CT</v>
      </c>
      <c r="B1036" s="4">
        <f>B1035</f>
        <v>45202</v>
      </c>
      <c r="C1036" s="3" t="str">
        <f>C1035</f>
        <v>ASHC</v>
      </c>
      <c r="D1036" s="3" t="str">
        <f>D1035</f>
        <v>CT</v>
      </c>
      <c r="E1036" s="6">
        <v>11</v>
      </c>
      <c r="F1036" s="2">
        <f ca="1">IFERROR(__xludf.DUMMYFUNCTION("""COMPUTED_VALUE"""),35)</f>
        <v>35</v>
      </c>
      <c r="G1036" s="2"/>
      <c r="H1036" s="2"/>
      <c r="I1036" s="2"/>
    </row>
    <row r="1037" spans="1:9" ht="12.75">
      <c r="A1037" s="5" t="str">
        <f>IF(LEN(D1037)=1,CONCATENATE(TEXT(MONTH(B1037),"00"),RIGHT(YEAR(B1037),2),C1037,"_0",D1037),CONCATENATE(TEXT(MONTH(B1037),"00"),RIGHT(YEAR(B1037),2),C1037,"_",D1037))</f>
        <v>1023ASHC_CT</v>
      </c>
      <c r="B1037" s="4">
        <f>B1036</f>
        <v>45202</v>
      </c>
      <c r="C1037" s="3" t="str">
        <f>C1036</f>
        <v>ASHC</v>
      </c>
      <c r="D1037" s="3" t="str">
        <f>D1036</f>
        <v>CT</v>
      </c>
      <c r="E1037" s="6">
        <v>11</v>
      </c>
      <c r="F1037" s="2">
        <f ca="1">IFERROR(__xludf.DUMMYFUNCTION("""COMPUTED_VALUE"""),36)</f>
        <v>36</v>
      </c>
      <c r="G1037" s="2"/>
      <c r="H1037" s="2"/>
      <c r="I1037" s="2"/>
    </row>
    <row r="1038" spans="1:9" ht="12.75">
      <c r="A1038" s="5" t="str">
        <f>IF(LEN(D1038)=1,CONCATENATE(TEXT(MONTH(B1038),"00"),RIGHT(YEAR(B1038),2),C1038,"_0",D1038),CONCATENATE(TEXT(MONTH(B1038),"00"),RIGHT(YEAR(B1038),2),C1038,"_",D1038))</f>
        <v>1023ASHC_CT</v>
      </c>
      <c r="B1038" s="4">
        <f>B1037</f>
        <v>45202</v>
      </c>
      <c r="C1038" s="3" t="str">
        <f>C1037</f>
        <v>ASHC</v>
      </c>
      <c r="D1038" s="3" t="str">
        <f>D1037</f>
        <v>CT</v>
      </c>
      <c r="E1038" s="6">
        <v>11</v>
      </c>
      <c r="F1038" s="2">
        <f ca="1">IFERROR(__xludf.DUMMYFUNCTION("""COMPUTED_VALUE"""),37)</f>
        <v>37</v>
      </c>
      <c r="G1038" s="2"/>
      <c r="H1038" s="2"/>
      <c r="I1038" s="2"/>
    </row>
    <row r="1039" spans="1:9" ht="12.75">
      <c r="A1039" s="5" t="str">
        <f>IF(LEN(D1039)=1,CONCATENATE(TEXT(MONTH(B1039),"00"),RIGHT(YEAR(B1039),2),C1039,"_0",D1039),CONCATENATE(TEXT(MONTH(B1039),"00"),RIGHT(YEAR(B1039),2),C1039,"_",D1039))</f>
        <v>1023ASHC_CT</v>
      </c>
      <c r="B1039" s="4">
        <f>B1038</f>
        <v>45202</v>
      </c>
      <c r="C1039" s="3" t="str">
        <f>C1038</f>
        <v>ASHC</v>
      </c>
      <c r="D1039" s="3" t="str">
        <f>D1038</f>
        <v>CT</v>
      </c>
      <c r="E1039" s="6">
        <v>11</v>
      </c>
      <c r="F1039" s="2">
        <f ca="1">IFERROR(__xludf.DUMMYFUNCTION("""COMPUTED_VALUE"""),38)</f>
        <v>38</v>
      </c>
      <c r="G1039" s="2"/>
      <c r="H1039" s="2"/>
      <c r="I1039" s="2"/>
    </row>
    <row r="1040" spans="1:9" ht="12.75">
      <c r="A1040" s="5" t="str">
        <f>IF(LEN(D1040)=1,CONCATENATE(TEXT(MONTH(B1040),"00"),RIGHT(YEAR(B1040),2),C1040,"_0",D1040),CONCATENATE(TEXT(MONTH(B1040),"00"),RIGHT(YEAR(B1040),2),C1040,"_",D1040))</f>
        <v>1023ASHC_CT</v>
      </c>
      <c r="B1040" s="4">
        <f>B1039</f>
        <v>45202</v>
      </c>
      <c r="C1040" s="3" t="str">
        <f>C1039</f>
        <v>ASHC</v>
      </c>
      <c r="D1040" s="3" t="str">
        <f>D1039</f>
        <v>CT</v>
      </c>
      <c r="E1040" s="6">
        <v>11</v>
      </c>
      <c r="F1040" s="2">
        <f ca="1">IFERROR(__xludf.DUMMYFUNCTION("""COMPUTED_VALUE"""),39)</f>
        <v>39</v>
      </c>
      <c r="G1040" s="2"/>
      <c r="H1040" s="2"/>
      <c r="I1040" s="2"/>
    </row>
    <row r="1041" spans="1:9" ht="12.75">
      <c r="A1041" s="5" t="str">
        <f>IF(LEN(D1041)=1,CONCATENATE(TEXT(MONTH(B1041),"00"),RIGHT(YEAR(B1041),2),C1041,"_0",D1041),CONCATENATE(TEXT(MONTH(B1041),"00"),RIGHT(YEAR(B1041),2),C1041,"_",D1041))</f>
        <v>1023ASHC_CT</v>
      </c>
      <c r="B1041" s="4">
        <f>B1040</f>
        <v>45202</v>
      </c>
      <c r="C1041" s="3" t="str">
        <f>C1040</f>
        <v>ASHC</v>
      </c>
      <c r="D1041" s="3" t="str">
        <f>D1040</f>
        <v>CT</v>
      </c>
      <c r="E1041" s="6">
        <v>11</v>
      </c>
      <c r="F1041" s="2">
        <f ca="1">IFERROR(__xludf.DUMMYFUNCTION("""COMPUTED_VALUE"""),40)</f>
        <v>40</v>
      </c>
      <c r="G1041" s="2"/>
      <c r="H1041" s="2"/>
      <c r="I1041" s="2"/>
    </row>
    <row r="1042" spans="1:9" ht="12.75">
      <c r="A1042" s="5" t="str">
        <f>IF(LEN(D1042)=1,CONCATENATE(TEXT(MONTH(B1042),"00"),RIGHT(YEAR(B1042),2),C1042,"_0",D1042),CONCATENATE(TEXT(MONTH(B1042),"00"),RIGHT(YEAR(B1042),2),C1042,"_",D1042))</f>
        <v>1023ASHC_CT</v>
      </c>
      <c r="B1042" s="4">
        <f>B1041</f>
        <v>45202</v>
      </c>
      <c r="C1042" s="3" t="str">
        <f>C1041</f>
        <v>ASHC</v>
      </c>
      <c r="D1042" s="3" t="str">
        <f>D1041</f>
        <v>CT</v>
      </c>
      <c r="E1042" s="6">
        <v>11</v>
      </c>
      <c r="F1042" s="2">
        <f ca="1">IFERROR(__xludf.DUMMYFUNCTION("""COMPUTED_VALUE"""),41)</f>
        <v>41</v>
      </c>
      <c r="G1042" s="2"/>
      <c r="H1042" s="2"/>
      <c r="I1042" s="2"/>
    </row>
    <row r="1043" spans="1:9" ht="12.75">
      <c r="A1043" s="5" t="str">
        <f>IF(LEN(D1043)=1,CONCATENATE(TEXT(MONTH(B1043),"00"),RIGHT(YEAR(B1043),2),C1043,"_0",D1043),CONCATENATE(TEXT(MONTH(B1043),"00"),RIGHT(YEAR(B1043),2),C1043,"_",D1043))</f>
        <v>1023ASHC_CT</v>
      </c>
      <c r="B1043" s="4">
        <f>B1042</f>
        <v>45202</v>
      </c>
      <c r="C1043" s="3" t="str">
        <f>C1042</f>
        <v>ASHC</v>
      </c>
      <c r="D1043" s="3" t="str">
        <f>D1042</f>
        <v>CT</v>
      </c>
      <c r="E1043" s="6">
        <v>11</v>
      </c>
      <c r="F1043" s="2">
        <f ca="1">IFERROR(__xludf.DUMMYFUNCTION("""COMPUTED_VALUE"""),42)</f>
        <v>42</v>
      </c>
      <c r="G1043" s="2"/>
      <c r="H1043" s="2"/>
      <c r="I1043" s="2"/>
    </row>
    <row r="1044" spans="1:9" ht="12.75">
      <c r="A1044" s="5" t="str">
        <f>IF(LEN(D1044)=1,CONCATENATE(TEXT(MONTH(B1044),"00"),RIGHT(YEAR(B1044),2),C1044,"_0",D1044),CONCATENATE(TEXT(MONTH(B1044),"00"),RIGHT(YEAR(B1044),2),C1044,"_",D1044))</f>
        <v>1023ASHC_CT</v>
      </c>
      <c r="B1044" s="4">
        <f>B1043</f>
        <v>45202</v>
      </c>
      <c r="C1044" s="3" t="str">
        <f>C1043</f>
        <v>ASHC</v>
      </c>
      <c r="D1044" s="3" t="str">
        <f>D1043</f>
        <v>CT</v>
      </c>
      <c r="E1044" s="6">
        <v>11</v>
      </c>
      <c r="F1044" s="2">
        <f ca="1">IFERROR(__xludf.DUMMYFUNCTION("""COMPUTED_VALUE"""),43)</f>
        <v>43</v>
      </c>
      <c r="G1044" s="2"/>
      <c r="H1044" s="2"/>
      <c r="I1044" s="2"/>
    </row>
    <row r="1045" spans="1:9" ht="12.75">
      <c r="A1045" s="5" t="str">
        <f>IF(LEN(D1045)=1,CONCATENATE(TEXT(MONTH(B1045),"00"),RIGHT(YEAR(B1045),2),C1045,"_0",D1045),CONCATENATE(TEXT(MONTH(B1045),"00"),RIGHT(YEAR(B1045),2),C1045,"_",D1045))</f>
        <v>1023ASHC_CT</v>
      </c>
      <c r="B1045" s="4">
        <f>B1044</f>
        <v>45202</v>
      </c>
      <c r="C1045" s="3" t="str">
        <f>C1044</f>
        <v>ASHC</v>
      </c>
      <c r="D1045" s="3" t="str">
        <f>D1044</f>
        <v>CT</v>
      </c>
      <c r="E1045" s="6">
        <v>11</v>
      </c>
      <c r="F1045" s="2">
        <f ca="1">IFERROR(__xludf.DUMMYFUNCTION("""COMPUTED_VALUE"""),44)</f>
        <v>44</v>
      </c>
      <c r="G1045" s="2"/>
      <c r="H1045" s="2"/>
      <c r="I1045" s="2"/>
    </row>
    <row r="1046" spans="1:9" ht="12.75">
      <c r="A1046" s="5" t="str">
        <f>IF(LEN(D1046)=1,CONCATENATE(TEXT(MONTH(B1046),"00"),RIGHT(YEAR(B1046),2),C1046,"_0",D1046),CONCATENATE(TEXT(MONTH(B1046),"00"),RIGHT(YEAR(B1046),2),C1046,"_",D1046))</f>
        <v>1023ASHC_CT</v>
      </c>
      <c r="B1046" s="4">
        <f>B1045</f>
        <v>45202</v>
      </c>
      <c r="C1046" s="3" t="str">
        <f>C1045</f>
        <v>ASHC</v>
      </c>
      <c r="D1046" s="3" t="str">
        <f>D1045</f>
        <v>CT</v>
      </c>
      <c r="E1046" s="6">
        <v>11</v>
      </c>
      <c r="F1046" s="2">
        <f ca="1">IFERROR(__xludf.DUMMYFUNCTION("""COMPUTED_VALUE"""),45)</f>
        <v>45</v>
      </c>
      <c r="G1046" s="2"/>
      <c r="H1046" s="2"/>
      <c r="I1046" s="2"/>
    </row>
    <row r="1047" spans="1:9" ht="12.75">
      <c r="A1047" s="5" t="str">
        <f>IF(LEN(D1047)=1,CONCATENATE(TEXT(MONTH(B1047),"00"),RIGHT(YEAR(B1047),2),C1047,"_0",D1047),CONCATENATE(TEXT(MONTH(B1047),"00"),RIGHT(YEAR(B1047),2),C1047,"_",D1047))</f>
        <v>1023ASHC_CT</v>
      </c>
      <c r="B1047" s="4">
        <f>B1046</f>
        <v>45202</v>
      </c>
      <c r="C1047" s="3" t="str">
        <f>C1046</f>
        <v>ASHC</v>
      </c>
      <c r="D1047" s="3" t="str">
        <f>D1046</f>
        <v>CT</v>
      </c>
      <c r="E1047" s="6">
        <v>11</v>
      </c>
      <c r="F1047" s="2">
        <f ca="1">IFERROR(__xludf.DUMMYFUNCTION("""COMPUTED_VALUE"""),46)</f>
        <v>46</v>
      </c>
      <c r="G1047" s="2"/>
      <c r="H1047" s="2"/>
      <c r="I1047" s="2"/>
    </row>
    <row r="1048" spans="1:9" ht="12.75">
      <c r="A1048" s="5" t="str">
        <f>IF(LEN(D1048)=1,CONCATENATE(TEXT(MONTH(B1048),"00"),RIGHT(YEAR(B1048),2),C1048,"_0",D1048),CONCATENATE(TEXT(MONTH(B1048),"00"),RIGHT(YEAR(B1048),2),C1048,"_",D1048))</f>
        <v>1023ASHC_CT</v>
      </c>
      <c r="B1048" s="4">
        <f>B1047</f>
        <v>45202</v>
      </c>
      <c r="C1048" s="3" t="str">
        <f>C1047</f>
        <v>ASHC</v>
      </c>
      <c r="D1048" s="3" t="str">
        <f>D1047</f>
        <v>CT</v>
      </c>
      <c r="E1048" s="6">
        <v>11</v>
      </c>
      <c r="F1048" s="2">
        <f ca="1">IFERROR(__xludf.DUMMYFUNCTION("""COMPUTED_VALUE"""),47)</f>
        <v>47</v>
      </c>
      <c r="G1048" s="2"/>
      <c r="H1048" s="2"/>
      <c r="I1048" s="2"/>
    </row>
    <row r="1049" spans="1:9" ht="12.75">
      <c r="A1049" s="5" t="str">
        <f>IF(LEN(D1049)=1,CONCATENATE(TEXT(MONTH(B1049),"00"),RIGHT(YEAR(B1049),2),C1049,"_0",D1049),CONCATENATE(TEXT(MONTH(B1049),"00"),RIGHT(YEAR(B1049),2),C1049,"_",D1049))</f>
        <v>1023ASHC_CT</v>
      </c>
      <c r="B1049" s="4">
        <f>B1048</f>
        <v>45202</v>
      </c>
      <c r="C1049" s="3" t="str">
        <f>C1048</f>
        <v>ASHC</v>
      </c>
      <c r="D1049" s="3" t="str">
        <f>D1048</f>
        <v>CT</v>
      </c>
      <c r="E1049" s="6">
        <v>11</v>
      </c>
      <c r="F1049" s="2">
        <f ca="1">IFERROR(__xludf.DUMMYFUNCTION("""COMPUTED_VALUE"""),48)</f>
        <v>48</v>
      </c>
      <c r="G1049" s="2"/>
      <c r="H1049" s="2"/>
      <c r="I1049" s="2"/>
    </row>
    <row r="1050" spans="1:9" ht="12.75">
      <c r="A1050" s="5" t="str">
        <f>IF(LEN(D1050)=1,CONCATENATE(TEXT(MONTH(B1050),"00"),RIGHT(YEAR(B1050),2),C1050,"_0",D1050),CONCATENATE(TEXT(MONTH(B1050),"00"),RIGHT(YEAR(B1050),2),C1050,"_",D1050))</f>
        <v>1023ASHC_CT</v>
      </c>
      <c r="B1050" s="4">
        <f>B1049</f>
        <v>45202</v>
      </c>
      <c r="C1050" s="3" t="str">
        <f>C1049</f>
        <v>ASHC</v>
      </c>
      <c r="D1050" s="3" t="str">
        <f>D1049</f>
        <v>CT</v>
      </c>
      <c r="E1050" s="6">
        <v>11</v>
      </c>
      <c r="F1050" s="2">
        <f ca="1">IFERROR(__xludf.DUMMYFUNCTION("""COMPUTED_VALUE"""),49)</f>
        <v>49</v>
      </c>
      <c r="G1050" s="2"/>
      <c r="H1050" s="2"/>
      <c r="I1050" s="2"/>
    </row>
    <row r="1051" spans="1:9" ht="12.75">
      <c r="A1051" s="5" t="str">
        <f>IF(LEN(D1051)=1,CONCATENATE(TEXT(MONTH(B1051),"00"),RIGHT(YEAR(B1051),2),C1051,"_0",D1051),CONCATENATE(TEXT(MONTH(B1051),"00"),RIGHT(YEAR(B1051),2),C1051,"_",D1051))</f>
        <v>1023ASHC_CT</v>
      </c>
      <c r="B1051" s="4">
        <f>B1050</f>
        <v>45202</v>
      </c>
      <c r="C1051" s="3" t="str">
        <f>C1050</f>
        <v>ASHC</v>
      </c>
      <c r="D1051" s="3" t="str">
        <f>D1050</f>
        <v>CT</v>
      </c>
      <c r="E1051" s="6">
        <v>11</v>
      </c>
      <c r="F1051" s="2">
        <f ca="1">IFERROR(__xludf.DUMMYFUNCTION("""COMPUTED_VALUE"""),50)</f>
        <v>50</v>
      </c>
      <c r="G1051" s="2"/>
      <c r="H1051" s="2"/>
      <c r="I1051" s="2"/>
    </row>
    <row r="1052" spans="1:9" ht="12.75">
      <c r="A1052" s="5" t="str">
        <f>IF(LEN(D1052)=1,CONCATENATE(TEXT(MONTH(B1052),"00"),RIGHT(YEAR(B1052),2),C1052,"_0",D1052),CONCATENATE(TEXT(MONTH(B1052),"00"),RIGHT(YEAR(B1052),2),C1052,"_",D1052))</f>
        <v>1023ASHC_CT</v>
      </c>
      <c r="B1052" s="4">
        <f>B1051</f>
        <v>45202</v>
      </c>
      <c r="C1052" s="3" t="str">
        <f>C1051</f>
        <v>ASHC</v>
      </c>
      <c r="D1052" s="3" t="str">
        <f>D1051</f>
        <v>CT</v>
      </c>
      <c r="E1052" s="6">
        <v>11</v>
      </c>
      <c r="F1052" s="2">
        <f ca="1">IFERROR(__xludf.DUMMYFUNCTION("""COMPUTED_VALUE"""),51)</f>
        <v>51</v>
      </c>
      <c r="G1052" s="2"/>
      <c r="H1052" s="2"/>
      <c r="I1052" s="2"/>
    </row>
    <row r="1053" spans="1:9" ht="12.75">
      <c r="A1053" s="5" t="str">
        <f>IF(LEN(D1053)=1,CONCATENATE(TEXT(MONTH(B1053),"00"),RIGHT(YEAR(B1053),2),C1053,"_0",D1053),CONCATENATE(TEXT(MONTH(B1053),"00"),RIGHT(YEAR(B1053),2),C1053,"_",D1053))</f>
        <v>1023ASHC_CT</v>
      </c>
      <c r="B1053" s="4">
        <f>B1052</f>
        <v>45202</v>
      </c>
      <c r="C1053" s="3" t="str">
        <f>C1052</f>
        <v>ASHC</v>
      </c>
      <c r="D1053" s="3" t="str">
        <f>D1052</f>
        <v>CT</v>
      </c>
      <c r="E1053" s="6">
        <v>11</v>
      </c>
      <c r="F1053" s="2">
        <f ca="1">IFERROR(__xludf.DUMMYFUNCTION("""COMPUTED_VALUE"""),52)</f>
        <v>52</v>
      </c>
      <c r="G1053" s="2"/>
      <c r="H1053" s="2"/>
      <c r="I1053" s="2"/>
    </row>
    <row r="1054" spans="1:9" ht="12.75">
      <c r="A1054" s="5" t="str">
        <f>IF(LEN(D1054)=1,CONCATENATE(TEXT(MONTH(B1054),"00"),RIGHT(YEAR(B1054),2),C1054,"_0",D1054),CONCATENATE(TEXT(MONTH(B1054),"00"),RIGHT(YEAR(B1054),2),C1054,"_",D1054))</f>
        <v>1023ASHC_CT</v>
      </c>
      <c r="B1054" s="4">
        <f>B1053</f>
        <v>45202</v>
      </c>
      <c r="C1054" s="3" t="str">
        <f>C1053</f>
        <v>ASHC</v>
      </c>
      <c r="D1054" s="3" t="str">
        <f>D1053</f>
        <v>CT</v>
      </c>
      <c r="E1054" s="6">
        <v>11</v>
      </c>
      <c r="F1054" s="2">
        <f ca="1">IFERROR(__xludf.DUMMYFUNCTION("""COMPUTED_VALUE"""),53)</f>
        <v>53</v>
      </c>
      <c r="G1054" s="2"/>
      <c r="H1054" s="2"/>
      <c r="I1054" s="2"/>
    </row>
    <row r="1055" spans="1:9" ht="12.75">
      <c r="A1055" s="5" t="str">
        <f>IF(LEN(D1055)=1,CONCATENATE(TEXT(MONTH(B1055),"00"),RIGHT(YEAR(B1055),2),C1055,"_0",D1055),CONCATENATE(TEXT(MONTH(B1055),"00"),RIGHT(YEAR(B1055),2),C1055,"_",D1055))</f>
        <v>1023ASHC_CT</v>
      </c>
      <c r="B1055" s="4">
        <f>B1054</f>
        <v>45202</v>
      </c>
      <c r="C1055" s="3" t="str">
        <f>C1054</f>
        <v>ASHC</v>
      </c>
      <c r="D1055" s="3" t="str">
        <f>D1054</f>
        <v>CT</v>
      </c>
      <c r="E1055" s="6">
        <v>11</v>
      </c>
      <c r="F1055" s="2">
        <f ca="1">IFERROR(__xludf.DUMMYFUNCTION("""COMPUTED_VALUE"""),54)</f>
        <v>54</v>
      </c>
      <c r="G1055" s="2"/>
      <c r="H1055" s="2"/>
      <c r="I1055" s="2"/>
    </row>
    <row r="1056" spans="1:9" ht="12.75">
      <c r="A1056" s="5" t="str">
        <f>IF(LEN(D1056)=1,CONCATENATE(TEXT(MONTH(B1056),"00"),RIGHT(YEAR(B1056),2),C1056,"_0",D1056),CONCATENATE(TEXT(MONTH(B1056),"00"),RIGHT(YEAR(B1056),2),C1056,"_",D1056))</f>
        <v>1023ASHC_CT</v>
      </c>
      <c r="B1056" s="4">
        <f>B1055</f>
        <v>45202</v>
      </c>
      <c r="C1056" s="3" t="str">
        <f>C1055</f>
        <v>ASHC</v>
      </c>
      <c r="D1056" s="3" t="str">
        <f>D1055</f>
        <v>CT</v>
      </c>
      <c r="E1056" s="6">
        <v>11</v>
      </c>
      <c r="F1056" s="2">
        <f ca="1">IFERROR(__xludf.DUMMYFUNCTION("""COMPUTED_VALUE"""),55)</f>
        <v>55</v>
      </c>
      <c r="G1056" s="2"/>
      <c r="H1056" s="2"/>
      <c r="I1056" s="2"/>
    </row>
    <row r="1057" spans="1:9" ht="12.75">
      <c r="A1057" s="5" t="str">
        <f>IF(LEN(D1057)=1,CONCATENATE(TEXT(MONTH(B1057),"00"),RIGHT(YEAR(B1057),2),C1057,"_0",D1057),CONCATENATE(TEXT(MONTH(B1057),"00"),RIGHT(YEAR(B1057),2),C1057,"_",D1057))</f>
        <v>1023ASHC_CT</v>
      </c>
      <c r="B1057" s="4">
        <f>B1056</f>
        <v>45202</v>
      </c>
      <c r="C1057" s="3" t="str">
        <f>C1056</f>
        <v>ASHC</v>
      </c>
      <c r="D1057" s="3" t="str">
        <f>D1056</f>
        <v>CT</v>
      </c>
      <c r="E1057" s="6">
        <v>11</v>
      </c>
      <c r="F1057" s="2">
        <f ca="1">IFERROR(__xludf.DUMMYFUNCTION("""COMPUTED_VALUE"""),56)</f>
        <v>56</v>
      </c>
      <c r="G1057" s="2"/>
      <c r="H1057" s="2"/>
      <c r="I1057" s="2"/>
    </row>
    <row r="1058" spans="1:9" ht="12.75">
      <c r="A1058" s="5" t="str">
        <f>IF(LEN(D1058)=1,CONCATENATE(TEXT(MONTH(B1058),"00"),RIGHT(YEAR(B1058),2),C1058,"_0",D1058),CONCATENATE(TEXT(MONTH(B1058),"00"),RIGHT(YEAR(B1058),2),C1058,"_",D1058))</f>
        <v>1023ASHC_CT</v>
      </c>
      <c r="B1058" s="4">
        <f>B1057</f>
        <v>45202</v>
      </c>
      <c r="C1058" s="3" t="str">
        <f>C1057</f>
        <v>ASHC</v>
      </c>
      <c r="D1058" s="3" t="str">
        <f>D1057</f>
        <v>CT</v>
      </c>
      <c r="E1058" s="6">
        <v>11</v>
      </c>
      <c r="F1058" s="2">
        <f ca="1">IFERROR(__xludf.DUMMYFUNCTION("""COMPUTED_VALUE"""),57)</f>
        <v>57</v>
      </c>
      <c r="G1058" s="2"/>
      <c r="H1058" s="2"/>
      <c r="I1058" s="2"/>
    </row>
    <row r="1059" spans="1:9" ht="12.75">
      <c r="A1059" s="5" t="str">
        <f>IF(LEN(D1059)=1,CONCATENATE(TEXT(MONTH(B1059),"00"),RIGHT(YEAR(B1059),2),C1059,"_0",D1059),CONCATENATE(TEXT(MONTH(B1059),"00"),RIGHT(YEAR(B1059),2),C1059,"_",D1059))</f>
        <v>1023ASHC_CT</v>
      </c>
      <c r="B1059" s="4">
        <f>B1058</f>
        <v>45202</v>
      </c>
      <c r="C1059" s="3" t="str">
        <f>C1058</f>
        <v>ASHC</v>
      </c>
      <c r="D1059" s="3" t="str">
        <f>D1058</f>
        <v>CT</v>
      </c>
      <c r="E1059" s="6">
        <v>11</v>
      </c>
      <c r="F1059" s="2">
        <f ca="1">IFERROR(__xludf.DUMMYFUNCTION("""COMPUTED_VALUE"""),58)</f>
        <v>58</v>
      </c>
      <c r="G1059" s="2"/>
      <c r="H1059" s="2"/>
      <c r="I1059" s="2"/>
    </row>
    <row r="1060" spans="1:9" ht="12.75">
      <c r="A1060" s="5" t="str">
        <f>IF(LEN(D1060)=1,CONCATENATE(TEXT(MONTH(B1060),"00"),RIGHT(YEAR(B1060),2),C1060,"_0",D1060),CONCATENATE(TEXT(MONTH(B1060),"00"),RIGHT(YEAR(B1060),2),C1060,"_",D1060))</f>
        <v>1023ASHC_CT</v>
      </c>
      <c r="B1060" s="4">
        <f>B1059</f>
        <v>45202</v>
      </c>
      <c r="C1060" s="3" t="str">
        <f>C1059</f>
        <v>ASHC</v>
      </c>
      <c r="D1060" s="3" t="str">
        <f>D1059</f>
        <v>CT</v>
      </c>
      <c r="E1060" s="6">
        <v>11</v>
      </c>
      <c r="F1060" s="2">
        <f ca="1">IFERROR(__xludf.DUMMYFUNCTION("""COMPUTED_VALUE"""),59)</f>
        <v>59</v>
      </c>
      <c r="G1060" s="2"/>
      <c r="H1060" s="2"/>
      <c r="I1060" s="2"/>
    </row>
    <row r="1061" spans="1:9" ht="12.75">
      <c r="A1061" s="5" t="str">
        <f>IF(LEN(D1061)=1,CONCATENATE(TEXT(MONTH(B1061),"00"),RIGHT(YEAR(B1061),2),C1061,"_0",D1061),CONCATENATE(TEXT(MONTH(B1061),"00"),RIGHT(YEAR(B1061),2),C1061,"_",D1061))</f>
        <v>1023ASHC_CT</v>
      </c>
      <c r="B1061" s="4">
        <f>B1060</f>
        <v>45202</v>
      </c>
      <c r="C1061" s="3" t="str">
        <f>C1060</f>
        <v>ASHC</v>
      </c>
      <c r="D1061" s="3" t="str">
        <f>D1060</f>
        <v>CT</v>
      </c>
      <c r="E1061" s="6">
        <v>11</v>
      </c>
      <c r="F1061" s="2">
        <f ca="1">IFERROR(__xludf.DUMMYFUNCTION("""COMPUTED_VALUE"""),60)</f>
        <v>60</v>
      </c>
      <c r="G1061" s="2"/>
      <c r="H1061" s="2"/>
      <c r="I1061" s="2"/>
    </row>
    <row r="1062" spans="1:9" ht="12.75">
      <c r="A1062" s="5" t="str">
        <f>IF(LEN(D1062)=1,CONCATENATE(TEXT(MONTH(B1062),"00"),RIGHT(YEAR(B1062),2),C1062,"_0",D1062),CONCATENATE(TEXT(MONTH(B1062),"00"),RIGHT(YEAR(B1062),2),C1062,"_",D1062))</f>
        <v>1023ASHC_CT</v>
      </c>
      <c r="B1062" s="4">
        <f>B1061</f>
        <v>45202</v>
      </c>
      <c r="C1062" s="3" t="str">
        <f>C1061</f>
        <v>ASHC</v>
      </c>
      <c r="D1062" s="3" t="str">
        <f>D1061</f>
        <v>CT</v>
      </c>
      <c r="E1062" s="6">
        <v>11</v>
      </c>
      <c r="F1062" s="2">
        <f ca="1">IFERROR(__xludf.DUMMYFUNCTION("""COMPUTED_VALUE"""),61)</f>
        <v>61</v>
      </c>
      <c r="G1062" s="2"/>
      <c r="H1062" s="2"/>
      <c r="I1062" s="2"/>
    </row>
    <row r="1063" spans="1:9" ht="12.75">
      <c r="A1063" s="5" t="str">
        <f>IF(LEN(D1063)=1,CONCATENATE(TEXT(MONTH(B1063),"00"),RIGHT(YEAR(B1063),2),C1063,"_0",D1063),CONCATENATE(TEXT(MONTH(B1063),"00"),RIGHT(YEAR(B1063),2),C1063,"_",D1063))</f>
        <v>1023ASHC_CT</v>
      </c>
      <c r="B1063" s="4">
        <f>B1062</f>
        <v>45202</v>
      </c>
      <c r="C1063" s="3" t="str">
        <f>C1062</f>
        <v>ASHC</v>
      </c>
      <c r="D1063" s="3" t="str">
        <f>D1062</f>
        <v>CT</v>
      </c>
      <c r="E1063" s="6">
        <v>11</v>
      </c>
      <c r="F1063" s="2">
        <f ca="1">IFERROR(__xludf.DUMMYFUNCTION("""COMPUTED_VALUE"""),62)</f>
        <v>62</v>
      </c>
      <c r="G1063" s="2"/>
      <c r="H1063" s="2"/>
      <c r="I1063" s="2"/>
    </row>
    <row r="1064" spans="1:9" ht="12.75">
      <c r="A1064" s="5" t="str">
        <f>IF(LEN(D1064)=1,CONCATENATE(TEXT(MONTH(B1064),"00"),RIGHT(YEAR(B1064),2),C1064,"_0",D1064),CONCATENATE(TEXT(MONTH(B1064),"00"),RIGHT(YEAR(B1064),2),C1064,"_",D1064))</f>
        <v>1023ASHC_CT</v>
      </c>
      <c r="B1064" s="4">
        <f>B1063</f>
        <v>45202</v>
      </c>
      <c r="C1064" s="3" t="str">
        <f>C1063</f>
        <v>ASHC</v>
      </c>
      <c r="D1064" s="3" t="str">
        <f>D1063</f>
        <v>CT</v>
      </c>
      <c r="E1064" s="6">
        <v>11</v>
      </c>
      <c r="F1064" s="2">
        <f ca="1">IFERROR(__xludf.DUMMYFUNCTION("""COMPUTED_VALUE"""),63)</f>
        <v>63</v>
      </c>
      <c r="G1064" s="2"/>
      <c r="H1064" s="2"/>
      <c r="I1064" s="2"/>
    </row>
    <row r="1065" spans="1:9" ht="12.75">
      <c r="A1065" s="5" t="str">
        <f>IF(LEN(D1065)=1,CONCATENATE(TEXT(MONTH(B1065),"00"),RIGHT(YEAR(B1065),2),C1065,"_0",D1065),CONCATENATE(TEXT(MONTH(B1065),"00"),RIGHT(YEAR(B1065),2),C1065,"_",D1065))</f>
        <v>1023ASHC_CT</v>
      </c>
      <c r="B1065" s="4">
        <f>B1064</f>
        <v>45202</v>
      </c>
      <c r="C1065" s="3" t="str">
        <f>C1064</f>
        <v>ASHC</v>
      </c>
      <c r="D1065" s="3" t="str">
        <f>D1064</f>
        <v>CT</v>
      </c>
      <c r="E1065" s="6">
        <v>11</v>
      </c>
      <c r="F1065" s="2">
        <f ca="1">IFERROR(__xludf.DUMMYFUNCTION("""COMPUTED_VALUE"""),64)</f>
        <v>64</v>
      </c>
      <c r="G1065" s="2"/>
      <c r="H1065" s="2"/>
      <c r="I1065" s="2"/>
    </row>
    <row r="1066" spans="1:9" ht="12.75">
      <c r="A1066" s="5" t="str">
        <f>IF(LEN(D1066)=1,CONCATENATE(TEXT(MONTH(B1066),"00"),RIGHT(YEAR(B1066),2),C1066,"_0",D1066),CONCATENATE(TEXT(MONTH(B1066),"00"),RIGHT(YEAR(B1066),2),C1066,"_",D1066))</f>
        <v>1023ASHC_CT</v>
      </c>
      <c r="B1066" s="4">
        <f>B1065</f>
        <v>45202</v>
      </c>
      <c r="C1066" s="3" t="str">
        <f>C1065</f>
        <v>ASHC</v>
      </c>
      <c r="D1066" s="3" t="str">
        <f>D1065</f>
        <v>CT</v>
      </c>
      <c r="E1066" s="6">
        <v>11</v>
      </c>
      <c r="F1066" s="2">
        <f ca="1">IFERROR(__xludf.DUMMYFUNCTION("""COMPUTED_VALUE"""),65)</f>
        <v>65</v>
      </c>
      <c r="G1066" s="2"/>
      <c r="H1066" s="2"/>
      <c r="I1066" s="2"/>
    </row>
    <row r="1067" spans="1:9" ht="12.75">
      <c r="A1067" s="5" t="str">
        <f>IF(LEN(D1067)=1,CONCATENATE(TEXT(MONTH(B1067),"00"),RIGHT(YEAR(B1067),2),C1067,"_0",D1067),CONCATENATE(TEXT(MONTH(B1067),"00"),RIGHT(YEAR(B1067),2),C1067,"_",D1067))</f>
        <v>1023ASHC_CT</v>
      </c>
      <c r="B1067" s="4">
        <f>B1066</f>
        <v>45202</v>
      </c>
      <c r="C1067" s="3" t="str">
        <f>C1066</f>
        <v>ASHC</v>
      </c>
      <c r="D1067" s="3" t="str">
        <f>D1066</f>
        <v>CT</v>
      </c>
      <c r="E1067" s="6">
        <v>11</v>
      </c>
      <c r="F1067" s="2">
        <f ca="1">IFERROR(__xludf.DUMMYFUNCTION("""COMPUTED_VALUE"""),66)</f>
        <v>66</v>
      </c>
      <c r="G1067" s="2"/>
      <c r="H1067" s="2"/>
      <c r="I1067" s="2"/>
    </row>
    <row r="1068" spans="1:9" ht="12.75">
      <c r="A1068" s="5" t="str">
        <f>IF(LEN(D1068)=1,CONCATENATE(TEXT(MONTH(B1068),"00"),RIGHT(YEAR(B1068),2),C1068,"_0",D1068),CONCATENATE(TEXT(MONTH(B1068),"00"),RIGHT(YEAR(B1068),2),C1068,"_",D1068))</f>
        <v>1023ASHC_CT</v>
      </c>
      <c r="B1068" s="4">
        <f>B1067</f>
        <v>45202</v>
      </c>
      <c r="C1068" s="3" t="str">
        <f>C1067</f>
        <v>ASHC</v>
      </c>
      <c r="D1068" s="3" t="str">
        <f>D1067</f>
        <v>CT</v>
      </c>
      <c r="E1068" s="6">
        <v>11</v>
      </c>
      <c r="F1068" s="2">
        <f ca="1">IFERROR(__xludf.DUMMYFUNCTION("""COMPUTED_VALUE"""),67)</f>
        <v>67</v>
      </c>
      <c r="G1068" s="2"/>
      <c r="H1068" s="2"/>
      <c r="I1068" s="2"/>
    </row>
    <row r="1069" spans="1:9" ht="12.75">
      <c r="A1069" s="5" t="str">
        <f>IF(LEN(D1069)=1,CONCATENATE(TEXT(MONTH(B1069),"00"),RIGHT(YEAR(B1069),2),C1069,"_0",D1069),CONCATENATE(TEXT(MONTH(B1069),"00"),RIGHT(YEAR(B1069),2),C1069,"_",D1069))</f>
        <v>1023ASHC_CT</v>
      </c>
      <c r="B1069" s="4">
        <f>B1068</f>
        <v>45202</v>
      </c>
      <c r="C1069" s="3" t="str">
        <f>C1068</f>
        <v>ASHC</v>
      </c>
      <c r="D1069" s="3" t="str">
        <f>D1068</f>
        <v>CT</v>
      </c>
      <c r="E1069" s="6">
        <v>11</v>
      </c>
      <c r="F1069" s="2">
        <f ca="1">IFERROR(__xludf.DUMMYFUNCTION("""COMPUTED_VALUE"""),68)</f>
        <v>68</v>
      </c>
      <c r="G1069" s="2"/>
      <c r="H1069" s="2"/>
      <c r="I1069" s="2"/>
    </row>
    <row r="1070" spans="1:9" ht="12.75">
      <c r="A1070" s="5" t="str">
        <f>IF(LEN(D1070)=1,CONCATENATE(TEXT(MONTH(B1070),"00"),RIGHT(YEAR(B1070),2),C1070,"_0",D1070),CONCATENATE(TEXT(MONTH(B1070),"00"),RIGHT(YEAR(B1070),2),C1070,"_",D1070))</f>
        <v>1023ASHC_CT</v>
      </c>
      <c r="B1070" s="4">
        <f>B1069</f>
        <v>45202</v>
      </c>
      <c r="C1070" s="3" t="str">
        <f>C1069</f>
        <v>ASHC</v>
      </c>
      <c r="D1070" s="3" t="str">
        <f>D1069</f>
        <v>CT</v>
      </c>
      <c r="E1070" s="6">
        <v>11</v>
      </c>
      <c r="F1070" s="2">
        <f ca="1">IFERROR(__xludf.DUMMYFUNCTION("""COMPUTED_VALUE"""),69)</f>
        <v>69</v>
      </c>
      <c r="G1070" s="2"/>
      <c r="H1070" s="2"/>
      <c r="I1070" s="2"/>
    </row>
    <row r="1071" spans="1:9" ht="12.75">
      <c r="A1071" s="5" t="str">
        <f>IF(LEN(D1071)=1,CONCATENATE(TEXT(MONTH(B1071),"00"),RIGHT(YEAR(B1071),2),C1071,"_0",D1071),CONCATENATE(TEXT(MONTH(B1071),"00"),RIGHT(YEAR(B1071),2),C1071,"_",D1071))</f>
        <v>1023ASHC_CT</v>
      </c>
      <c r="B1071" s="4">
        <f>B1070</f>
        <v>45202</v>
      </c>
      <c r="C1071" s="3" t="str">
        <f>C1070</f>
        <v>ASHC</v>
      </c>
      <c r="D1071" s="3" t="str">
        <f>D1070</f>
        <v>CT</v>
      </c>
      <c r="E1071" s="6">
        <v>11</v>
      </c>
      <c r="F1071" s="2">
        <f ca="1">IFERROR(__xludf.DUMMYFUNCTION("""COMPUTED_VALUE"""),70)</f>
        <v>70</v>
      </c>
      <c r="G1071" s="2"/>
      <c r="H1071" s="2"/>
      <c r="I1071" s="2"/>
    </row>
    <row r="1072" spans="1:9" ht="12.75">
      <c r="A1072" s="5" t="str">
        <f>IF(LEN(D1072)=1,CONCATENATE(TEXT(MONTH(B1072),"00"),RIGHT(YEAR(B1072),2),C1072,"_0",D1072),CONCATENATE(TEXT(MONTH(B1072),"00"),RIGHT(YEAR(B1072),2),C1072,"_",D1072))</f>
        <v>1023ASHC_CT</v>
      </c>
      <c r="B1072" s="4">
        <f>B1071</f>
        <v>45202</v>
      </c>
      <c r="C1072" s="3" t="str">
        <f>C1071</f>
        <v>ASHC</v>
      </c>
      <c r="D1072" s="3" t="str">
        <f>D1071</f>
        <v>CT</v>
      </c>
      <c r="E1072" s="6">
        <v>11</v>
      </c>
      <c r="F1072" s="2">
        <f ca="1">IFERROR(__xludf.DUMMYFUNCTION("""COMPUTED_VALUE"""),71)</f>
        <v>71</v>
      </c>
      <c r="G1072" s="2"/>
      <c r="H1072" s="2"/>
      <c r="I1072" s="2"/>
    </row>
    <row r="1073" spans="1:9" ht="12.75">
      <c r="A1073" s="5" t="str">
        <f>IF(LEN(D1073)=1,CONCATENATE(TEXT(MONTH(B1073),"00"),RIGHT(YEAR(B1073),2),C1073,"_0",D1073),CONCATENATE(TEXT(MONTH(B1073),"00"),RIGHT(YEAR(B1073),2),C1073,"_",D1073))</f>
        <v>1023ASHC_CT</v>
      </c>
      <c r="B1073" s="4">
        <f>B1072</f>
        <v>45202</v>
      </c>
      <c r="C1073" s="3" t="str">
        <f>C1072</f>
        <v>ASHC</v>
      </c>
      <c r="D1073" s="3" t="str">
        <f>D1072</f>
        <v>CT</v>
      </c>
      <c r="E1073" s="6">
        <v>11</v>
      </c>
      <c r="F1073" s="2">
        <f ca="1">IFERROR(__xludf.DUMMYFUNCTION("""COMPUTED_VALUE"""),72)</f>
        <v>72</v>
      </c>
      <c r="G1073" s="2"/>
      <c r="H1073" s="2"/>
      <c r="I1073" s="2"/>
    </row>
    <row r="1074" spans="1:9" ht="12.75">
      <c r="A1074" s="5" t="str">
        <f>IF(LEN(D1074)=1,CONCATENATE(TEXT(MONTH(B1074),"00"),RIGHT(YEAR(B1074),2),C1074,"_0",D1074),CONCATENATE(TEXT(MONTH(B1074),"00"),RIGHT(YEAR(B1074),2),C1074,"_",D1074))</f>
        <v>1023ASHC_CT</v>
      </c>
      <c r="B1074" s="4">
        <f>B1073</f>
        <v>45202</v>
      </c>
      <c r="C1074" s="3" t="str">
        <f>C1073</f>
        <v>ASHC</v>
      </c>
      <c r="D1074" s="3" t="str">
        <f>D1073</f>
        <v>CT</v>
      </c>
      <c r="E1074" s="6">
        <v>11</v>
      </c>
      <c r="F1074" s="2">
        <f ca="1">IFERROR(__xludf.DUMMYFUNCTION("""COMPUTED_VALUE"""),73)</f>
        <v>73</v>
      </c>
      <c r="G1074" s="2"/>
      <c r="H1074" s="2"/>
      <c r="I1074" s="2"/>
    </row>
    <row r="1075" spans="1:9" ht="12.75">
      <c r="A1075" s="5" t="str">
        <f>IF(LEN(D1075)=1,CONCATENATE(TEXT(MONTH(B1075),"00"),RIGHT(YEAR(B1075),2),C1075,"_0",D1075),CONCATENATE(TEXT(MONTH(B1075),"00"),RIGHT(YEAR(B1075),2),C1075,"_",D1075))</f>
        <v>1023ASHC_CT</v>
      </c>
      <c r="B1075" s="4">
        <f>B1074</f>
        <v>45202</v>
      </c>
      <c r="C1075" s="3" t="str">
        <f>C1074</f>
        <v>ASHC</v>
      </c>
      <c r="D1075" s="3" t="str">
        <f>D1074</f>
        <v>CT</v>
      </c>
      <c r="E1075" s="6">
        <v>11</v>
      </c>
      <c r="F1075" s="2">
        <f ca="1">IFERROR(__xludf.DUMMYFUNCTION("""COMPUTED_VALUE"""),74)</f>
        <v>74</v>
      </c>
      <c r="G1075" s="2"/>
      <c r="H1075" s="2"/>
      <c r="I1075" s="2"/>
    </row>
    <row r="1076" spans="1:9" ht="12.75">
      <c r="A1076" s="5" t="str">
        <f>IF(LEN(D1076)=1,CONCATENATE(TEXT(MONTH(B1076),"00"),RIGHT(YEAR(B1076),2),C1076,"_0",D1076),CONCATENATE(TEXT(MONTH(B1076),"00"),RIGHT(YEAR(B1076),2),C1076,"_",D1076))</f>
        <v>1023ASHC_CT</v>
      </c>
      <c r="B1076" s="4">
        <f>B1075</f>
        <v>45202</v>
      </c>
      <c r="C1076" s="3" t="str">
        <f>C1075</f>
        <v>ASHC</v>
      </c>
      <c r="D1076" s="3" t="str">
        <f>D1075</f>
        <v>CT</v>
      </c>
      <c r="E1076" s="6">
        <v>11</v>
      </c>
      <c r="F1076" s="2">
        <f ca="1">IFERROR(__xludf.DUMMYFUNCTION("""COMPUTED_VALUE"""),75)</f>
        <v>75</v>
      </c>
      <c r="G1076" s="2"/>
      <c r="H1076" s="2"/>
      <c r="I1076" s="2"/>
    </row>
    <row r="1077" spans="1:9" ht="12.75">
      <c r="A1077" s="5" t="str">
        <f>IF(LEN(D1077)=1,CONCATENATE(TEXT(MONTH(B1077),"00"),RIGHT(YEAR(B1077),2),C1077,"_0",D1077),CONCATENATE(TEXT(MONTH(B1077),"00"),RIGHT(YEAR(B1077),2),C1077,"_",D1077))</f>
        <v>1023ASHC_CT</v>
      </c>
      <c r="B1077" s="4">
        <f>B1076</f>
        <v>45202</v>
      </c>
      <c r="C1077" s="3" t="str">
        <f>C1076</f>
        <v>ASHC</v>
      </c>
      <c r="D1077" s="3" t="str">
        <f>D1076</f>
        <v>CT</v>
      </c>
      <c r="E1077" s="6">
        <v>11</v>
      </c>
      <c r="F1077" s="2">
        <f ca="1">IFERROR(__xludf.DUMMYFUNCTION("""COMPUTED_VALUE"""),76)</f>
        <v>76</v>
      </c>
      <c r="G1077" s="2"/>
      <c r="H1077" s="2"/>
      <c r="I1077" s="2"/>
    </row>
    <row r="1078" spans="1:9" ht="12.75">
      <c r="A1078" s="5" t="str">
        <f>IF(LEN(D1078)=1,CONCATENATE(TEXT(MONTH(B1078),"00"),RIGHT(YEAR(B1078),2),C1078,"_0",D1078),CONCATENATE(TEXT(MONTH(B1078),"00"),RIGHT(YEAR(B1078),2),C1078,"_",D1078))</f>
        <v>1023ASHC_CT</v>
      </c>
      <c r="B1078" s="4">
        <f>B1077</f>
        <v>45202</v>
      </c>
      <c r="C1078" s="3" t="str">
        <f>C1077</f>
        <v>ASHC</v>
      </c>
      <c r="D1078" s="3" t="str">
        <f>D1077</f>
        <v>CT</v>
      </c>
      <c r="E1078" s="6">
        <v>11</v>
      </c>
      <c r="F1078" s="2">
        <f ca="1">IFERROR(__xludf.DUMMYFUNCTION("""COMPUTED_VALUE"""),77)</f>
        <v>77</v>
      </c>
      <c r="G1078" s="2"/>
      <c r="H1078" s="2"/>
      <c r="I1078" s="2"/>
    </row>
    <row r="1079" spans="1:9" ht="12.75">
      <c r="A1079" s="5" t="str">
        <f>IF(LEN(D1079)=1,CONCATENATE(TEXT(MONTH(B1079),"00"),RIGHT(YEAR(B1079),2),C1079,"_0",D1079),CONCATENATE(TEXT(MONTH(B1079),"00"),RIGHT(YEAR(B1079),2),C1079,"_",D1079))</f>
        <v>1023ASHC_CT</v>
      </c>
      <c r="B1079" s="4">
        <f>B1078</f>
        <v>45202</v>
      </c>
      <c r="C1079" s="3" t="str">
        <f>C1078</f>
        <v>ASHC</v>
      </c>
      <c r="D1079" s="3" t="str">
        <f>D1078</f>
        <v>CT</v>
      </c>
      <c r="E1079" s="6">
        <v>11</v>
      </c>
      <c r="F1079" s="2">
        <f ca="1">IFERROR(__xludf.DUMMYFUNCTION("""COMPUTED_VALUE"""),78)</f>
        <v>78</v>
      </c>
      <c r="G1079" s="2"/>
      <c r="H1079" s="2"/>
      <c r="I1079" s="2"/>
    </row>
    <row r="1080" spans="1:9" ht="12.75">
      <c r="A1080" s="5" t="str">
        <f>IF(LEN(D1080)=1,CONCATENATE(TEXT(MONTH(B1080),"00"),RIGHT(YEAR(B1080),2),C1080,"_0",D1080),CONCATENATE(TEXT(MONTH(B1080),"00"),RIGHT(YEAR(B1080),2),C1080,"_",D1080))</f>
        <v>1023ASHC_CT</v>
      </c>
      <c r="B1080" s="4">
        <f>B1079</f>
        <v>45202</v>
      </c>
      <c r="C1080" s="3" t="str">
        <f>C1079</f>
        <v>ASHC</v>
      </c>
      <c r="D1080" s="3" t="str">
        <f>D1079</f>
        <v>CT</v>
      </c>
      <c r="E1080" s="6">
        <v>11</v>
      </c>
      <c r="F1080" s="2">
        <f ca="1">IFERROR(__xludf.DUMMYFUNCTION("""COMPUTED_VALUE"""),79)</f>
        <v>79</v>
      </c>
      <c r="G1080" s="2"/>
      <c r="H1080" s="2"/>
      <c r="I1080" s="2"/>
    </row>
    <row r="1081" spans="1:9" ht="12.75">
      <c r="A1081" s="5" t="str">
        <f>IF(LEN(D1081)=1,CONCATENATE(TEXT(MONTH(B1081),"00"),RIGHT(YEAR(B1081),2),C1081,"_0",D1081),CONCATENATE(TEXT(MONTH(B1081),"00"),RIGHT(YEAR(B1081),2),C1081,"_",D1081))</f>
        <v>1023ASHC_CT</v>
      </c>
      <c r="B1081" s="4">
        <f>B1080</f>
        <v>45202</v>
      </c>
      <c r="C1081" s="3" t="str">
        <f>C1080</f>
        <v>ASHC</v>
      </c>
      <c r="D1081" s="3" t="str">
        <f>D1080</f>
        <v>CT</v>
      </c>
      <c r="E1081" s="6">
        <v>11</v>
      </c>
      <c r="F1081" s="2">
        <f ca="1">IFERROR(__xludf.DUMMYFUNCTION("""COMPUTED_VALUE"""),80)</f>
        <v>80</v>
      </c>
      <c r="G1081" s="2"/>
      <c r="H1081" s="2"/>
      <c r="I1081" s="2"/>
    </row>
    <row r="1082" spans="1:9" ht="12.75">
      <c r="A1082" s="5" t="str">
        <f>IF(LEN(D1082)=1,CONCATENATE(TEXT(MONTH(B1082),"00"),RIGHT(YEAR(B1082),2),C1082,"_0",D1082),CONCATENATE(TEXT(MONTH(B1082),"00"),RIGHT(YEAR(B1082),2),C1082,"_",D1082))</f>
        <v>1023ASHC_CT</v>
      </c>
      <c r="B1082" s="4">
        <f>B1081</f>
        <v>45202</v>
      </c>
      <c r="C1082" s="3" t="str">
        <f>C1081</f>
        <v>ASHC</v>
      </c>
      <c r="D1082" s="3" t="str">
        <f>D1081</f>
        <v>CT</v>
      </c>
      <c r="E1082" s="6">
        <v>11</v>
      </c>
      <c r="F1082" s="2">
        <f ca="1">IFERROR(__xludf.DUMMYFUNCTION("""COMPUTED_VALUE"""),81)</f>
        <v>81</v>
      </c>
      <c r="G1082" s="2"/>
      <c r="H1082" s="2"/>
      <c r="I1082" s="2"/>
    </row>
    <row r="1083" spans="1:9" ht="12.75">
      <c r="A1083" s="5" t="str">
        <f>IF(LEN(D1083)=1,CONCATENATE(TEXT(MONTH(B1083),"00"),RIGHT(YEAR(B1083),2),C1083,"_0",D1083),CONCATENATE(TEXT(MONTH(B1083),"00"),RIGHT(YEAR(B1083),2),C1083,"_",D1083))</f>
        <v>1023ASHC_CT</v>
      </c>
      <c r="B1083" s="4">
        <f>B1082</f>
        <v>45202</v>
      </c>
      <c r="C1083" s="3" t="str">
        <f>C1082</f>
        <v>ASHC</v>
      </c>
      <c r="D1083" s="3" t="str">
        <f>D1082</f>
        <v>CT</v>
      </c>
      <c r="E1083" s="6">
        <v>11</v>
      </c>
      <c r="F1083" s="2">
        <f ca="1">IFERROR(__xludf.DUMMYFUNCTION("""COMPUTED_VALUE"""),82)</f>
        <v>82</v>
      </c>
      <c r="G1083" s="2"/>
      <c r="H1083" s="2"/>
      <c r="I1083" s="2"/>
    </row>
    <row r="1084" spans="1:9" ht="12.75">
      <c r="A1084" s="5" t="str">
        <f>IF(LEN(D1084)=1,CONCATENATE(TEXT(MONTH(B1084),"00"),RIGHT(YEAR(B1084),2),C1084,"_0",D1084),CONCATENATE(TEXT(MONTH(B1084),"00"),RIGHT(YEAR(B1084),2),C1084,"_",D1084))</f>
        <v>1023ASHC_CT</v>
      </c>
      <c r="B1084" s="4">
        <f>B1083</f>
        <v>45202</v>
      </c>
      <c r="C1084" s="3" t="str">
        <f>C1083</f>
        <v>ASHC</v>
      </c>
      <c r="D1084" s="3" t="str">
        <f>D1083</f>
        <v>CT</v>
      </c>
      <c r="E1084" s="6">
        <v>11</v>
      </c>
      <c r="F1084" s="2">
        <f ca="1">IFERROR(__xludf.DUMMYFUNCTION("""COMPUTED_VALUE"""),83)</f>
        <v>83</v>
      </c>
      <c r="G1084" s="2"/>
      <c r="H1084" s="2"/>
      <c r="I1084" s="2"/>
    </row>
    <row r="1085" spans="1:9" ht="12.75">
      <c r="A1085" s="5" t="str">
        <f>IF(LEN(D1085)=1,CONCATENATE(TEXT(MONTH(B1085),"00"),RIGHT(YEAR(B1085),2),C1085,"_0",D1085),CONCATENATE(TEXT(MONTH(B1085),"00"),RIGHT(YEAR(B1085),2),C1085,"_",D1085))</f>
        <v>1023ASHC_CT</v>
      </c>
      <c r="B1085" s="4">
        <f>B1084</f>
        <v>45202</v>
      </c>
      <c r="C1085" s="3" t="str">
        <f>C1084</f>
        <v>ASHC</v>
      </c>
      <c r="D1085" s="3" t="str">
        <f>D1084</f>
        <v>CT</v>
      </c>
      <c r="E1085" s="6">
        <v>11</v>
      </c>
      <c r="F1085" s="2">
        <f ca="1">IFERROR(__xludf.DUMMYFUNCTION("""COMPUTED_VALUE"""),84)</f>
        <v>84</v>
      </c>
      <c r="G1085" s="2"/>
      <c r="H1085" s="2"/>
      <c r="I1085" s="2"/>
    </row>
    <row r="1086" spans="1:9" ht="12.75">
      <c r="A1086" s="5" t="str">
        <f>IF(LEN(D1086)=1,CONCATENATE(TEXT(MONTH(B1086),"00"),RIGHT(YEAR(B1086),2),C1086,"_0",D1086),CONCATENATE(TEXT(MONTH(B1086),"00"),RIGHT(YEAR(B1086),2),C1086,"_",D1086))</f>
        <v>1023ASHC_CT</v>
      </c>
      <c r="B1086" s="4">
        <f>B1085</f>
        <v>45202</v>
      </c>
      <c r="C1086" s="3" t="str">
        <f>C1085</f>
        <v>ASHC</v>
      </c>
      <c r="D1086" s="3" t="str">
        <f>D1085</f>
        <v>CT</v>
      </c>
      <c r="E1086" s="6">
        <v>11</v>
      </c>
      <c r="F1086" s="2">
        <f ca="1">IFERROR(__xludf.DUMMYFUNCTION("""COMPUTED_VALUE"""),85)</f>
        <v>85</v>
      </c>
      <c r="G1086" s="2"/>
      <c r="H1086" s="2"/>
      <c r="I1086" s="2"/>
    </row>
    <row r="1087" spans="1:9" ht="12.75">
      <c r="A1087" s="5" t="str">
        <f>IF(LEN(D1087)=1,CONCATENATE(TEXT(MONTH(B1087),"00"),RIGHT(YEAR(B1087),2),C1087,"_0",D1087),CONCATENATE(TEXT(MONTH(B1087),"00"),RIGHT(YEAR(B1087),2),C1087,"_",D1087))</f>
        <v>1023ASHC_CT</v>
      </c>
      <c r="B1087" s="4">
        <f>B1086</f>
        <v>45202</v>
      </c>
      <c r="C1087" s="3" t="str">
        <f>C1086</f>
        <v>ASHC</v>
      </c>
      <c r="D1087" s="3" t="str">
        <f>D1086</f>
        <v>CT</v>
      </c>
      <c r="E1087" s="6">
        <v>11</v>
      </c>
      <c r="F1087" s="2">
        <f ca="1">IFERROR(__xludf.DUMMYFUNCTION("""COMPUTED_VALUE"""),86)</f>
        <v>86</v>
      </c>
      <c r="G1087" s="2"/>
      <c r="H1087" s="2"/>
      <c r="I1087" s="2"/>
    </row>
    <row r="1088" spans="1:9" ht="12.75">
      <c r="A1088" s="5" t="str">
        <f>IF(LEN(D1088)=1,CONCATENATE(TEXT(MONTH(B1088),"00"),RIGHT(YEAR(B1088),2),C1088,"_0",D1088),CONCATENATE(TEXT(MONTH(B1088),"00"),RIGHT(YEAR(B1088),2),C1088,"_",D1088))</f>
        <v>1023ASHC_CT</v>
      </c>
      <c r="B1088" s="4">
        <f>B1087</f>
        <v>45202</v>
      </c>
      <c r="C1088" s="3" t="str">
        <f>C1087</f>
        <v>ASHC</v>
      </c>
      <c r="D1088" s="3" t="str">
        <f>D1087</f>
        <v>CT</v>
      </c>
      <c r="E1088" s="6">
        <v>11</v>
      </c>
      <c r="F1088" s="2">
        <f ca="1">IFERROR(__xludf.DUMMYFUNCTION("""COMPUTED_VALUE"""),87)</f>
        <v>87</v>
      </c>
      <c r="G1088" s="2"/>
      <c r="H1088" s="2"/>
      <c r="I1088" s="2"/>
    </row>
    <row r="1089" spans="1:9" ht="12.75">
      <c r="A1089" s="5" t="str">
        <f>IF(LEN(D1089)=1,CONCATENATE(TEXT(MONTH(B1089),"00"),RIGHT(YEAR(B1089),2),C1089,"_0",D1089),CONCATENATE(TEXT(MONTH(B1089),"00"),RIGHT(YEAR(B1089),2),C1089,"_",D1089))</f>
        <v>1023ASHC_CT</v>
      </c>
      <c r="B1089" s="4">
        <f>B1088</f>
        <v>45202</v>
      </c>
      <c r="C1089" s="3" t="str">
        <f>C1088</f>
        <v>ASHC</v>
      </c>
      <c r="D1089" s="3" t="str">
        <f>D1088</f>
        <v>CT</v>
      </c>
      <c r="E1089" s="6">
        <v>11</v>
      </c>
      <c r="F1089" s="2">
        <f ca="1">IFERROR(__xludf.DUMMYFUNCTION("""COMPUTED_VALUE"""),88)</f>
        <v>88</v>
      </c>
      <c r="G1089" s="2"/>
      <c r="H1089" s="2"/>
      <c r="I1089" s="2"/>
    </row>
    <row r="1090" spans="1:9" ht="12.75">
      <c r="A1090" s="5" t="str">
        <f>IF(LEN(D1090)=1,CONCATENATE(TEXT(MONTH(B1090),"00"),RIGHT(YEAR(B1090),2),C1090,"_0",D1090),CONCATENATE(TEXT(MONTH(B1090),"00"),RIGHT(YEAR(B1090),2),C1090,"_",D1090))</f>
        <v>1023ASHC_CT</v>
      </c>
      <c r="B1090" s="4">
        <f>B1089</f>
        <v>45202</v>
      </c>
      <c r="C1090" s="3" t="str">
        <f>C1089</f>
        <v>ASHC</v>
      </c>
      <c r="D1090" s="3" t="str">
        <f>D1089</f>
        <v>CT</v>
      </c>
      <c r="E1090" s="6">
        <v>11</v>
      </c>
      <c r="F1090" s="2">
        <f ca="1">IFERROR(__xludf.DUMMYFUNCTION("""COMPUTED_VALUE"""),89)</f>
        <v>89</v>
      </c>
      <c r="G1090" s="2"/>
      <c r="H1090" s="2"/>
      <c r="I1090" s="2"/>
    </row>
    <row r="1091" spans="1:9" ht="12.75">
      <c r="A1091" s="5" t="str">
        <f>IF(LEN(D1091)=1,CONCATENATE(TEXT(MONTH(B1091),"00"),RIGHT(YEAR(B1091),2),C1091,"_0",D1091),CONCATENATE(TEXT(MONTH(B1091),"00"),RIGHT(YEAR(B1091),2),C1091,"_",D1091))</f>
        <v>1023ASHC_CT</v>
      </c>
      <c r="B1091" s="4">
        <f>B1090</f>
        <v>45202</v>
      </c>
      <c r="C1091" s="3" t="str">
        <f>C1090</f>
        <v>ASHC</v>
      </c>
      <c r="D1091" s="3" t="str">
        <f>D1090</f>
        <v>CT</v>
      </c>
      <c r="E1091" s="6">
        <v>11</v>
      </c>
      <c r="F1091" s="2">
        <f ca="1">IFERROR(__xludf.DUMMYFUNCTION("""COMPUTED_VALUE"""),90)</f>
        <v>90</v>
      </c>
      <c r="G1091" s="2"/>
      <c r="H1091" s="2"/>
      <c r="I1091" s="2"/>
    </row>
    <row r="1092" spans="1:9" ht="12.75">
      <c r="A1092" s="5" t="str">
        <f>IF(LEN(D1092)=1,CONCATENATE(TEXT(MONTH(B1092),"00"),RIGHT(YEAR(B1092),2),C1092,"_0",D1092),CONCATENATE(TEXT(MONTH(B1092),"00"),RIGHT(YEAR(B1092),2),C1092,"_",D1092))</f>
        <v>1023ASHC_CT</v>
      </c>
      <c r="B1092" s="4">
        <f>B1091</f>
        <v>45202</v>
      </c>
      <c r="C1092" s="3" t="str">
        <f>C1091</f>
        <v>ASHC</v>
      </c>
      <c r="D1092" s="3" t="str">
        <f>D1091</f>
        <v>CT</v>
      </c>
      <c r="E1092" s="6">
        <v>11</v>
      </c>
      <c r="F1092" s="2">
        <f ca="1">IFERROR(__xludf.DUMMYFUNCTION("""COMPUTED_VALUE"""),91)</f>
        <v>91</v>
      </c>
      <c r="G1092" s="2"/>
      <c r="H1092" s="2"/>
      <c r="I1092" s="2"/>
    </row>
    <row r="1093" spans="1:9" ht="12.75">
      <c r="A1093" s="5" t="str">
        <f>IF(LEN(D1093)=1,CONCATENATE(TEXT(MONTH(B1093),"00"),RIGHT(YEAR(B1093),2),C1093,"_0",D1093),CONCATENATE(TEXT(MONTH(B1093),"00"),RIGHT(YEAR(B1093),2),C1093,"_",D1093))</f>
        <v>1023ASHC_CT</v>
      </c>
      <c r="B1093" s="4">
        <f>B1092</f>
        <v>45202</v>
      </c>
      <c r="C1093" s="3" t="str">
        <f>C1092</f>
        <v>ASHC</v>
      </c>
      <c r="D1093" s="3" t="str">
        <f>D1092</f>
        <v>CT</v>
      </c>
      <c r="E1093" s="6">
        <v>11</v>
      </c>
      <c r="F1093" s="2">
        <f ca="1">IFERROR(__xludf.DUMMYFUNCTION("""COMPUTED_VALUE"""),92)</f>
        <v>92</v>
      </c>
      <c r="G1093" s="2"/>
      <c r="H1093" s="2"/>
      <c r="I1093" s="2"/>
    </row>
    <row r="1094" spans="1:9" ht="12.75">
      <c r="A1094" s="5" t="str">
        <f>IF(LEN(D1094)=1,CONCATENATE(TEXT(MONTH(B1094),"00"),RIGHT(YEAR(B1094),2),C1094,"_0",D1094),CONCATENATE(TEXT(MONTH(B1094),"00"),RIGHT(YEAR(B1094),2),C1094,"_",D1094))</f>
        <v>1023ASHC_CT</v>
      </c>
      <c r="B1094" s="4">
        <f>B1093</f>
        <v>45202</v>
      </c>
      <c r="C1094" s="3" t="str">
        <f>C1093</f>
        <v>ASHC</v>
      </c>
      <c r="D1094" s="3" t="str">
        <f>D1093</f>
        <v>CT</v>
      </c>
      <c r="E1094" s="6">
        <v>11</v>
      </c>
      <c r="F1094" s="2">
        <f ca="1">IFERROR(__xludf.DUMMYFUNCTION("""COMPUTED_VALUE"""),93)</f>
        <v>93</v>
      </c>
      <c r="G1094" s="2"/>
      <c r="H1094" s="2"/>
      <c r="I1094" s="2"/>
    </row>
    <row r="1095" spans="1:9" ht="12.75">
      <c r="A1095" s="5" t="str">
        <f>IF(LEN(D1095)=1,CONCATENATE(TEXT(MONTH(B1095),"00"),RIGHT(YEAR(B1095),2),C1095,"_0",D1095),CONCATENATE(TEXT(MONTH(B1095),"00"),RIGHT(YEAR(B1095),2),C1095,"_",D1095))</f>
        <v>1023ASHC_CT</v>
      </c>
      <c r="B1095" s="4">
        <f>B1094</f>
        <v>45202</v>
      </c>
      <c r="C1095" s="3" t="str">
        <f>C1094</f>
        <v>ASHC</v>
      </c>
      <c r="D1095" s="3" t="str">
        <f>D1094</f>
        <v>CT</v>
      </c>
      <c r="E1095" s="6">
        <v>11</v>
      </c>
      <c r="F1095" s="2">
        <f ca="1">IFERROR(__xludf.DUMMYFUNCTION("""COMPUTED_VALUE"""),94)</f>
        <v>94</v>
      </c>
      <c r="G1095" s="2"/>
      <c r="H1095" s="2"/>
      <c r="I1095" s="2"/>
    </row>
    <row r="1096" spans="1:9" ht="12.75">
      <c r="A1096" s="5" t="str">
        <f>IF(LEN(D1096)=1,CONCATENATE(TEXT(MONTH(B1096),"00"),RIGHT(YEAR(B1096),2),C1096,"_0",D1096),CONCATENATE(TEXT(MONTH(B1096),"00"),RIGHT(YEAR(B1096),2),C1096,"_",D1096))</f>
        <v>1023ASHC_CT</v>
      </c>
      <c r="B1096" s="4">
        <f>B1095</f>
        <v>45202</v>
      </c>
      <c r="C1096" s="3" t="str">
        <f>C1095</f>
        <v>ASHC</v>
      </c>
      <c r="D1096" s="3" t="str">
        <f>D1095</f>
        <v>CT</v>
      </c>
      <c r="E1096" s="6">
        <v>11</v>
      </c>
      <c r="F1096" s="2">
        <f ca="1">IFERROR(__xludf.DUMMYFUNCTION("""COMPUTED_VALUE"""),95)</f>
        <v>95</v>
      </c>
      <c r="G1096" s="2"/>
      <c r="H1096" s="2"/>
      <c r="I1096" s="2"/>
    </row>
    <row r="1097" spans="1:9" ht="12.75">
      <c r="A1097" s="5" t="str">
        <f>IF(LEN(D1097)=1,CONCATENATE(TEXT(MONTH(B1097),"00"),RIGHT(YEAR(B1097),2),C1097,"_0",D1097),CONCATENATE(TEXT(MONTH(B1097),"00"),RIGHT(YEAR(B1097),2),C1097,"_",D1097))</f>
        <v>1023ASHC_CT</v>
      </c>
      <c r="B1097" s="4">
        <f>B1096</f>
        <v>45202</v>
      </c>
      <c r="C1097" s="3" t="str">
        <f>C1096</f>
        <v>ASHC</v>
      </c>
      <c r="D1097" s="3" t="str">
        <f>D1096</f>
        <v>CT</v>
      </c>
      <c r="E1097" s="6">
        <v>11</v>
      </c>
      <c r="F1097" s="2">
        <f ca="1">IFERROR(__xludf.DUMMYFUNCTION("""COMPUTED_VALUE"""),96)</f>
        <v>96</v>
      </c>
      <c r="G1097" s="2"/>
      <c r="H1097" s="2"/>
      <c r="I1097" s="2"/>
    </row>
    <row r="1098" spans="1:9" ht="12.75">
      <c r="A1098" s="5" t="str">
        <f>IF(LEN(D1098)=1,CONCATENATE(TEXT(MONTH(B1098),"00"),RIGHT(YEAR(B1098),2),C1098,"_0",D1098),CONCATENATE(TEXT(MONTH(B1098),"00"),RIGHT(YEAR(B1098),2),C1098,"_",D1098))</f>
        <v>1023ASHC_CT</v>
      </c>
      <c r="B1098" s="4">
        <f>B1097</f>
        <v>45202</v>
      </c>
      <c r="C1098" s="3" t="str">
        <f>C1097</f>
        <v>ASHC</v>
      </c>
      <c r="D1098" s="3" t="str">
        <f>D1097</f>
        <v>CT</v>
      </c>
      <c r="E1098" s="6">
        <v>11</v>
      </c>
      <c r="F1098" s="2">
        <f ca="1">IFERROR(__xludf.DUMMYFUNCTION("""COMPUTED_VALUE"""),97)</f>
        <v>97</v>
      </c>
      <c r="G1098" s="2"/>
      <c r="H1098" s="2"/>
      <c r="I1098" s="2"/>
    </row>
    <row r="1099" spans="1:9" ht="12.75">
      <c r="A1099" s="5" t="str">
        <f>IF(LEN(D1099)=1,CONCATENATE(TEXT(MONTH(B1099),"00"),RIGHT(YEAR(B1099),2),C1099,"_0",D1099),CONCATENATE(TEXT(MONTH(B1099),"00"),RIGHT(YEAR(B1099),2),C1099,"_",D1099))</f>
        <v>1023ASHC_CT</v>
      </c>
      <c r="B1099" s="4">
        <f>B1098</f>
        <v>45202</v>
      </c>
      <c r="C1099" s="3" t="str">
        <f>C1098</f>
        <v>ASHC</v>
      </c>
      <c r="D1099" s="3" t="str">
        <f>D1098</f>
        <v>CT</v>
      </c>
      <c r="E1099" s="6">
        <v>11</v>
      </c>
      <c r="F1099" s="2">
        <f ca="1">IFERROR(__xludf.DUMMYFUNCTION("""COMPUTED_VALUE"""),98)</f>
        <v>98</v>
      </c>
      <c r="G1099" s="2"/>
      <c r="H1099" s="2"/>
      <c r="I1099" s="2"/>
    </row>
    <row r="1100" spans="1:9" ht="12.75">
      <c r="A1100" s="5" t="str">
        <f>IF(LEN(D1100)=1,CONCATENATE(TEXT(MONTH(B1100),"00"),RIGHT(YEAR(B1100),2),C1100,"_0",D1100),CONCATENATE(TEXT(MONTH(B1100),"00"),RIGHT(YEAR(B1100),2),C1100,"_",D1100))</f>
        <v>1023ASHC_CT</v>
      </c>
      <c r="B1100" s="4">
        <f>B1099</f>
        <v>45202</v>
      </c>
      <c r="C1100" s="3" t="str">
        <f>C1099</f>
        <v>ASHC</v>
      </c>
      <c r="D1100" s="3" t="str">
        <f>D1099</f>
        <v>CT</v>
      </c>
      <c r="E1100" s="6">
        <v>11</v>
      </c>
      <c r="F1100" s="2">
        <f ca="1">IFERROR(__xludf.DUMMYFUNCTION("""COMPUTED_VALUE"""),99)</f>
        <v>99</v>
      </c>
      <c r="G1100" s="2"/>
      <c r="H1100" s="2"/>
      <c r="I1100" s="2"/>
    </row>
    <row r="1101" spans="1:9" ht="12.75">
      <c r="A1101" s="5" t="str">
        <f>IF(LEN(D1101)=1,CONCATENATE(TEXT(MONTH(B1101),"00"),RIGHT(YEAR(B1101),2),C1101,"_0",D1101),CONCATENATE(TEXT(MONTH(B1101),"00"),RIGHT(YEAR(B1101),2),C1101,"_",D1101))</f>
        <v>1023ASHC_CT</v>
      </c>
      <c r="B1101" s="4">
        <f>B1100</f>
        <v>45202</v>
      </c>
      <c r="C1101" s="3" t="str">
        <f>C1100</f>
        <v>ASHC</v>
      </c>
      <c r="D1101" s="3" t="str">
        <f>D1100</f>
        <v>CT</v>
      </c>
      <c r="E1101" s="6">
        <v>11</v>
      </c>
      <c r="F1101" s="2">
        <f ca="1">IFERROR(__xludf.DUMMYFUNCTION("""COMPUTED_VALUE"""),100)</f>
        <v>100</v>
      </c>
      <c r="G1101" s="2"/>
      <c r="H1101" s="2"/>
      <c r="I1101" s="2"/>
    </row>
    <row r="1102" spans="1:9" ht="12.75">
      <c r="A1102" s="5" t="str">
        <f>IF(LEN(D1102)=1,CONCATENATE(TEXT(MONTH(B1102),"00"),RIGHT(YEAR(B1102),2),C1102,"_0",D1102),CONCATENATE(TEXT(MONTH(B1102),"00"),RIGHT(YEAR(B1102),2),C1102,"_",D1102))</f>
        <v>1023ASHC_CT</v>
      </c>
      <c r="B1102" s="4">
        <f>B1101</f>
        <v>45202</v>
      </c>
      <c r="C1102" s="3" t="str">
        <f>C1101</f>
        <v>ASHC</v>
      </c>
      <c r="D1102" s="3" t="str">
        <f>D1101</f>
        <v>CT</v>
      </c>
      <c r="E1102" s="6">
        <v>12</v>
      </c>
      <c r="F1102" s="2">
        <f ca="1">IFERROR(__xludf.DUMMYFUNCTION("""COMPUTED_VALUE"""),1)</f>
        <v>1</v>
      </c>
      <c r="G1102" s="2"/>
      <c r="H1102" s="2"/>
      <c r="I1102" s="2"/>
    </row>
    <row r="1103" spans="1:9" ht="12.75">
      <c r="A1103" s="5" t="str">
        <f>IF(LEN(D1103)=1,CONCATENATE(TEXT(MONTH(B1103),"00"),RIGHT(YEAR(B1103),2),C1103,"_0",D1103),CONCATENATE(TEXT(MONTH(B1103),"00"),RIGHT(YEAR(B1103),2),C1103,"_",D1103))</f>
        <v>1023ASHC_CT</v>
      </c>
      <c r="B1103" s="4">
        <f>B1102</f>
        <v>45202</v>
      </c>
      <c r="C1103" s="3" t="str">
        <f>C1102</f>
        <v>ASHC</v>
      </c>
      <c r="D1103" s="3" t="str">
        <f>D1102</f>
        <v>CT</v>
      </c>
      <c r="E1103" s="6">
        <v>12</v>
      </c>
      <c r="F1103" s="2">
        <f ca="1">IFERROR(__xludf.DUMMYFUNCTION("""COMPUTED_VALUE"""),2)</f>
        <v>2</v>
      </c>
      <c r="G1103" s="2"/>
      <c r="H1103" s="2"/>
      <c r="I1103" s="2"/>
    </row>
    <row r="1104" spans="1:9" ht="12.75">
      <c r="A1104" s="5" t="str">
        <f>IF(LEN(D1104)=1,CONCATENATE(TEXT(MONTH(B1104),"00"),RIGHT(YEAR(B1104),2),C1104,"_0",D1104),CONCATENATE(TEXT(MONTH(B1104),"00"),RIGHT(YEAR(B1104),2),C1104,"_",D1104))</f>
        <v>1023ASHC_CT</v>
      </c>
      <c r="B1104" s="4">
        <f>B1103</f>
        <v>45202</v>
      </c>
      <c r="C1104" s="3" t="str">
        <f>C1103</f>
        <v>ASHC</v>
      </c>
      <c r="D1104" s="3" t="str">
        <f>D1103</f>
        <v>CT</v>
      </c>
      <c r="E1104" s="6">
        <v>12</v>
      </c>
      <c r="F1104" s="2">
        <f ca="1">IFERROR(__xludf.DUMMYFUNCTION("""COMPUTED_VALUE"""),3)</f>
        <v>3</v>
      </c>
      <c r="G1104" s="2"/>
      <c r="H1104" s="2"/>
      <c r="I1104" s="2"/>
    </row>
    <row r="1105" spans="1:9" ht="12.75">
      <c r="A1105" s="5" t="str">
        <f>IF(LEN(D1105)=1,CONCATENATE(TEXT(MONTH(B1105),"00"),RIGHT(YEAR(B1105),2),C1105,"_0",D1105),CONCATENATE(TEXT(MONTH(B1105),"00"),RIGHT(YEAR(B1105),2),C1105,"_",D1105))</f>
        <v>1023ASHC_CT</v>
      </c>
      <c r="B1105" s="4">
        <f>B1104</f>
        <v>45202</v>
      </c>
      <c r="C1105" s="3" t="str">
        <f>C1104</f>
        <v>ASHC</v>
      </c>
      <c r="D1105" s="3" t="str">
        <f>D1104</f>
        <v>CT</v>
      </c>
      <c r="E1105" s="6">
        <v>12</v>
      </c>
      <c r="F1105" s="2">
        <f ca="1">IFERROR(__xludf.DUMMYFUNCTION("""COMPUTED_VALUE"""),4)</f>
        <v>4</v>
      </c>
      <c r="G1105" s="2"/>
      <c r="H1105" s="2"/>
      <c r="I1105" s="2"/>
    </row>
    <row r="1106" spans="1:9" ht="12.75">
      <c r="A1106" s="5" t="str">
        <f>IF(LEN(D1106)=1,CONCATENATE(TEXT(MONTH(B1106),"00"),RIGHT(YEAR(B1106),2),C1106,"_0",D1106),CONCATENATE(TEXT(MONTH(B1106),"00"),RIGHT(YEAR(B1106),2),C1106,"_",D1106))</f>
        <v>1023ASHC_CT</v>
      </c>
      <c r="B1106" s="4">
        <f>B1105</f>
        <v>45202</v>
      </c>
      <c r="C1106" s="3" t="str">
        <f>C1105</f>
        <v>ASHC</v>
      </c>
      <c r="D1106" s="3" t="str">
        <f>D1105</f>
        <v>CT</v>
      </c>
      <c r="E1106" s="6">
        <v>12</v>
      </c>
      <c r="F1106" s="2">
        <f ca="1">IFERROR(__xludf.DUMMYFUNCTION("""COMPUTED_VALUE"""),5)</f>
        <v>5</v>
      </c>
      <c r="G1106" s="2"/>
      <c r="H1106" s="2"/>
      <c r="I1106" s="2"/>
    </row>
    <row r="1107" spans="1:9" ht="12.75">
      <c r="A1107" s="5" t="str">
        <f>IF(LEN(D1107)=1,CONCATENATE(TEXT(MONTH(B1107),"00"),RIGHT(YEAR(B1107),2),C1107,"_0",D1107),CONCATENATE(TEXT(MONTH(B1107),"00"),RIGHT(YEAR(B1107),2),C1107,"_",D1107))</f>
        <v>1023ASHC_CT</v>
      </c>
      <c r="B1107" s="4">
        <f>B1106</f>
        <v>45202</v>
      </c>
      <c r="C1107" s="3" t="str">
        <f>C1106</f>
        <v>ASHC</v>
      </c>
      <c r="D1107" s="3" t="str">
        <f>D1106</f>
        <v>CT</v>
      </c>
      <c r="E1107" s="6">
        <v>12</v>
      </c>
      <c r="F1107" s="2">
        <f ca="1">IFERROR(__xludf.DUMMYFUNCTION("""COMPUTED_VALUE"""),6)</f>
        <v>6</v>
      </c>
      <c r="G1107" s="2"/>
      <c r="H1107" s="2"/>
      <c r="I1107" s="2"/>
    </row>
    <row r="1108" spans="1:9" ht="12.75">
      <c r="A1108" s="5" t="str">
        <f>IF(LEN(D1108)=1,CONCATENATE(TEXT(MONTH(B1108),"00"),RIGHT(YEAR(B1108),2),C1108,"_0",D1108),CONCATENATE(TEXT(MONTH(B1108),"00"),RIGHT(YEAR(B1108),2),C1108,"_",D1108))</f>
        <v>1023ASHC_CT</v>
      </c>
      <c r="B1108" s="4">
        <f>B1107</f>
        <v>45202</v>
      </c>
      <c r="C1108" s="3" t="str">
        <f>C1107</f>
        <v>ASHC</v>
      </c>
      <c r="D1108" s="3" t="str">
        <f>D1107</f>
        <v>CT</v>
      </c>
      <c r="E1108" s="6">
        <v>12</v>
      </c>
      <c r="F1108" s="2">
        <f ca="1">IFERROR(__xludf.DUMMYFUNCTION("""COMPUTED_VALUE"""),7)</f>
        <v>7</v>
      </c>
      <c r="G1108" s="2"/>
      <c r="H1108" s="2"/>
      <c r="I1108" s="2"/>
    </row>
    <row r="1109" spans="1:9" ht="12.75">
      <c r="A1109" s="5" t="str">
        <f>IF(LEN(D1109)=1,CONCATENATE(TEXT(MONTH(B1109),"00"),RIGHT(YEAR(B1109),2),C1109,"_0",D1109),CONCATENATE(TEXT(MONTH(B1109),"00"),RIGHT(YEAR(B1109),2),C1109,"_",D1109))</f>
        <v>1023ASHC_CT</v>
      </c>
      <c r="B1109" s="4">
        <f>B1108</f>
        <v>45202</v>
      </c>
      <c r="C1109" s="3" t="str">
        <f>C1108</f>
        <v>ASHC</v>
      </c>
      <c r="D1109" s="3" t="str">
        <f>D1108</f>
        <v>CT</v>
      </c>
      <c r="E1109" s="6">
        <v>12</v>
      </c>
      <c r="F1109" s="2">
        <f ca="1">IFERROR(__xludf.DUMMYFUNCTION("""COMPUTED_VALUE"""),8)</f>
        <v>8</v>
      </c>
      <c r="G1109" s="2"/>
      <c r="H1109" s="2"/>
      <c r="I1109" s="2"/>
    </row>
    <row r="1110" spans="1:9" ht="12.75">
      <c r="A1110" s="5" t="str">
        <f>IF(LEN(D1110)=1,CONCATENATE(TEXT(MONTH(B1110),"00"),RIGHT(YEAR(B1110),2),C1110,"_0",D1110),CONCATENATE(TEXT(MONTH(B1110),"00"),RIGHT(YEAR(B1110),2),C1110,"_",D1110))</f>
        <v>1023ASHC_CT</v>
      </c>
      <c r="B1110" s="4">
        <f>B1109</f>
        <v>45202</v>
      </c>
      <c r="C1110" s="3" t="str">
        <f>C1109</f>
        <v>ASHC</v>
      </c>
      <c r="D1110" s="3" t="str">
        <f>D1109</f>
        <v>CT</v>
      </c>
      <c r="E1110" s="6">
        <v>12</v>
      </c>
      <c r="F1110" s="2">
        <f ca="1">IFERROR(__xludf.DUMMYFUNCTION("""COMPUTED_VALUE"""),9)</f>
        <v>9</v>
      </c>
      <c r="G1110" s="2"/>
      <c r="H1110" s="2"/>
      <c r="I1110" s="2"/>
    </row>
    <row r="1111" spans="1:9" ht="12.75">
      <c r="A1111" s="5" t="str">
        <f>IF(LEN(D1111)=1,CONCATENATE(TEXT(MONTH(B1111),"00"),RIGHT(YEAR(B1111),2),C1111,"_0",D1111),CONCATENATE(TEXT(MONTH(B1111),"00"),RIGHT(YEAR(B1111),2),C1111,"_",D1111))</f>
        <v>1023ASHC_CT</v>
      </c>
      <c r="B1111" s="4">
        <f>B1110</f>
        <v>45202</v>
      </c>
      <c r="C1111" s="3" t="str">
        <f>C1110</f>
        <v>ASHC</v>
      </c>
      <c r="D1111" s="3" t="str">
        <f>D1110</f>
        <v>CT</v>
      </c>
      <c r="E1111" s="6">
        <v>12</v>
      </c>
      <c r="F1111" s="2">
        <f ca="1">IFERROR(__xludf.DUMMYFUNCTION("""COMPUTED_VALUE"""),10)</f>
        <v>10</v>
      </c>
      <c r="G1111" s="2"/>
      <c r="H1111" s="2"/>
      <c r="I1111" s="2"/>
    </row>
    <row r="1112" spans="1:9" ht="12.75">
      <c r="A1112" s="5" t="str">
        <f>IF(LEN(D1112)=1,CONCATENATE(TEXT(MONTH(B1112),"00"),RIGHT(YEAR(B1112),2),C1112,"_0",D1112),CONCATENATE(TEXT(MONTH(B1112),"00"),RIGHT(YEAR(B1112),2),C1112,"_",D1112))</f>
        <v>1023ASHC_CT</v>
      </c>
      <c r="B1112" s="4">
        <f>B1111</f>
        <v>45202</v>
      </c>
      <c r="C1112" s="3" t="str">
        <f>C1111</f>
        <v>ASHC</v>
      </c>
      <c r="D1112" s="3" t="str">
        <f>D1111</f>
        <v>CT</v>
      </c>
      <c r="E1112" s="6">
        <v>12</v>
      </c>
      <c r="F1112" s="2">
        <f ca="1">IFERROR(__xludf.DUMMYFUNCTION("""COMPUTED_VALUE"""),11)</f>
        <v>11</v>
      </c>
      <c r="G1112" s="2"/>
      <c r="H1112" s="2"/>
      <c r="I1112" s="2"/>
    </row>
    <row r="1113" spans="1:9" ht="12.75">
      <c r="A1113" s="5" t="str">
        <f>IF(LEN(D1113)=1,CONCATENATE(TEXT(MONTH(B1113),"00"),RIGHT(YEAR(B1113),2),C1113,"_0",D1113),CONCATENATE(TEXT(MONTH(B1113),"00"),RIGHT(YEAR(B1113),2),C1113,"_",D1113))</f>
        <v>1023ASHC_CT</v>
      </c>
      <c r="B1113" s="4">
        <f>B1112</f>
        <v>45202</v>
      </c>
      <c r="C1113" s="3" t="str">
        <f>C1112</f>
        <v>ASHC</v>
      </c>
      <c r="D1113" s="3" t="str">
        <f>D1112</f>
        <v>CT</v>
      </c>
      <c r="E1113" s="6">
        <v>12</v>
      </c>
      <c r="F1113" s="2">
        <f ca="1">IFERROR(__xludf.DUMMYFUNCTION("""COMPUTED_VALUE"""),12)</f>
        <v>12</v>
      </c>
      <c r="G1113" s="2"/>
      <c r="H1113" s="2"/>
      <c r="I1113" s="2"/>
    </row>
    <row r="1114" spans="1:9" ht="12.75">
      <c r="A1114" s="5" t="str">
        <f>IF(LEN(D1114)=1,CONCATENATE(TEXT(MONTH(B1114),"00"),RIGHT(YEAR(B1114),2),C1114,"_0",D1114),CONCATENATE(TEXT(MONTH(B1114),"00"),RIGHT(YEAR(B1114),2),C1114,"_",D1114))</f>
        <v>1023ASHC_CT</v>
      </c>
      <c r="B1114" s="4">
        <f>B1113</f>
        <v>45202</v>
      </c>
      <c r="C1114" s="3" t="str">
        <f>C1113</f>
        <v>ASHC</v>
      </c>
      <c r="D1114" s="3" t="str">
        <f>D1113</f>
        <v>CT</v>
      </c>
      <c r="E1114" s="6">
        <v>12</v>
      </c>
      <c r="F1114" s="2">
        <f ca="1">IFERROR(__xludf.DUMMYFUNCTION("""COMPUTED_VALUE"""),13)</f>
        <v>13</v>
      </c>
      <c r="G1114" s="2"/>
      <c r="H1114" s="2"/>
      <c r="I1114" s="2"/>
    </row>
    <row r="1115" spans="1:9" ht="12.75">
      <c r="A1115" s="5" t="str">
        <f>IF(LEN(D1115)=1,CONCATENATE(TEXT(MONTH(B1115),"00"),RIGHT(YEAR(B1115),2),C1115,"_0",D1115),CONCATENATE(TEXT(MONTH(B1115),"00"),RIGHT(YEAR(B1115),2),C1115,"_",D1115))</f>
        <v>1023ASHC_CT</v>
      </c>
      <c r="B1115" s="4">
        <f>B1114</f>
        <v>45202</v>
      </c>
      <c r="C1115" s="3" t="str">
        <f>C1114</f>
        <v>ASHC</v>
      </c>
      <c r="D1115" s="3" t="str">
        <f>D1114</f>
        <v>CT</v>
      </c>
      <c r="E1115" s="6">
        <v>12</v>
      </c>
      <c r="F1115" s="2">
        <f ca="1">IFERROR(__xludf.DUMMYFUNCTION("""COMPUTED_VALUE"""),14)</f>
        <v>14</v>
      </c>
      <c r="G1115" s="2"/>
      <c r="H1115" s="2"/>
      <c r="I1115" s="2"/>
    </row>
    <row r="1116" spans="1:9" ht="12.75">
      <c r="A1116" s="5" t="str">
        <f>IF(LEN(D1116)=1,CONCATENATE(TEXT(MONTH(B1116),"00"),RIGHT(YEAR(B1116),2),C1116,"_0",D1116),CONCATENATE(TEXT(MONTH(B1116),"00"),RIGHT(YEAR(B1116),2),C1116,"_",D1116))</f>
        <v>1023ASHC_CT</v>
      </c>
      <c r="B1116" s="4">
        <f>B1115</f>
        <v>45202</v>
      </c>
      <c r="C1116" s="3" t="str">
        <f>C1115</f>
        <v>ASHC</v>
      </c>
      <c r="D1116" s="3" t="str">
        <f>D1115</f>
        <v>CT</v>
      </c>
      <c r="E1116" s="6">
        <v>12</v>
      </c>
      <c r="F1116" s="2">
        <f ca="1">IFERROR(__xludf.DUMMYFUNCTION("""COMPUTED_VALUE"""),15)</f>
        <v>15</v>
      </c>
      <c r="G1116" s="2"/>
      <c r="H1116" s="2"/>
      <c r="I1116" s="2"/>
    </row>
    <row r="1117" spans="1:9" ht="12.75">
      <c r="A1117" s="5" t="str">
        <f>IF(LEN(D1117)=1,CONCATENATE(TEXT(MONTH(B1117),"00"),RIGHT(YEAR(B1117),2),C1117,"_0",D1117),CONCATENATE(TEXT(MONTH(B1117),"00"),RIGHT(YEAR(B1117),2),C1117,"_",D1117))</f>
        <v>1023ASHC_CT</v>
      </c>
      <c r="B1117" s="4">
        <f>B1116</f>
        <v>45202</v>
      </c>
      <c r="C1117" s="3" t="str">
        <f>C1116</f>
        <v>ASHC</v>
      </c>
      <c r="D1117" s="3" t="str">
        <f>D1116</f>
        <v>CT</v>
      </c>
      <c r="E1117" s="6">
        <v>12</v>
      </c>
      <c r="F1117" s="2">
        <f ca="1">IFERROR(__xludf.DUMMYFUNCTION("""COMPUTED_VALUE"""),16)</f>
        <v>16</v>
      </c>
      <c r="G1117" s="2"/>
      <c r="H1117" s="2"/>
      <c r="I1117" s="2"/>
    </row>
    <row r="1118" spans="1:9" ht="12.75">
      <c r="A1118" s="5" t="str">
        <f>IF(LEN(D1118)=1,CONCATENATE(TEXT(MONTH(B1118),"00"),RIGHT(YEAR(B1118),2),C1118,"_0",D1118),CONCATENATE(TEXT(MONTH(B1118),"00"),RIGHT(YEAR(B1118),2),C1118,"_",D1118))</f>
        <v>1023ASHC_CT</v>
      </c>
      <c r="B1118" s="4">
        <f>B1117</f>
        <v>45202</v>
      </c>
      <c r="C1118" s="3" t="str">
        <f>C1117</f>
        <v>ASHC</v>
      </c>
      <c r="D1118" s="3" t="str">
        <f>D1117</f>
        <v>CT</v>
      </c>
      <c r="E1118" s="6">
        <v>12</v>
      </c>
      <c r="F1118" s="2">
        <f ca="1">IFERROR(__xludf.DUMMYFUNCTION("""COMPUTED_VALUE"""),17)</f>
        <v>17</v>
      </c>
      <c r="G1118" s="2"/>
      <c r="H1118" s="2"/>
      <c r="I1118" s="2"/>
    </row>
    <row r="1119" spans="1:9" ht="12.75">
      <c r="A1119" s="5" t="str">
        <f>IF(LEN(D1119)=1,CONCATENATE(TEXT(MONTH(B1119),"00"),RIGHT(YEAR(B1119),2),C1119,"_0",D1119),CONCATENATE(TEXT(MONTH(B1119),"00"),RIGHT(YEAR(B1119),2),C1119,"_",D1119))</f>
        <v>1023ASHC_CT</v>
      </c>
      <c r="B1119" s="4">
        <f>B1118</f>
        <v>45202</v>
      </c>
      <c r="C1119" s="3" t="str">
        <f>C1118</f>
        <v>ASHC</v>
      </c>
      <c r="D1119" s="3" t="str">
        <f>D1118</f>
        <v>CT</v>
      </c>
      <c r="E1119" s="6">
        <v>12</v>
      </c>
      <c r="F1119" s="2">
        <f ca="1">IFERROR(__xludf.DUMMYFUNCTION("""COMPUTED_VALUE"""),18)</f>
        <v>18</v>
      </c>
      <c r="G1119" s="2"/>
      <c r="H1119" s="2"/>
      <c r="I1119" s="2"/>
    </row>
    <row r="1120" spans="1:9" ht="12.75">
      <c r="A1120" s="5" t="str">
        <f>IF(LEN(D1120)=1,CONCATENATE(TEXT(MONTH(B1120),"00"),RIGHT(YEAR(B1120),2),C1120,"_0",D1120),CONCATENATE(TEXT(MONTH(B1120),"00"),RIGHT(YEAR(B1120),2),C1120,"_",D1120))</f>
        <v>1023ASHC_CT</v>
      </c>
      <c r="B1120" s="4">
        <f>B1119</f>
        <v>45202</v>
      </c>
      <c r="C1120" s="3" t="str">
        <f>C1119</f>
        <v>ASHC</v>
      </c>
      <c r="D1120" s="3" t="str">
        <f>D1119</f>
        <v>CT</v>
      </c>
      <c r="E1120" s="6">
        <v>12</v>
      </c>
      <c r="F1120" s="2">
        <f ca="1">IFERROR(__xludf.DUMMYFUNCTION("""COMPUTED_VALUE"""),19)</f>
        <v>19</v>
      </c>
      <c r="G1120" s="2"/>
      <c r="H1120" s="2"/>
      <c r="I1120" s="2"/>
    </row>
    <row r="1121" spans="1:9" ht="12.75">
      <c r="A1121" s="5" t="str">
        <f>IF(LEN(D1121)=1,CONCATENATE(TEXT(MONTH(B1121),"00"),RIGHT(YEAR(B1121),2),C1121,"_0",D1121),CONCATENATE(TEXT(MONTH(B1121),"00"),RIGHT(YEAR(B1121),2),C1121,"_",D1121))</f>
        <v>1023ASHC_CT</v>
      </c>
      <c r="B1121" s="4">
        <f>B1120</f>
        <v>45202</v>
      </c>
      <c r="C1121" s="3" t="str">
        <f>C1120</f>
        <v>ASHC</v>
      </c>
      <c r="D1121" s="3" t="str">
        <f>D1120</f>
        <v>CT</v>
      </c>
      <c r="E1121" s="6">
        <v>12</v>
      </c>
      <c r="F1121" s="2">
        <f ca="1">IFERROR(__xludf.DUMMYFUNCTION("""COMPUTED_VALUE"""),20)</f>
        <v>20</v>
      </c>
      <c r="G1121" s="2"/>
      <c r="H1121" s="2"/>
      <c r="I1121" s="2"/>
    </row>
    <row r="1122" spans="1:9" ht="12.75">
      <c r="A1122" s="5" t="str">
        <f>IF(LEN(D1122)=1,CONCATENATE(TEXT(MONTH(B1122),"00"),RIGHT(YEAR(B1122),2),C1122,"_0",D1122),CONCATENATE(TEXT(MONTH(B1122),"00"),RIGHT(YEAR(B1122),2),C1122,"_",D1122))</f>
        <v>1023ASHC_CT</v>
      </c>
      <c r="B1122" s="4">
        <f>B1121</f>
        <v>45202</v>
      </c>
      <c r="C1122" s="3" t="str">
        <f>C1121</f>
        <v>ASHC</v>
      </c>
      <c r="D1122" s="3" t="str">
        <f>D1121</f>
        <v>CT</v>
      </c>
      <c r="E1122" s="6">
        <v>12</v>
      </c>
      <c r="F1122" s="2">
        <f ca="1">IFERROR(__xludf.DUMMYFUNCTION("""COMPUTED_VALUE"""),21)</f>
        <v>21</v>
      </c>
      <c r="G1122" s="2"/>
      <c r="H1122" s="2"/>
      <c r="I1122" s="2"/>
    </row>
    <row r="1123" spans="1:9" ht="12.75">
      <c r="A1123" s="5" t="str">
        <f>IF(LEN(D1123)=1,CONCATENATE(TEXT(MONTH(B1123),"00"),RIGHT(YEAR(B1123),2),C1123,"_0",D1123),CONCATENATE(TEXT(MONTH(B1123),"00"),RIGHT(YEAR(B1123),2),C1123,"_",D1123))</f>
        <v>1023ASHC_CT</v>
      </c>
      <c r="B1123" s="4">
        <f>B1122</f>
        <v>45202</v>
      </c>
      <c r="C1123" s="3" t="str">
        <f>C1122</f>
        <v>ASHC</v>
      </c>
      <c r="D1123" s="3" t="str">
        <f>D1122</f>
        <v>CT</v>
      </c>
      <c r="E1123" s="6">
        <v>12</v>
      </c>
      <c r="F1123" s="2">
        <f ca="1">IFERROR(__xludf.DUMMYFUNCTION("""COMPUTED_VALUE"""),22)</f>
        <v>22</v>
      </c>
      <c r="G1123" s="2"/>
      <c r="H1123" s="2"/>
      <c r="I1123" s="2"/>
    </row>
    <row r="1124" spans="1:9" ht="12.75">
      <c r="A1124" s="5" t="str">
        <f>IF(LEN(D1124)=1,CONCATENATE(TEXT(MONTH(B1124),"00"),RIGHT(YEAR(B1124),2),C1124,"_0",D1124),CONCATENATE(TEXT(MONTH(B1124),"00"),RIGHT(YEAR(B1124),2),C1124,"_",D1124))</f>
        <v>1023ASHC_CT</v>
      </c>
      <c r="B1124" s="4">
        <f>B1123</f>
        <v>45202</v>
      </c>
      <c r="C1124" s="3" t="str">
        <f>C1123</f>
        <v>ASHC</v>
      </c>
      <c r="D1124" s="3" t="str">
        <f>D1123</f>
        <v>CT</v>
      </c>
      <c r="E1124" s="6">
        <v>12</v>
      </c>
      <c r="F1124" s="2">
        <f ca="1">IFERROR(__xludf.DUMMYFUNCTION("""COMPUTED_VALUE"""),23)</f>
        <v>23</v>
      </c>
      <c r="G1124" s="2"/>
      <c r="H1124" s="2"/>
      <c r="I1124" s="2"/>
    </row>
    <row r="1125" spans="1:9" ht="12.75">
      <c r="A1125" s="5" t="str">
        <f>IF(LEN(D1125)=1,CONCATENATE(TEXT(MONTH(B1125),"00"),RIGHT(YEAR(B1125),2),C1125,"_0",D1125),CONCATENATE(TEXT(MONTH(B1125),"00"),RIGHT(YEAR(B1125),2),C1125,"_",D1125))</f>
        <v>1023ASHC_CT</v>
      </c>
      <c r="B1125" s="4">
        <f>B1124</f>
        <v>45202</v>
      </c>
      <c r="C1125" s="3" t="str">
        <f>C1124</f>
        <v>ASHC</v>
      </c>
      <c r="D1125" s="3" t="str">
        <f>D1124</f>
        <v>CT</v>
      </c>
      <c r="E1125" s="6">
        <v>12</v>
      </c>
      <c r="F1125" s="2">
        <f ca="1">IFERROR(__xludf.DUMMYFUNCTION("""COMPUTED_VALUE"""),24)</f>
        <v>24</v>
      </c>
      <c r="G1125" s="2"/>
      <c r="H1125" s="2"/>
      <c r="I1125" s="2"/>
    </row>
    <row r="1126" spans="1:9" ht="12.75">
      <c r="A1126" s="5" t="str">
        <f>IF(LEN(D1126)=1,CONCATENATE(TEXT(MONTH(B1126),"00"),RIGHT(YEAR(B1126),2),C1126,"_0",D1126),CONCATENATE(TEXT(MONTH(B1126),"00"),RIGHT(YEAR(B1126),2),C1126,"_",D1126))</f>
        <v>1023ASHC_CT</v>
      </c>
      <c r="B1126" s="4">
        <f>B1125</f>
        <v>45202</v>
      </c>
      <c r="C1126" s="3" t="str">
        <f>C1125</f>
        <v>ASHC</v>
      </c>
      <c r="D1126" s="3" t="str">
        <f>D1125</f>
        <v>CT</v>
      </c>
      <c r="E1126" s="6">
        <v>12</v>
      </c>
      <c r="F1126" s="2">
        <f ca="1">IFERROR(__xludf.DUMMYFUNCTION("""COMPUTED_VALUE"""),25)</f>
        <v>25</v>
      </c>
      <c r="G1126" s="2"/>
      <c r="H1126" s="2"/>
      <c r="I1126" s="2"/>
    </row>
    <row r="1127" spans="1:9" ht="12.75">
      <c r="A1127" s="5" t="str">
        <f>IF(LEN(D1127)=1,CONCATENATE(TEXT(MONTH(B1127),"00"),RIGHT(YEAR(B1127),2),C1127,"_0",D1127),CONCATENATE(TEXT(MONTH(B1127),"00"),RIGHT(YEAR(B1127),2),C1127,"_",D1127))</f>
        <v>1023ASHC_CT</v>
      </c>
      <c r="B1127" s="4">
        <f>B1126</f>
        <v>45202</v>
      </c>
      <c r="C1127" s="3" t="str">
        <f>C1126</f>
        <v>ASHC</v>
      </c>
      <c r="D1127" s="3" t="str">
        <f>D1126</f>
        <v>CT</v>
      </c>
      <c r="E1127" s="6">
        <v>12</v>
      </c>
      <c r="F1127" s="2">
        <f ca="1">IFERROR(__xludf.DUMMYFUNCTION("""COMPUTED_VALUE"""),26)</f>
        <v>26</v>
      </c>
      <c r="G1127" s="2"/>
      <c r="H1127" s="2"/>
      <c r="I1127" s="2"/>
    </row>
    <row r="1128" spans="1:9" ht="12.75">
      <c r="A1128" s="5" t="str">
        <f>IF(LEN(D1128)=1,CONCATENATE(TEXT(MONTH(B1128),"00"),RIGHT(YEAR(B1128),2),C1128,"_0",D1128),CONCATENATE(TEXT(MONTH(B1128),"00"),RIGHT(YEAR(B1128),2),C1128,"_",D1128))</f>
        <v>1023ASHC_CT</v>
      </c>
      <c r="B1128" s="4">
        <f>B1127</f>
        <v>45202</v>
      </c>
      <c r="C1128" s="3" t="str">
        <f>C1127</f>
        <v>ASHC</v>
      </c>
      <c r="D1128" s="3" t="str">
        <f>D1127</f>
        <v>CT</v>
      </c>
      <c r="E1128" s="6">
        <v>12</v>
      </c>
      <c r="F1128" s="2">
        <f ca="1">IFERROR(__xludf.DUMMYFUNCTION("""COMPUTED_VALUE"""),27)</f>
        <v>27</v>
      </c>
      <c r="G1128" s="2"/>
      <c r="H1128" s="2"/>
      <c r="I1128" s="2"/>
    </row>
    <row r="1129" spans="1:9" ht="12.75">
      <c r="A1129" s="5" t="str">
        <f>IF(LEN(D1129)=1,CONCATENATE(TEXT(MONTH(B1129),"00"),RIGHT(YEAR(B1129),2),C1129,"_0",D1129),CONCATENATE(TEXT(MONTH(B1129),"00"),RIGHT(YEAR(B1129),2),C1129,"_",D1129))</f>
        <v>1023ASHC_CT</v>
      </c>
      <c r="B1129" s="4">
        <f>B1128</f>
        <v>45202</v>
      </c>
      <c r="C1129" s="3" t="str">
        <f>C1128</f>
        <v>ASHC</v>
      </c>
      <c r="D1129" s="3" t="str">
        <f>D1128</f>
        <v>CT</v>
      </c>
      <c r="E1129" s="6">
        <v>12</v>
      </c>
      <c r="F1129" s="2">
        <f ca="1">IFERROR(__xludf.DUMMYFUNCTION("""COMPUTED_VALUE"""),28)</f>
        <v>28</v>
      </c>
      <c r="G1129" s="2"/>
      <c r="H1129" s="2"/>
      <c r="I1129" s="2"/>
    </row>
    <row r="1130" spans="1:9" ht="12.75">
      <c r="A1130" s="5" t="str">
        <f>IF(LEN(D1130)=1,CONCATENATE(TEXT(MONTH(B1130),"00"),RIGHT(YEAR(B1130),2),C1130,"_0",D1130),CONCATENATE(TEXT(MONTH(B1130),"00"),RIGHT(YEAR(B1130),2),C1130,"_",D1130))</f>
        <v>1023ASHC_CT</v>
      </c>
      <c r="B1130" s="4">
        <f>B1129</f>
        <v>45202</v>
      </c>
      <c r="C1130" s="3" t="str">
        <f>C1129</f>
        <v>ASHC</v>
      </c>
      <c r="D1130" s="3" t="str">
        <f>D1129</f>
        <v>CT</v>
      </c>
      <c r="E1130" s="6">
        <v>12</v>
      </c>
      <c r="F1130" s="2">
        <f ca="1">IFERROR(__xludf.DUMMYFUNCTION("""COMPUTED_VALUE"""),29)</f>
        <v>29</v>
      </c>
      <c r="G1130" s="2"/>
      <c r="H1130" s="2"/>
      <c r="I1130" s="2"/>
    </row>
    <row r="1131" spans="1:9" ht="12.75">
      <c r="A1131" s="5" t="str">
        <f>IF(LEN(D1131)=1,CONCATENATE(TEXT(MONTH(B1131),"00"),RIGHT(YEAR(B1131),2),C1131,"_0",D1131),CONCATENATE(TEXT(MONTH(B1131),"00"),RIGHT(YEAR(B1131),2),C1131,"_",D1131))</f>
        <v>1023ASHC_CT</v>
      </c>
      <c r="B1131" s="4">
        <f>B1130</f>
        <v>45202</v>
      </c>
      <c r="C1131" s="3" t="str">
        <f>C1130</f>
        <v>ASHC</v>
      </c>
      <c r="D1131" s="3" t="str">
        <f>D1130</f>
        <v>CT</v>
      </c>
      <c r="E1131" s="6">
        <v>12</v>
      </c>
      <c r="F1131" s="2">
        <f ca="1">IFERROR(__xludf.DUMMYFUNCTION("""COMPUTED_VALUE"""),30)</f>
        <v>30</v>
      </c>
      <c r="G1131" s="2"/>
      <c r="H1131" s="2"/>
      <c r="I1131" s="2"/>
    </row>
    <row r="1132" spans="1:9" ht="12.75">
      <c r="A1132" s="5" t="str">
        <f>IF(LEN(D1132)=1,CONCATENATE(TEXT(MONTH(B1132),"00"),RIGHT(YEAR(B1132),2),C1132,"_0",D1132),CONCATENATE(TEXT(MONTH(B1132),"00"),RIGHT(YEAR(B1132),2),C1132,"_",D1132))</f>
        <v>1023ASHC_CT</v>
      </c>
      <c r="B1132" s="4">
        <f>B1131</f>
        <v>45202</v>
      </c>
      <c r="C1132" s="3" t="str">
        <f>C1131</f>
        <v>ASHC</v>
      </c>
      <c r="D1132" s="3" t="str">
        <f>D1131</f>
        <v>CT</v>
      </c>
      <c r="E1132" s="6">
        <v>12</v>
      </c>
      <c r="F1132" s="2">
        <f ca="1">IFERROR(__xludf.DUMMYFUNCTION("""COMPUTED_VALUE"""),31)</f>
        <v>31</v>
      </c>
      <c r="G1132" s="2"/>
      <c r="H1132" s="2"/>
      <c r="I1132" s="2"/>
    </row>
    <row r="1133" spans="1:9" ht="12.75">
      <c r="A1133" s="5" t="str">
        <f>IF(LEN(D1133)=1,CONCATENATE(TEXT(MONTH(B1133),"00"),RIGHT(YEAR(B1133),2),C1133,"_0",D1133),CONCATENATE(TEXT(MONTH(B1133),"00"),RIGHT(YEAR(B1133),2),C1133,"_",D1133))</f>
        <v>1023ASHC_CT</v>
      </c>
      <c r="B1133" s="4">
        <f>B1132</f>
        <v>45202</v>
      </c>
      <c r="C1133" s="3" t="str">
        <f>C1132</f>
        <v>ASHC</v>
      </c>
      <c r="D1133" s="3" t="str">
        <f>D1132</f>
        <v>CT</v>
      </c>
      <c r="E1133" s="6">
        <v>12</v>
      </c>
      <c r="F1133" s="2">
        <f ca="1">IFERROR(__xludf.DUMMYFUNCTION("""COMPUTED_VALUE"""),32)</f>
        <v>32</v>
      </c>
      <c r="G1133" s="2"/>
      <c r="H1133" s="2"/>
      <c r="I1133" s="2"/>
    </row>
    <row r="1134" spans="1:9" ht="12.75">
      <c r="A1134" s="5" t="str">
        <f>IF(LEN(D1134)=1,CONCATENATE(TEXT(MONTH(B1134),"00"),RIGHT(YEAR(B1134),2),C1134,"_0",D1134),CONCATENATE(TEXT(MONTH(B1134),"00"),RIGHT(YEAR(B1134),2),C1134,"_",D1134))</f>
        <v>1023ASHC_CT</v>
      </c>
      <c r="B1134" s="4">
        <f>B1133</f>
        <v>45202</v>
      </c>
      <c r="C1134" s="3" t="str">
        <f>C1133</f>
        <v>ASHC</v>
      </c>
      <c r="D1134" s="3" t="str">
        <f>D1133</f>
        <v>CT</v>
      </c>
      <c r="E1134" s="6">
        <v>12</v>
      </c>
      <c r="F1134" s="2">
        <f ca="1">IFERROR(__xludf.DUMMYFUNCTION("""COMPUTED_VALUE"""),33)</f>
        <v>33</v>
      </c>
      <c r="G1134" s="2"/>
      <c r="H1134" s="2"/>
      <c r="I1134" s="2"/>
    </row>
    <row r="1135" spans="1:9" ht="12.75">
      <c r="A1135" s="5" t="str">
        <f>IF(LEN(D1135)=1,CONCATENATE(TEXT(MONTH(B1135),"00"),RIGHT(YEAR(B1135),2),C1135,"_0",D1135),CONCATENATE(TEXT(MONTH(B1135),"00"),RIGHT(YEAR(B1135),2),C1135,"_",D1135))</f>
        <v>1023ASHC_CT</v>
      </c>
      <c r="B1135" s="4">
        <f>B1134</f>
        <v>45202</v>
      </c>
      <c r="C1135" s="3" t="str">
        <f>C1134</f>
        <v>ASHC</v>
      </c>
      <c r="D1135" s="3" t="str">
        <f>D1134</f>
        <v>CT</v>
      </c>
      <c r="E1135" s="6">
        <v>12</v>
      </c>
      <c r="F1135" s="2">
        <f ca="1">IFERROR(__xludf.DUMMYFUNCTION("""COMPUTED_VALUE"""),34)</f>
        <v>34</v>
      </c>
      <c r="G1135" s="2"/>
      <c r="H1135" s="2"/>
      <c r="I1135" s="2"/>
    </row>
    <row r="1136" spans="1:9" ht="12.75">
      <c r="A1136" s="5" t="str">
        <f>IF(LEN(D1136)=1,CONCATENATE(TEXT(MONTH(B1136),"00"),RIGHT(YEAR(B1136),2),C1136,"_0",D1136),CONCATENATE(TEXT(MONTH(B1136),"00"),RIGHT(YEAR(B1136),2),C1136,"_",D1136))</f>
        <v>1023ASHC_CT</v>
      </c>
      <c r="B1136" s="4">
        <f>B1135</f>
        <v>45202</v>
      </c>
      <c r="C1136" s="3" t="str">
        <f>C1135</f>
        <v>ASHC</v>
      </c>
      <c r="D1136" s="3" t="str">
        <f>D1135</f>
        <v>CT</v>
      </c>
      <c r="E1136" s="6">
        <v>12</v>
      </c>
      <c r="F1136" s="2">
        <f ca="1">IFERROR(__xludf.DUMMYFUNCTION("""COMPUTED_VALUE"""),35)</f>
        <v>35</v>
      </c>
      <c r="G1136" s="2"/>
      <c r="H1136" s="2"/>
      <c r="I1136" s="2"/>
    </row>
    <row r="1137" spans="1:9" ht="12.75">
      <c r="A1137" s="5" t="str">
        <f>IF(LEN(D1137)=1,CONCATENATE(TEXT(MONTH(B1137),"00"),RIGHT(YEAR(B1137),2),C1137,"_0",D1137),CONCATENATE(TEXT(MONTH(B1137),"00"),RIGHT(YEAR(B1137),2),C1137,"_",D1137))</f>
        <v>1023ASHC_CT</v>
      </c>
      <c r="B1137" s="4">
        <f>B1136</f>
        <v>45202</v>
      </c>
      <c r="C1137" s="3" t="str">
        <f>C1136</f>
        <v>ASHC</v>
      </c>
      <c r="D1137" s="3" t="str">
        <f>D1136</f>
        <v>CT</v>
      </c>
      <c r="E1137" s="6">
        <v>12</v>
      </c>
      <c r="F1137" s="2">
        <f ca="1">IFERROR(__xludf.DUMMYFUNCTION("""COMPUTED_VALUE"""),36)</f>
        <v>36</v>
      </c>
      <c r="G1137" s="2"/>
      <c r="H1137" s="2"/>
      <c r="I1137" s="2"/>
    </row>
    <row r="1138" spans="1:9" ht="12.75">
      <c r="A1138" s="5" t="str">
        <f>IF(LEN(D1138)=1,CONCATENATE(TEXT(MONTH(B1138),"00"),RIGHT(YEAR(B1138),2),C1138,"_0",D1138),CONCATENATE(TEXT(MONTH(B1138),"00"),RIGHT(YEAR(B1138),2),C1138,"_",D1138))</f>
        <v>1023ASHC_CT</v>
      </c>
      <c r="B1138" s="4">
        <f>B1137</f>
        <v>45202</v>
      </c>
      <c r="C1138" s="3" t="str">
        <f>C1137</f>
        <v>ASHC</v>
      </c>
      <c r="D1138" s="3" t="str">
        <f>D1137</f>
        <v>CT</v>
      </c>
      <c r="E1138" s="6">
        <v>12</v>
      </c>
      <c r="F1138" s="2">
        <f ca="1">IFERROR(__xludf.DUMMYFUNCTION("""COMPUTED_VALUE"""),37)</f>
        <v>37</v>
      </c>
      <c r="G1138" s="2"/>
      <c r="H1138" s="2"/>
      <c r="I1138" s="2"/>
    </row>
    <row r="1139" spans="1:9" ht="12.75">
      <c r="A1139" s="5" t="str">
        <f>IF(LEN(D1139)=1,CONCATENATE(TEXT(MONTH(B1139),"00"),RIGHT(YEAR(B1139),2),C1139,"_0",D1139),CONCATENATE(TEXT(MONTH(B1139),"00"),RIGHT(YEAR(B1139),2),C1139,"_",D1139))</f>
        <v>1023ASHC_CT</v>
      </c>
      <c r="B1139" s="4">
        <f>B1138</f>
        <v>45202</v>
      </c>
      <c r="C1139" s="3" t="str">
        <f>C1138</f>
        <v>ASHC</v>
      </c>
      <c r="D1139" s="3" t="str">
        <f>D1138</f>
        <v>CT</v>
      </c>
      <c r="E1139" s="6">
        <v>12</v>
      </c>
      <c r="F1139" s="2">
        <f ca="1">IFERROR(__xludf.DUMMYFUNCTION("""COMPUTED_VALUE"""),38)</f>
        <v>38</v>
      </c>
      <c r="G1139" s="2"/>
      <c r="H1139" s="2"/>
      <c r="I1139" s="2"/>
    </row>
    <row r="1140" spans="1:9" ht="12.75">
      <c r="A1140" s="5" t="str">
        <f>IF(LEN(D1140)=1,CONCATENATE(TEXT(MONTH(B1140),"00"),RIGHT(YEAR(B1140),2),C1140,"_0",D1140),CONCATENATE(TEXT(MONTH(B1140),"00"),RIGHT(YEAR(B1140),2),C1140,"_",D1140))</f>
        <v>1023ASHC_CT</v>
      </c>
      <c r="B1140" s="4">
        <f>B1139</f>
        <v>45202</v>
      </c>
      <c r="C1140" s="3" t="str">
        <f>C1139</f>
        <v>ASHC</v>
      </c>
      <c r="D1140" s="3" t="str">
        <f>D1139</f>
        <v>CT</v>
      </c>
      <c r="E1140" s="6">
        <v>12</v>
      </c>
      <c r="F1140" s="2">
        <f ca="1">IFERROR(__xludf.DUMMYFUNCTION("""COMPUTED_VALUE"""),39)</f>
        <v>39</v>
      </c>
      <c r="G1140" s="2"/>
      <c r="H1140" s="2"/>
      <c r="I1140" s="2"/>
    </row>
    <row r="1141" spans="1:9" ht="12.75">
      <c r="A1141" s="5" t="str">
        <f>IF(LEN(D1141)=1,CONCATENATE(TEXT(MONTH(B1141),"00"),RIGHT(YEAR(B1141),2),C1141,"_0",D1141),CONCATENATE(TEXT(MONTH(B1141),"00"),RIGHT(YEAR(B1141),2),C1141,"_",D1141))</f>
        <v>1023ASHC_CT</v>
      </c>
      <c r="B1141" s="4">
        <f>B1140</f>
        <v>45202</v>
      </c>
      <c r="C1141" s="3" t="str">
        <f>C1140</f>
        <v>ASHC</v>
      </c>
      <c r="D1141" s="3" t="str">
        <f>D1140</f>
        <v>CT</v>
      </c>
      <c r="E1141" s="6">
        <v>12</v>
      </c>
      <c r="F1141" s="2">
        <f ca="1">IFERROR(__xludf.DUMMYFUNCTION("""COMPUTED_VALUE"""),40)</f>
        <v>40</v>
      </c>
      <c r="G1141" s="2"/>
      <c r="H1141" s="2"/>
      <c r="I1141" s="2"/>
    </row>
    <row r="1142" spans="1:9" ht="12.75">
      <c r="A1142" s="5" t="str">
        <f>IF(LEN(D1142)=1,CONCATENATE(TEXT(MONTH(B1142),"00"),RIGHT(YEAR(B1142),2),C1142,"_0",D1142),CONCATENATE(TEXT(MONTH(B1142),"00"),RIGHT(YEAR(B1142),2),C1142,"_",D1142))</f>
        <v>1023ASHC_CT</v>
      </c>
      <c r="B1142" s="4">
        <f>B1141</f>
        <v>45202</v>
      </c>
      <c r="C1142" s="3" t="str">
        <f>C1141</f>
        <v>ASHC</v>
      </c>
      <c r="D1142" s="3" t="str">
        <f>D1141</f>
        <v>CT</v>
      </c>
      <c r="E1142" s="6">
        <v>12</v>
      </c>
      <c r="F1142" s="2">
        <f ca="1">IFERROR(__xludf.DUMMYFUNCTION("""COMPUTED_VALUE"""),41)</f>
        <v>41</v>
      </c>
      <c r="G1142" s="2"/>
      <c r="H1142" s="2"/>
      <c r="I1142" s="2"/>
    </row>
    <row r="1143" spans="1:9" ht="12.75">
      <c r="A1143" s="5" t="str">
        <f>IF(LEN(D1143)=1,CONCATENATE(TEXT(MONTH(B1143),"00"),RIGHT(YEAR(B1143),2),C1143,"_0",D1143),CONCATENATE(TEXT(MONTH(B1143),"00"),RIGHT(YEAR(B1143),2),C1143,"_",D1143))</f>
        <v>1023ASHC_CT</v>
      </c>
      <c r="B1143" s="4">
        <f>B1142</f>
        <v>45202</v>
      </c>
      <c r="C1143" s="3" t="str">
        <f>C1142</f>
        <v>ASHC</v>
      </c>
      <c r="D1143" s="3" t="str">
        <f>D1142</f>
        <v>CT</v>
      </c>
      <c r="E1143" s="6">
        <v>12</v>
      </c>
      <c r="F1143" s="2">
        <f ca="1">IFERROR(__xludf.DUMMYFUNCTION("""COMPUTED_VALUE"""),42)</f>
        <v>42</v>
      </c>
      <c r="G1143" s="2"/>
      <c r="H1143" s="2"/>
      <c r="I1143" s="2"/>
    </row>
    <row r="1144" spans="1:9" ht="12.75">
      <c r="A1144" s="5" t="str">
        <f>IF(LEN(D1144)=1,CONCATENATE(TEXT(MONTH(B1144),"00"),RIGHT(YEAR(B1144),2),C1144,"_0",D1144),CONCATENATE(TEXT(MONTH(B1144),"00"),RIGHT(YEAR(B1144),2),C1144,"_",D1144))</f>
        <v>1023ASHC_CT</v>
      </c>
      <c r="B1144" s="4">
        <f>B1143</f>
        <v>45202</v>
      </c>
      <c r="C1144" s="3" t="str">
        <f>C1143</f>
        <v>ASHC</v>
      </c>
      <c r="D1144" s="3" t="str">
        <f>D1143</f>
        <v>CT</v>
      </c>
      <c r="E1144" s="6">
        <v>12</v>
      </c>
      <c r="F1144" s="2">
        <f ca="1">IFERROR(__xludf.DUMMYFUNCTION("""COMPUTED_VALUE"""),43)</f>
        <v>43</v>
      </c>
      <c r="G1144" s="2"/>
      <c r="H1144" s="2"/>
      <c r="I1144" s="2"/>
    </row>
    <row r="1145" spans="1:9" ht="12.75">
      <c r="A1145" s="5" t="str">
        <f>IF(LEN(D1145)=1,CONCATENATE(TEXT(MONTH(B1145),"00"),RIGHT(YEAR(B1145),2),C1145,"_0",D1145),CONCATENATE(TEXT(MONTH(B1145),"00"),RIGHT(YEAR(B1145),2),C1145,"_",D1145))</f>
        <v>1023ASHC_CT</v>
      </c>
      <c r="B1145" s="4">
        <f>B1144</f>
        <v>45202</v>
      </c>
      <c r="C1145" s="3" t="str">
        <f>C1144</f>
        <v>ASHC</v>
      </c>
      <c r="D1145" s="3" t="str">
        <f>D1144</f>
        <v>CT</v>
      </c>
      <c r="E1145" s="6">
        <v>12</v>
      </c>
      <c r="F1145" s="2">
        <f ca="1">IFERROR(__xludf.DUMMYFUNCTION("""COMPUTED_VALUE"""),44)</f>
        <v>44</v>
      </c>
      <c r="G1145" s="2"/>
      <c r="H1145" s="2"/>
      <c r="I1145" s="2"/>
    </row>
    <row r="1146" spans="1:9" ht="12.75">
      <c r="A1146" s="5" t="str">
        <f>IF(LEN(D1146)=1,CONCATENATE(TEXT(MONTH(B1146),"00"),RIGHT(YEAR(B1146),2),C1146,"_0",D1146),CONCATENATE(TEXT(MONTH(B1146),"00"),RIGHT(YEAR(B1146),2),C1146,"_",D1146))</f>
        <v>1023ASHC_CT</v>
      </c>
      <c r="B1146" s="4">
        <f>B1145</f>
        <v>45202</v>
      </c>
      <c r="C1146" s="3" t="str">
        <f>C1145</f>
        <v>ASHC</v>
      </c>
      <c r="D1146" s="3" t="str">
        <f>D1145</f>
        <v>CT</v>
      </c>
      <c r="E1146" s="6">
        <v>12</v>
      </c>
      <c r="F1146" s="2">
        <f ca="1">IFERROR(__xludf.DUMMYFUNCTION("""COMPUTED_VALUE"""),45)</f>
        <v>45</v>
      </c>
      <c r="G1146" s="2"/>
      <c r="H1146" s="2"/>
      <c r="I1146" s="2"/>
    </row>
    <row r="1147" spans="1:9" ht="12.75">
      <c r="A1147" s="5" t="str">
        <f>IF(LEN(D1147)=1,CONCATENATE(TEXT(MONTH(B1147),"00"),RIGHT(YEAR(B1147),2),C1147,"_0",D1147),CONCATENATE(TEXT(MONTH(B1147),"00"),RIGHT(YEAR(B1147),2),C1147,"_",D1147))</f>
        <v>1023ASHC_CT</v>
      </c>
      <c r="B1147" s="4">
        <f>B1146</f>
        <v>45202</v>
      </c>
      <c r="C1147" s="3" t="str">
        <f>C1146</f>
        <v>ASHC</v>
      </c>
      <c r="D1147" s="3" t="str">
        <f>D1146</f>
        <v>CT</v>
      </c>
      <c r="E1147" s="6">
        <v>12</v>
      </c>
      <c r="F1147" s="2">
        <f ca="1">IFERROR(__xludf.DUMMYFUNCTION("""COMPUTED_VALUE"""),46)</f>
        <v>46</v>
      </c>
      <c r="G1147" s="2"/>
      <c r="H1147" s="2"/>
      <c r="I1147" s="2"/>
    </row>
    <row r="1148" spans="1:9" ht="12.75">
      <c r="A1148" s="5" t="str">
        <f>IF(LEN(D1148)=1,CONCATENATE(TEXT(MONTH(B1148),"00"),RIGHT(YEAR(B1148),2),C1148,"_0",D1148),CONCATENATE(TEXT(MONTH(B1148),"00"),RIGHT(YEAR(B1148),2),C1148,"_",D1148))</f>
        <v>1023ASHC_CT</v>
      </c>
      <c r="B1148" s="4">
        <f>B1147</f>
        <v>45202</v>
      </c>
      <c r="C1148" s="3" t="str">
        <f>C1147</f>
        <v>ASHC</v>
      </c>
      <c r="D1148" s="3" t="str">
        <f>D1147</f>
        <v>CT</v>
      </c>
      <c r="E1148" s="6">
        <v>12</v>
      </c>
      <c r="F1148" s="2">
        <f ca="1">IFERROR(__xludf.DUMMYFUNCTION("""COMPUTED_VALUE"""),47)</f>
        <v>47</v>
      </c>
      <c r="G1148" s="2"/>
      <c r="H1148" s="2"/>
      <c r="I1148" s="2"/>
    </row>
    <row r="1149" spans="1:9" ht="12.75">
      <c r="A1149" s="5" t="str">
        <f>IF(LEN(D1149)=1,CONCATENATE(TEXT(MONTH(B1149),"00"),RIGHT(YEAR(B1149),2),C1149,"_0",D1149),CONCATENATE(TEXT(MONTH(B1149),"00"),RIGHT(YEAR(B1149),2),C1149,"_",D1149))</f>
        <v>1023ASHC_CT</v>
      </c>
      <c r="B1149" s="4">
        <f>B1148</f>
        <v>45202</v>
      </c>
      <c r="C1149" s="3" t="str">
        <f>C1148</f>
        <v>ASHC</v>
      </c>
      <c r="D1149" s="3" t="str">
        <f>D1148</f>
        <v>CT</v>
      </c>
      <c r="E1149" s="6">
        <v>12</v>
      </c>
      <c r="F1149" s="2">
        <f ca="1">IFERROR(__xludf.DUMMYFUNCTION("""COMPUTED_VALUE"""),48)</f>
        <v>48</v>
      </c>
      <c r="G1149" s="2"/>
      <c r="H1149" s="2"/>
      <c r="I1149" s="2"/>
    </row>
    <row r="1150" spans="1:9" ht="12.75">
      <c r="A1150" s="5" t="str">
        <f>IF(LEN(D1150)=1,CONCATENATE(TEXT(MONTH(B1150),"00"),RIGHT(YEAR(B1150),2),C1150,"_0",D1150),CONCATENATE(TEXT(MONTH(B1150),"00"),RIGHT(YEAR(B1150),2),C1150,"_",D1150))</f>
        <v>1023ASHC_CT</v>
      </c>
      <c r="B1150" s="4">
        <f>B1149</f>
        <v>45202</v>
      </c>
      <c r="C1150" s="3" t="str">
        <f>C1149</f>
        <v>ASHC</v>
      </c>
      <c r="D1150" s="3" t="str">
        <f>D1149</f>
        <v>CT</v>
      </c>
      <c r="E1150" s="6">
        <v>12</v>
      </c>
      <c r="F1150" s="2">
        <f ca="1">IFERROR(__xludf.DUMMYFUNCTION("""COMPUTED_VALUE"""),49)</f>
        <v>49</v>
      </c>
      <c r="G1150" s="2"/>
      <c r="H1150" s="2"/>
      <c r="I1150" s="2"/>
    </row>
    <row r="1151" spans="1:9" ht="12.75">
      <c r="A1151" s="5" t="str">
        <f>IF(LEN(D1151)=1,CONCATENATE(TEXT(MONTH(B1151),"00"),RIGHT(YEAR(B1151),2),C1151,"_0",D1151),CONCATENATE(TEXT(MONTH(B1151),"00"),RIGHT(YEAR(B1151),2),C1151,"_",D1151))</f>
        <v>1023ASHC_CT</v>
      </c>
      <c r="B1151" s="4">
        <f>B1150</f>
        <v>45202</v>
      </c>
      <c r="C1151" s="3" t="str">
        <f>C1150</f>
        <v>ASHC</v>
      </c>
      <c r="D1151" s="3" t="str">
        <f>D1150</f>
        <v>CT</v>
      </c>
      <c r="E1151" s="6">
        <v>12</v>
      </c>
      <c r="F1151" s="2">
        <f ca="1">IFERROR(__xludf.DUMMYFUNCTION("""COMPUTED_VALUE"""),50)</f>
        <v>50</v>
      </c>
      <c r="G1151" s="2"/>
      <c r="H1151" s="2"/>
      <c r="I1151" s="2"/>
    </row>
    <row r="1152" spans="1:9" ht="12.75">
      <c r="A1152" s="5" t="str">
        <f>IF(LEN(D1152)=1,CONCATENATE(TEXT(MONTH(B1152),"00"),RIGHT(YEAR(B1152),2),C1152,"_0",D1152),CONCATENATE(TEXT(MONTH(B1152),"00"),RIGHT(YEAR(B1152),2),C1152,"_",D1152))</f>
        <v>1023ASHC_CT</v>
      </c>
      <c r="B1152" s="4">
        <f>B1151</f>
        <v>45202</v>
      </c>
      <c r="C1152" s="3" t="str">
        <f>C1151</f>
        <v>ASHC</v>
      </c>
      <c r="D1152" s="3" t="str">
        <f>D1151</f>
        <v>CT</v>
      </c>
      <c r="E1152" s="6">
        <v>12</v>
      </c>
      <c r="F1152" s="2">
        <f ca="1">IFERROR(__xludf.DUMMYFUNCTION("""COMPUTED_VALUE"""),51)</f>
        <v>51</v>
      </c>
      <c r="G1152" s="2"/>
      <c r="H1152" s="2"/>
      <c r="I1152" s="2"/>
    </row>
    <row r="1153" spans="1:9" ht="12.75">
      <c r="A1153" s="5" t="str">
        <f>IF(LEN(D1153)=1,CONCATENATE(TEXT(MONTH(B1153),"00"),RIGHT(YEAR(B1153),2),C1153,"_0",D1153),CONCATENATE(TEXT(MONTH(B1153),"00"),RIGHT(YEAR(B1153),2),C1153,"_",D1153))</f>
        <v>1023ASHC_CT</v>
      </c>
      <c r="B1153" s="4">
        <f>B1152</f>
        <v>45202</v>
      </c>
      <c r="C1153" s="3" t="str">
        <f>C1152</f>
        <v>ASHC</v>
      </c>
      <c r="D1153" s="3" t="str">
        <f>D1152</f>
        <v>CT</v>
      </c>
      <c r="E1153" s="6">
        <v>12</v>
      </c>
      <c r="F1153" s="2">
        <f ca="1">IFERROR(__xludf.DUMMYFUNCTION("""COMPUTED_VALUE"""),52)</f>
        <v>52</v>
      </c>
      <c r="G1153" s="2"/>
      <c r="H1153" s="2"/>
      <c r="I1153" s="2"/>
    </row>
    <row r="1154" spans="1:9" ht="12.75">
      <c r="A1154" s="5" t="str">
        <f>IF(LEN(D1154)=1,CONCATENATE(TEXT(MONTH(B1154),"00"),RIGHT(YEAR(B1154),2),C1154,"_0",D1154),CONCATENATE(TEXT(MONTH(B1154),"00"),RIGHT(YEAR(B1154),2),C1154,"_",D1154))</f>
        <v>1023ASHC_CT</v>
      </c>
      <c r="B1154" s="4">
        <f>B1153</f>
        <v>45202</v>
      </c>
      <c r="C1154" s="3" t="str">
        <f>C1153</f>
        <v>ASHC</v>
      </c>
      <c r="D1154" s="3" t="str">
        <f>D1153</f>
        <v>CT</v>
      </c>
      <c r="E1154" s="6">
        <v>12</v>
      </c>
      <c r="F1154" s="2">
        <f ca="1">IFERROR(__xludf.DUMMYFUNCTION("""COMPUTED_VALUE"""),53)</f>
        <v>53</v>
      </c>
      <c r="G1154" s="2"/>
      <c r="H1154" s="2"/>
      <c r="I1154" s="2"/>
    </row>
    <row r="1155" spans="1:9" ht="12.75">
      <c r="A1155" s="5" t="str">
        <f>IF(LEN(D1155)=1,CONCATENATE(TEXT(MONTH(B1155),"00"),RIGHT(YEAR(B1155),2),C1155,"_0",D1155),CONCATENATE(TEXT(MONTH(B1155),"00"),RIGHT(YEAR(B1155),2),C1155,"_",D1155))</f>
        <v>1023ASHC_CT</v>
      </c>
      <c r="B1155" s="4">
        <f>B1154</f>
        <v>45202</v>
      </c>
      <c r="C1155" s="3" t="str">
        <f>C1154</f>
        <v>ASHC</v>
      </c>
      <c r="D1155" s="3" t="str">
        <f>D1154</f>
        <v>CT</v>
      </c>
      <c r="E1155" s="6">
        <v>12</v>
      </c>
      <c r="F1155" s="2">
        <f ca="1">IFERROR(__xludf.DUMMYFUNCTION("""COMPUTED_VALUE"""),54)</f>
        <v>54</v>
      </c>
      <c r="G1155" s="2"/>
      <c r="H1155" s="2"/>
      <c r="I1155" s="2"/>
    </row>
    <row r="1156" spans="1:9" ht="12.75">
      <c r="A1156" s="5" t="str">
        <f>IF(LEN(D1156)=1,CONCATENATE(TEXT(MONTH(B1156),"00"),RIGHT(YEAR(B1156),2),C1156,"_0",D1156),CONCATENATE(TEXT(MONTH(B1156),"00"),RIGHT(YEAR(B1156),2),C1156,"_",D1156))</f>
        <v>1023ASHC_CT</v>
      </c>
      <c r="B1156" s="4">
        <f>B1155</f>
        <v>45202</v>
      </c>
      <c r="C1156" s="3" t="str">
        <f>C1155</f>
        <v>ASHC</v>
      </c>
      <c r="D1156" s="3" t="str">
        <f>D1155</f>
        <v>CT</v>
      </c>
      <c r="E1156" s="6">
        <v>12</v>
      </c>
      <c r="F1156" s="2">
        <f ca="1">IFERROR(__xludf.DUMMYFUNCTION("""COMPUTED_VALUE"""),55)</f>
        <v>55</v>
      </c>
      <c r="G1156" s="2"/>
      <c r="H1156" s="2"/>
      <c r="I1156" s="2"/>
    </row>
    <row r="1157" spans="1:9" ht="12.75">
      <c r="A1157" s="5" t="str">
        <f>IF(LEN(D1157)=1,CONCATENATE(TEXT(MONTH(B1157),"00"),RIGHT(YEAR(B1157),2),C1157,"_0",D1157),CONCATENATE(TEXT(MONTH(B1157),"00"),RIGHT(YEAR(B1157),2),C1157,"_",D1157))</f>
        <v>1023ASHC_CT</v>
      </c>
      <c r="B1157" s="4">
        <f>B1156</f>
        <v>45202</v>
      </c>
      <c r="C1157" s="3" t="str">
        <f>C1156</f>
        <v>ASHC</v>
      </c>
      <c r="D1157" s="3" t="str">
        <f>D1156</f>
        <v>CT</v>
      </c>
      <c r="E1157" s="6">
        <v>12</v>
      </c>
      <c r="F1157" s="2">
        <f ca="1">IFERROR(__xludf.DUMMYFUNCTION("""COMPUTED_VALUE"""),56)</f>
        <v>56</v>
      </c>
      <c r="G1157" s="2"/>
      <c r="H1157" s="2"/>
      <c r="I1157" s="2"/>
    </row>
    <row r="1158" spans="1:9" ht="12.75">
      <c r="A1158" s="5" t="str">
        <f>IF(LEN(D1158)=1,CONCATENATE(TEXT(MONTH(B1158),"00"),RIGHT(YEAR(B1158),2),C1158,"_0",D1158),CONCATENATE(TEXT(MONTH(B1158),"00"),RIGHT(YEAR(B1158),2),C1158,"_",D1158))</f>
        <v>1023ASHC_CT</v>
      </c>
      <c r="B1158" s="4">
        <f>B1157</f>
        <v>45202</v>
      </c>
      <c r="C1158" s="3" t="str">
        <f>C1157</f>
        <v>ASHC</v>
      </c>
      <c r="D1158" s="3" t="str">
        <f>D1157</f>
        <v>CT</v>
      </c>
      <c r="E1158" s="6">
        <v>12</v>
      </c>
      <c r="F1158" s="2">
        <f ca="1">IFERROR(__xludf.DUMMYFUNCTION("""COMPUTED_VALUE"""),57)</f>
        <v>57</v>
      </c>
      <c r="G1158" s="2"/>
      <c r="H1158" s="2"/>
      <c r="I1158" s="2"/>
    </row>
    <row r="1159" spans="1:9" ht="12.75">
      <c r="A1159" s="5" t="str">
        <f>IF(LEN(D1159)=1,CONCATENATE(TEXT(MONTH(B1159),"00"),RIGHT(YEAR(B1159),2),C1159,"_0",D1159),CONCATENATE(TEXT(MONTH(B1159),"00"),RIGHT(YEAR(B1159),2),C1159,"_",D1159))</f>
        <v>1023ASHC_CT</v>
      </c>
      <c r="B1159" s="4">
        <f>B1158</f>
        <v>45202</v>
      </c>
      <c r="C1159" s="3" t="str">
        <f>C1158</f>
        <v>ASHC</v>
      </c>
      <c r="D1159" s="3" t="str">
        <f>D1158</f>
        <v>CT</v>
      </c>
      <c r="E1159" s="6">
        <v>12</v>
      </c>
      <c r="F1159" s="2">
        <f ca="1">IFERROR(__xludf.DUMMYFUNCTION("""COMPUTED_VALUE"""),58)</f>
        <v>58</v>
      </c>
      <c r="G1159" s="2"/>
      <c r="H1159" s="2"/>
      <c r="I1159" s="2"/>
    </row>
    <row r="1160" spans="1:9" ht="12.75">
      <c r="A1160" s="5" t="str">
        <f>IF(LEN(D1160)=1,CONCATENATE(TEXT(MONTH(B1160),"00"),RIGHT(YEAR(B1160),2),C1160,"_0",D1160),CONCATENATE(TEXT(MONTH(B1160),"00"),RIGHT(YEAR(B1160),2),C1160,"_",D1160))</f>
        <v>1023ASHC_CT</v>
      </c>
      <c r="B1160" s="4">
        <f>B1159</f>
        <v>45202</v>
      </c>
      <c r="C1160" s="3" t="str">
        <f>C1159</f>
        <v>ASHC</v>
      </c>
      <c r="D1160" s="3" t="str">
        <f>D1159</f>
        <v>CT</v>
      </c>
      <c r="E1160" s="6">
        <v>12</v>
      </c>
      <c r="F1160" s="2">
        <f ca="1">IFERROR(__xludf.DUMMYFUNCTION("""COMPUTED_VALUE"""),59)</f>
        <v>59</v>
      </c>
      <c r="G1160" s="2"/>
      <c r="H1160" s="2"/>
      <c r="I1160" s="2"/>
    </row>
    <row r="1161" spans="1:9" ht="12.75">
      <c r="A1161" s="5" t="str">
        <f>IF(LEN(D1161)=1,CONCATENATE(TEXT(MONTH(B1161),"00"),RIGHT(YEAR(B1161),2),C1161,"_0",D1161),CONCATENATE(TEXT(MONTH(B1161),"00"),RIGHT(YEAR(B1161),2),C1161,"_",D1161))</f>
        <v>1023ASHC_CT</v>
      </c>
      <c r="B1161" s="4">
        <f>B1160</f>
        <v>45202</v>
      </c>
      <c r="C1161" s="3" t="str">
        <f>C1160</f>
        <v>ASHC</v>
      </c>
      <c r="D1161" s="3" t="str">
        <f>D1160</f>
        <v>CT</v>
      </c>
      <c r="E1161" s="6">
        <v>12</v>
      </c>
      <c r="F1161" s="2">
        <f ca="1">IFERROR(__xludf.DUMMYFUNCTION("""COMPUTED_VALUE"""),60)</f>
        <v>60</v>
      </c>
      <c r="G1161" s="2"/>
      <c r="H1161" s="2"/>
      <c r="I1161" s="2"/>
    </row>
    <row r="1162" spans="1:9" ht="12.75">
      <c r="A1162" s="5" t="str">
        <f>IF(LEN(D1162)=1,CONCATENATE(TEXT(MONTH(B1162),"00"),RIGHT(YEAR(B1162),2),C1162,"_0",D1162),CONCATENATE(TEXT(MONTH(B1162),"00"),RIGHT(YEAR(B1162),2),C1162,"_",D1162))</f>
        <v>1023ASHC_CT</v>
      </c>
      <c r="B1162" s="4">
        <f>B1161</f>
        <v>45202</v>
      </c>
      <c r="C1162" s="3" t="str">
        <f>C1161</f>
        <v>ASHC</v>
      </c>
      <c r="D1162" s="3" t="str">
        <f>D1161</f>
        <v>CT</v>
      </c>
      <c r="E1162" s="6">
        <v>12</v>
      </c>
      <c r="F1162" s="2">
        <f ca="1">IFERROR(__xludf.DUMMYFUNCTION("""COMPUTED_VALUE"""),61)</f>
        <v>61</v>
      </c>
      <c r="G1162" s="2"/>
      <c r="H1162" s="2"/>
      <c r="I1162" s="2"/>
    </row>
    <row r="1163" spans="1:9" ht="12.75">
      <c r="A1163" s="5" t="str">
        <f>IF(LEN(D1163)=1,CONCATENATE(TEXT(MONTH(B1163),"00"),RIGHT(YEAR(B1163),2),C1163,"_0",D1163),CONCATENATE(TEXT(MONTH(B1163),"00"),RIGHT(YEAR(B1163),2),C1163,"_",D1163))</f>
        <v>1023ASHC_CT</v>
      </c>
      <c r="B1163" s="4">
        <f>B1162</f>
        <v>45202</v>
      </c>
      <c r="C1163" s="3" t="str">
        <f>C1162</f>
        <v>ASHC</v>
      </c>
      <c r="D1163" s="3" t="str">
        <f>D1162</f>
        <v>CT</v>
      </c>
      <c r="E1163" s="6">
        <v>12</v>
      </c>
      <c r="F1163" s="2">
        <f ca="1">IFERROR(__xludf.DUMMYFUNCTION("""COMPUTED_VALUE"""),62)</f>
        <v>62</v>
      </c>
      <c r="G1163" s="2"/>
      <c r="H1163" s="2"/>
      <c r="I1163" s="2"/>
    </row>
    <row r="1164" spans="1:9" ht="12.75">
      <c r="A1164" s="5" t="str">
        <f>IF(LEN(D1164)=1,CONCATENATE(TEXT(MONTH(B1164),"00"),RIGHT(YEAR(B1164),2),C1164,"_0",D1164),CONCATENATE(TEXT(MONTH(B1164),"00"),RIGHT(YEAR(B1164),2),C1164,"_",D1164))</f>
        <v>1023ASHC_CT</v>
      </c>
      <c r="B1164" s="4">
        <f>B1163</f>
        <v>45202</v>
      </c>
      <c r="C1164" s="3" t="str">
        <f>C1163</f>
        <v>ASHC</v>
      </c>
      <c r="D1164" s="3" t="str">
        <f>D1163</f>
        <v>CT</v>
      </c>
      <c r="E1164" s="6">
        <v>12</v>
      </c>
      <c r="F1164" s="2">
        <f ca="1">IFERROR(__xludf.DUMMYFUNCTION("""COMPUTED_VALUE"""),63)</f>
        <v>63</v>
      </c>
      <c r="G1164" s="2"/>
      <c r="H1164" s="2"/>
      <c r="I1164" s="2"/>
    </row>
    <row r="1165" spans="1:9" ht="12.75">
      <c r="A1165" s="5" t="str">
        <f>IF(LEN(D1165)=1,CONCATENATE(TEXT(MONTH(B1165),"00"),RIGHT(YEAR(B1165),2),C1165,"_0",D1165),CONCATENATE(TEXT(MONTH(B1165),"00"),RIGHT(YEAR(B1165),2),C1165,"_",D1165))</f>
        <v>1023ASHC_CT</v>
      </c>
      <c r="B1165" s="4">
        <f>B1164</f>
        <v>45202</v>
      </c>
      <c r="C1165" s="3" t="str">
        <f>C1164</f>
        <v>ASHC</v>
      </c>
      <c r="D1165" s="3" t="str">
        <f>D1164</f>
        <v>CT</v>
      </c>
      <c r="E1165" s="6">
        <v>12</v>
      </c>
      <c r="F1165" s="2">
        <f ca="1">IFERROR(__xludf.DUMMYFUNCTION("""COMPUTED_VALUE"""),64)</f>
        <v>64</v>
      </c>
      <c r="G1165" s="2"/>
      <c r="H1165" s="2"/>
      <c r="I1165" s="2"/>
    </row>
    <row r="1166" spans="1:9" ht="12.75">
      <c r="A1166" s="5" t="str">
        <f>IF(LEN(D1166)=1,CONCATENATE(TEXT(MONTH(B1166),"00"),RIGHT(YEAR(B1166),2),C1166,"_0",D1166),CONCATENATE(TEXT(MONTH(B1166),"00"),RIGHT(YEAR(B1166),2),C1166,"_",D1166))</f>
        <v>1023ASHC_CT</v>
      </c>
      <c r="B1166" s="4">
        <f>B1165</f>
        <v>45202</v>
      </c>
      <c r="C1166" s="3" t="str">
        <f>C1165</f>
        <v>ASHC</v>
      </c>
      <c r="D1166" s="3" t="str">
        <f>D1165</f>
        <v>CT</v>
      </c>
      <c r="E1166" s="6">
        <v>12</v>
      </c>
      <c r="F1166" s="2">
        <f ca="1">IFERROR(__xludf.DUMMYFUNCTION("""COMPUTED_VALUE"""),65)</f>
        <v>65</v>
      </c>
      <c r="G1166" s="2"/>
      <c r="H1166" s="2"/>
      <c r="I1166" s="2"/>
    </row>
    <row r="1167" spans="1:9" ht="12.75">
      <c r="A1167" s="5" t="str">
        <f>IF(LEN(D1167)=1,CONCATENATE(TEXT(MONTH(B1167),"00"),RIGHT(YEAR(B1167),2),C1167,"_0",D1167),CONCATENATE(TEXT(MONTH(B1167),"00"),RIGHT(YEAR(B1167),2),C1167,"_",D1167))</f>
        <v>1023ASHC_CT</v>
      </c>
      <c r="B1167" s="4">
        <f>B1166</f>
        <v>45202</v>
      </c>
      <c r="C1167" s="3" t="str">
        <f>C1166</f>
        <v>ASHC</v>
      </c>
      <c r="D1167" s="3" t="str">
        <f>D1166</f>
        <v>CT</v>
      </c>
      <c r="E1167" s="6">
        <v>12</v>
      </c>
      <c r="F1167" s="2">
        <f ca="1">IFERROR(__xludf.DUMMYFUNCTION("""COMPUTED_VALUE"""),66)</f>
        <v>66</v>
      </c>
      <c r="G1167" s="2"/>
      <c r="H1167" s="2"/>
      <c r="I1167" s="2"/>
    </row>
    <row r="1168" spans="1:9" ht="12.75">
      <c r="A1168" s="5" t="str">
        <f>IF(LEN(D1168)=1,CONCATENATE(TEXT(MONTH(B1168),"00"),RIGHT(YEAR(B1168),2),C1168,"_0",D1168),CONCATENATE(TEXT(MONTH(B1168),"00"),RIGHT(YEAR(B1168),2),C1168,"_",D1168))</f>
        <v>1023ASHC_CT</v>
      </c>
      <c r="B1168" s="4">
        <f>B1167</f>
        <v>45202</v>
      </c>
      <c r="C1168" s="3" t="str">
        <f>C1167</f>
        <v>ASHC</v>
      </c>
      <c r="D1168" s="3" t="str">
        <f>D1167</f>
        <v>CT</v>
      </c>
      <c r="E1168" s="6">
        <v>12</v>
      </c>
      <c r="F1168" s="2">
        <f ca="1">IFERROR(__xludf.DUMMYFUNCTION("""COMPUTED_VALUE"""),67)</f>
        <v>67</v>
      </c>
      <c r="G1168" s="2"/>
      <c r="H1168" s="2"/>
      <c r="I1168" s="2"/>
    </row>
    <row r="1169" spans="1:9" ht="12.75">
      <c r="A1169" s="5" t="str">
        <f>IF(LEN(D1169)=1,CONCATENATE(TEXT(MONTH(B1169),"00"),RIGHT(YEAR(B1169),2),C1169,"_0",D1169),CONCATENATE(TEXT(MONTH(B1169),"00"),RIGHT(YEAR(B1169),2),C1169,"_",D1169))</f>
        <v>1023ASHC_CT</v>
      </c>
      <c r="B1169" s="4">
        <f>B1168</f>
        <v>45202</v>
      </c>
      <c r="C1169" s="3" t="str">
        <f>C1168</f>
        <v>ASHC</v>
      </c>
      <c r="D1169" s="3" t="str">
        <f>D1168</f>
        <v>CT</v>
      </c>
      <c r="E1169" s="6">
        <v>12</v>
      </c>
      <c r="F1169" s="2">
        <f ca="1">IFERROR(__xludf.DUMMYFUNCTION("""COMPUTED_VALUE"""),68)</f>
        <v>68</v>
      </c>
      <c r="G1169" s="2"/>
      <c r="H1169" s="2"/>
      <c r="I1169" s="2"/>
    </row>
    <row r="1170" spans="1:9" ht="12.75">
      <c r="A1170" s="5" t="str">
        <f>IF(LEN(D1170)=1,CONCATENATE(TEXT(MONTH(B1170),"00"),RIGHT(YEAR(B1170),2),C1170,"_0",D1170),CONCATENATE(TEXT(MONTH(B1170),"00"),RIGHT(YEAR(B1170),2),C1170,"_",D1170))</f>
        <v>1023ASHC_CT</v>
      </c>
      <c r="B1170" s="4">
        <f>B1169</f>
        <v>45202</v>
      </c>
      <c r="C1170" s="3" t="str">
        <f>C1169</f>
        <v>ASHC</v>
      </c>
      <c r="D1170" s="3" t="str">
        <f>D1169</f>
        <v>CT</v>
      </c>
      <c r="E1170" s="6">
        <v>12</v>
      </c>
      <c r="F1170" s="2">
        <f ca="1">IFERROR(__xludf.DUMMYFUNCTION("""COMPUTED_VALUE"""),69)</f>
        <v>69</v>
      </c>
      <c r="G1170" s="2"/>
      <c r="H1170" s="2"/>
      <c r="I1170" s="2"/>
    </row>
    <row r="1171" spans="1:9" ht="12.75">
      <c r="A1171" s="5" t="str">
        <f>IF(LEN(D1171)=1,CONCATENATE(TEXT(MONTH(B1171),"00"),RIGHT(YEAR(B1171),2),C1171,"_0",D1171),CONCATENATE(TEXT(MONTH(B1171),"00"),RIGHT(YEAR(B1171),2),C1171,"_",D1171))</f>
        <v>1023ASHC_CT</v>
      </c>
      <c r="B1171" s="4">
        <f>B1170</f>
        <v>45202</v>
      </c>
      <c r="C1171" s="3" t="str">
        <f>C1170</f>
        <v>ASHC</v>
      </c>
      <c r="D1171" s="3" t="str">
        <f>D1170</f>
        <v>CT</v>
      </c>
      <c r="E1171" s="6">
        <v>12</v>
      </c>
      <c r="F1171" s="2">
        <f ca="1">IFERROR(__xludf.DUMMYFUNCTION("""COMPUTED_VALUE"""),70)</f>
        <v>70</v>
      </c>
      <c r="G1171" s="2"/>
      <c r="H1171" s="2"/>
      <c r="I1171" s="2"/>
    </row>
    <row r="1172" spans="1:9" ht="12.75">
      <c r="A1172" s="5" t="str">
        <f>IF(LEN(D1172)=1,CONCATENATE(TEXT(MONTH(B1172),"00"),RIGHT(YEAR(B1172),2),C1172,"_0",D1172),CONCATENATE(TEXT(MONTH(B1172),"00"),RIGHT(YEAR(B1172),2),C1172,"_",D1172))</f>
        <v>1023ASHC_CT</v>
      </c>
      <c r="B1172" s="4">
        <f>B1171</f>
        <v>45202</v>
      </c>
      <c r="C1172" s="3" t="str">
        <f>C1171</f>
        <v>ASHC</v>
      </c>
      <c r="D1172" s="3" t="str">
        <f>D1171</f>
        <v>CT</v>
      </c>
      <c r="E1172" s="6">
        <v>12</v>
      </c>
      <c r="F1172" s="2">
        <f ca="1">IFERROR(__xludf.DUMMYFUNCTION("""COMPUTED_VALUE"""),71)</f>
        <v>71</v>
      </c>
      <c r="G1172" s="2"/>
      <c r="H1172" s="2"/>
      <c r="I1172" s="2"/>
    </row>
    <row r="1173" spans="1:9" ht="12.75">
      <c r="A1173" s="5" t="str">
        <f>IF(LEN(D1173)=1,CONCATENATE(TEXT(MONTH(B1173),"00"),RIGHT(YEAR(B1173),2),C1173,"_0",D1173),CONCATENATE(TEXT(MONTH(B1173),"00"),RIGHT(YEAR(B1173),2),C1173,"_",D1173))</f>
        <v>1023ASHC_CT</v>
      </c>
      <c r="B1173" s="4">
        <f>B1172</f>
        <v>45202</v>
      </c>
      <c r="C1173" s="3" t="str">
        <f>C1172</f>
        <v>ASHC</v>
      </c>
      <c r="D1173" s="3" t="str">
        <f>D1172</f>
        <v>CT</v>
      </c>
      <c r="E1173" s="6">
        <v>12</v>
      </c>
      <c r="F1173" s="2">
        <f ca="1">IFERROR(__xludf.DUMMYFUNCTION("""COMPUTED_VALUE"""),72)</f>
        <v>72</v>
      </c>
      <c r="G1173" s="2"/>
      <c r="H1173" s="2"/>
      <c r="I1173" s="2"/>
    </row>
    <row r="1174" spans="1:9" ht="12.75">
      <c r="A1174" s="5" t="str">
        <f>IF(LEN(D1174)=1,CONCATENATE(TEXT(MONTH(B1174),"00"),RIGHT(YEAR(B1174),2),C1174,"_0",D1174),CONCATENATE(TEXT(MONTH(B1174),"00"),RIGHT(YEAR(B1174),2),C1174,"_",D1174))</f>
        <v>1023ASHC_CT</v>
      </c>
      <c r="B1174" s="4">
        <f>B1173</f>
        <v>45202</v>
      </c>
      <c r="C1174" s="3" t="str">
        <f>C1173</f>
        <v>ASHC</v>
      </c>
      <c r="D1174" s="3" t="str">
        <f>D1173</f>
        <v>CT</v>
      </c>
      <c r="E1174" s="6">
        <v>12</v>
      </c>
      <c r="F1174" s="2">
        <f ca="1">IFERROR(__xludf.DUMMYFUNCTION("""COMPUTED_VALUE"""),73)</f>
        <v>73</v>
      </c>
      <c r="G1174" s="2"/>
      <c r="H1174" s="2"/>
      <c r="I1174" s="2"/>
    </row>
    <row r="1175" spans="1:9" ht="12.75">
      <c r="A1175" s="5" t="str">
        <f>IF(LEN(D1175)=1,CONCATENATE(TEXT(MONTH(B1175),"00"),RIGHT(YEAR(B1175),2),C1175,"_0",D1175),CONCATENATE(TEXT(MONTH(B1175),"00"),RIGHT(YEAR(B1175),2),C1175,"_",D1175))</f>
        <v>1023ASHC_CT</v>
      </c>
      <c r="B1175" s="4">
        <f>B1174</f>
        <v>45202</v>
      </c>
      <c r="C1175" s="3" t="str">
        <f>C1174</f>
        <v>ASHC</v>
      </c>
      <c r="D1175" s="3" t="str">
        <f>D1174</f>
        <v>CT</v>
      </c>
      <c r="E1175" s="6">
        <v>12</v>
      </c>
      <c r="F1175" s="2">
        <f ca="1">IFERROR(__xludf.DUMMYFUNCTION("""COMPUTED_VALUE"""),74)</f>
        <v>74</v>
      </c>
      <c r="G1175" s="2"/>
      <c r="H1175" s="2"/>
      <c r="I1175" s="2"/>
    </row>
    <row r="1176" spans="1:9" ht="12.75">
      <c r="A1176" s="5" t="str">
        <f>IF(LEN(D1176)=1,CONCATENATE(TEXT(MONTH(B1176),"00"),RIGHT(YEAR(B1176),2),C1176,"_0",D1176),CONCATENATE(TEXT(MONTH(B1176),"00"),RIGHT(YEAR(B1176),2),C1176,"_",D1176))</f>
        <v>1023ASHC_CT</v>
      </c>
      <c r="B1176" s="4">
        <f>B1175</f>
        <v>45202</v>
      </c>
      <c r="C1176" s="3" t="str">
        <f>C1175</f>
        <v>ASHC</v>
      </c>
      <c r="D1176" s="3" t="str">
        <f>D1175</f>
        <v>CT</v>
      </c>
      <c r="E1176" s="6">
        <v>12</v>
      </c>
      <c r="F1176" s="2">
        <f ca="1">IFERROR(__xludf.DUMMYFUNCTION("""COMPUTED_VALUE"""),75)</f>
        <v>75</v>
      </c>
      <c r="G1176" s="2"/>
      <c r="H1176" s="2"/>
      <c r="I1176" s="2"/>
    </row>
    <row r="1177" spans="1:9" ht="12.75">
      <c r="A1177" s="5" t="str">
        <f>IF(LEN(D1177)=1,CONCATENATE(TEXT(MONTH(B1177),"00"),RIGHT(YEAR(B1177),2),C1177,"_0",D1177),CONCATENATE(TEXT(MONTH(B1177),"00"),RIGHT(YEAR(B1177),2),C1177,"_",D1177))</f>
        <v>1023ASHC_CT</v>
      </c>
      <c r="B1177" s="4">
        <f>B1176</f>
        <v>45202</v>
      </c>
      <c r="C1177" s="3" t="str">
        <f>C1176</f>
        <v>ASHC</v>
      </c>
      <c r="D1177" s="3" t="str">
        <f>D1176</f>
        <v>CT</v>
      </c>
      <c r="E1177" s="6">
        <v>12</v>
      </c>
      <c r="F1177" s="2">
        <f ca="1">IFERROR(__xludf.DUMMYFUNCTION("""COMPUTED_VALUE"""),76)</f>
        <v>76</v>
      </c>
      <c r="G1177" s="2"/>
      <c r="H1177" s="2"/>
      <c r="I1177" s="2"/>
    </row>
    <row r="1178" spans="1:9" ht="12.75">
      <c r="A1178" s="5" t="str">
        <f>IF(LEN(D1178)=1,CONCATENATE(TEXT(MONTH(B1178),"00"),RIGHT(YEAR(B1178),2),C1178,"_0",D1178),CONCATENATE(TEXT(MONTH(B1178),"00"),RIGHT(YEAR(B1178),2),C1178,"_",D1178))</f>
        <v>1023ASHC_CT</v>
      </c>
      <c r="B1178" s="4">
        <f>B1177</f>
        <v>45202</v>
      </c>
      <c r="C1178" s="3" t="str">
        <f>C1177</f>
        <v>ASHC</v>
      </c>
      <c r="D1178" s="3" t="str">
        <f>D1177</f>
        <v>CT</v>
      </c>
      <c r="E1178" s="6">
        <v>12</v>
      </c>
      <c r="F1178" s="2">
        <f ca="1">IFERROR(__xludf.DUMMYFUNCTION("""COMPUTED_VALUE"""),77)</f>
        <v>77</v>
      </c>
      <c r="G1178" s="2"/>
      <c r="H1178" s="2"/>
      <c r="I1178" s="2"/>
    </row>
    <row r="1179" spans="1:9" ht="12.75">
      <c r="A1179" s="5" t="str">
        <f>IF(LEN(D1179)=1,CONCATENATE(TEXT(MONTH(B1179),"00"),RIGHT(YEAR(B1179),2),C1179,"_0",D1179),CONCATENATE(TEXT(MONTH(B1179),"00"),RIGHT(YEAR(B1179),2),C1179,"_",D1179))</f>
        <v>1023ASHC_CT</v>
      </c>
      <c r="B1179" s="4">
        <f>B1178</f>
        <v>45202</v>
      </c>
      <c r="C1179" s="3" t="str">
        <f>C1178</f>
        <v>ASHC</v>
      </c>
      <c r="D1179" s="3" t="str">
        <f>D1178</f>
        <v>CT</v>
      </c>
      <c r="E1179" s="6">
        <v>12</v>
      </c>
      <c r="F1179" s="2">
        <f ca="1">IFERROR(__xludf.DUMMYFUNCTION("""COMPUTED_VALUE"""),78)</f>
        <v>78</v>
      </c>
      <c r="G1179" s="2"/>
      <c r="H1179" s="2"/>
      <c r="I1179" s="2"/>
    </row>
    <row r="1180" spans="1:9" ht="12.75">
      <c r="A1180" s="5" t="str">
        <f>IF(LEN(D1180)=1,CONCATENATE(TEXT(MONTH(B1180),"00"),RIGHT(YEAR(B1180),2),C1180,"_0",D1180),CONCATENATE(TEXT(MONTH(B1180),"00"),RIGHT(YEAR(B1180),2),C1180,"_",D1180))</f>
        <v>1023ASHC_CT</v>
      </c>
      <c r="B1180" s="4">
        <f>B1179</f>
        <v>45202</v>
      </c>
      <c r="C1180" s="3" t="str">
        <f>C1179</f>
        <v>ASHC</v>
      </c>
      <c r="D1180" s="3" t="str">
        <f>D1179</f>
        <v>CT</v>
      </c>
      <c r="E1180" s="6">
        <v>12</v>
      </c>
      <c r="F1180" s="2">
        <f ca="1">IFERROR(__xludf.DUMMYFUNCTION("""COMPUTED_VALUE"""),79)</f>
        <v>79</v>
      </c>
      <c r="G1180" s="2"/>
      <c r="H1180" s="2"/>
      <c r="I1180" s="2"/>
    </row>
    <row r="1181" spans="1:9" ht="12.75">
      <c r="A1181" s="5" t="str">
        <f>IF(LEN(D1181)=1,CONCATENATE(TEXT(MONTH(B1181),"00"),RIGHT(YEAR(B1181),2),C1181,"_0",D1181),CONCATENATE(TEXT(MONTH(B1181),"00"),RIGHT(YEAR(B1181),2),C1181,"_",D1181))</f>
        <v>1023ASHC_CT</v>
      </c>
      <c r="B1181" s="4">
        <f>B1180</f>
        <v>45202</v>
      </c>
      <c r="C1181" s="3" t="str">
        <f>C1180</f>
        <v>ASHC</v>
      </c>
      <c r="D1181" s="3" t="str">
        <f>D1180</f>
        <v>CT</v>
      </c>
      <c r="E1181" s="6">
        <v>12</v>
      </c>
      <c r="F1181" s="2">
        <f ca="1">IFERROR(__xludf.DUMMYFUNCTION("""COMPUTED_VALUE"""),80)</f>
        <v>80</v>
      </c>
      <c r="G1181" s="2"/>
      <c r="H1181" s="2"/>
      <c r="I1181" s="2"/>
    </row>
    <row r="1182" spans="1:9" ht="12.75">
      <c r="A1182" s="5" t="str">
        <f>IF(LEN(D1182)=1,CONCATENATE(TEXT(MONTH(B1182),"00"),RIGHT(YEAR(B1182),2),C1182,"_0",D1182),CONCATENATE(TEXT(MONTH(B1182),"00"),RIGHT(YEAR(B1182),2),C1182,"_",D1182))</f>
        <v>1023ASHC_CT</v>
      </c>
      <c r="B1182" s="4">
        <f>B1181</f>
        <v>45202</v>
      </c>
      <c r="C1182" s="3" t="str">
        <f>C1181</f>
        <v>ASHC</v>
      </c>
      <c r="D1182" s="3" t="str">
        <f>D1181</f>
        <v>CT</v>
      </c>
      <c r="E1182" s="6">
        <v>12</v>
      </c>
      <c r="F1182" s="2">
        <f ca="1">IFERROR(__xludf.DUMMYFUNCTION("""COMPUTED_VALUE"""),81)</f>
        <v>81</v>
      </c>
      <c r="G1182" s="2"/>
      <c r="H1182" s="2"/>
      <c r="I1182" s="2"/>
    </row>
    <row r="1183" spans="1:9" ht="12.75">
      <c r="A1183" s="5" t="str">
        <f>IF(LEN(D1183)=1,CONCATENATE(TEXT(MONTH(B1183),"00"),RIGHT(YEAR(B1183),2),C1183,"_0",D1183),CONCATENATE(TEXT(MONTH(B1183),"00"),RIGHT(YEAR(B1183),2),C1183,"_",D1183))</f>
        <v>1023ASHC_CT</v>
      </c>
      <c r="B1183" s="4">
        <f>B1182</f>
        <v>45202</v>
      </c>
      <c r="C1183" s="3" t="str">
        <f>C1182</f>
        <v>ASHC</v>
      </c>
      <c r="D1183" s="3" t="str">
        <f>D1182</f>
        <v>CT</v>
      </c>
      <c r="E1183" s="6">
        <v>12</v>
      </c>
      <c r="F1183" s="2">
        <f ca="1">IFERROR(__xludf.DUMMYFUNCTION("""COMPUTED_VALUE"""),82)</f>
        <v>82</v>
      </c>
      <c r="G1183" s="2"/>
      <c r="H1183" s="2"/>
      <c r="I1183" s="2"/>
    </row>
    <row r="1184" spans="1:9" ht="12.75">
      <c r="A1184" s="5" t="str">
        <f>IF(LEN(D1184)=1,CONCATENATE(TEXT(MONTH(B1184),"00"),RIGHT(YEAR(B1184),2),C1184,"_0",D1184),CONCATENATE(TEXT(MONTH(B1184),"00"),RIGHT(YEAR(B1184),2),C1184,"_",D1184))</f>
        <v>1023ASHC_CT</v>
      </c>
      <c r="B1184" s="4">
        <f>B1183</f>
        <v>45202</v>
      </c>
      <c r="C1184" s="3" t="str">
        <f>C1183</f>
        <v>ASHC</v>
      </c>
      <c r="D1184" s="3" t="str">
        <f>D1183</f>
        <v>CT</v>
      </c>
      <c r="E1184" s="6">
        <v>12</v>
      </c>
      <c r="F1184" s="2">
        <f ca="1">IFERROR(__xludf.DUMMYFUNCTION("""COMPUTED_VALUE"""),83)</f>
        <v>83</v>
      </c>
      <c r="G1184" s="2"/>
      <c r="H1184" s="2"/>
      <c r="I1184" s="2"/>
    </row>
    <row r="1185" spans="1:9" ht="12.75">
      <c r="A1185" s="5" t="str">
        <f>IF(LEN(D1185)=1,CONCATENATE(TEXT(MONTH(B1185),"00"),RIGHT(YEAR(B1185),2),C1185,"_0",D1185),CONCATENATE(TEXT(MONTH(B1185),"00"),RIGHT(YEAR(B1185),2),C1185,"_",D1185))</f>
        <v>1023ASHC_CT</v>
      </c>
      <c r="B1185" s="4">
        <f>B1184</f>
        <v>45202</v>
      </c>
      <c r="C1185" s="3" t="str">
        <f>C1184</f>
        <v>ASHC</v>
      </c>
      <c r="D1185" s="3" t="str">
        <f>D1184</f>
        <v>CT</v>
      </c>
      <c r="E1185" s="6">
        <v>12</v>
      </c>
      <c r="F1185" s="2">
        <f ca="1">IFERROR(__xludf.DUMMYFUNCTION("""COMPUTED_VALUE"""),84)</f>
        <v>84</v>
      </c>
      <c r="G1185" s="2"/>
      <c r="H1185" s="2"/>
      <c r="I1185" s="2"/>
    </row>
    <row r="1186" spans="1:9" ht="12.75">
      <c r="A1186" s="5" t="str">
        <f>IF(LEN(D1186)=1,CONCATENATE(TEXT(MONTH(B1186),"00"),RIGHT(YEAR(B1186),2),C1186,"_0",D1186),CONCATENATE(TEXT(MONTH(B1186),"00"),RIGHT(YEAR(B1186),2),C1186,"_",D1186))</f>
        <v>1023ASHC_CT</v>
      </c>
      <c r="B1186" s="4">
        <f>B1185</f>
        <v>45202</v>
      </c>
      <c r="C1186" s="3" t="str">
        <f>C1185</f>
        <v>ASHC</v>
      </c>
      <c r="D1186" s="3" t="str">
        <f>D1185</f>
        <v>CT</v>
      </c>
      <c r="E1186" s="6">
        <v>12</v>
      </c>
      <c r="F1186" s="2">
        <f ca="1">IFERROR(__xludf.DUMMYFUNCTION("""COMPUTED_VALUE"""),85)</f>
        <v>85</v>
      </c>
      <c r="G1186" s="2"/>
      <c r="H1186" s="2"/>
      <c r="I1186" s="2"/>
    </row>
    <row r="1187" spans="1:9" ht="12.75">
      <c r="A1187" s="5" t="str">
        <f>IF(LEN(D1187)=1,CONCATENATE(TEXT(MONTH(B1187),"00"),RIGHT(YEAR(B1187),2),C1187,"_0",D1187),CONCATENATE(TEXT(MONTH(B1187),"00"),RIGHT(YEAR(B1187),2),C1187,"_",D1187))</f>
        <v>1023ASHC_CT</v>
      </c>
      <c r="B1187" s="4">
        <f>B1186</f>
        <v>45202</v>
      </c>
      <c r="C1187" s="3" t="str">
        <f>C1186</f>
        <v>ASHC</v>
      </c>
      <c r="D1187" s="3" t="str">
        <f>D1186</f>
        <v>CT</v>
      </c>
      <c r="E1187" s="6">
        <v>12</v>
      </c>
      <c r="F1187" s="2">
        <f ca="1">IFERROR(__xludf.DUMMYFUNCTION("""COMPUTED_VALUE"""),86)</f>
        <v>86</v>
      </c>
      <c r="G1187" s="2"/>
      <c r="H1187" s="2"/>
      <c r="I1187" s="2"/>
    </row>
    <row r="1188" spans="1:9" ht="12.75">
      <c r="A1188" s="5" t="str">
        <f>IF(LEN(D1188)=1,CONCATENATE(TEXT(MONTH(B1188),"00"),RIGHT(YEAR(B1188),2),C1188,"_0",D1188),CONCATENATE(TEXT(MONTH(B1188),"00"),RIGHT(YEAR(B1188),2),C1188,"_",D1188))</f>
        <v>1023ASHC_CT</v>
      </c>
      <c r="B1188" s="4">
        <f>B1187</f>
        <v>45202</v>
      </c>
      <c r="C1188" s="3" t="str">
        <f>C1187</f>
        <v>ASHC</v>
      </c>
      <c r="D1188" s="3" t="str">
        <f>D1187</f>
        <v>CT</v>
      </c>
      <c r="E1188" s="6">
        <v>12</v>
      </c>
      <c r="F1188" s="2">
        <f ca="1">IFERROR(__xludf.DUMMYFUNCTION("""COMPUTED_VALUE"""),87)</f>
        <v>87</v>
      </c>
      <c r="G1188" s="2"/>
      <c r="H1188" s="2"/>
      <c r="I1188" s="2"/>
    </row>
    <row r="1189" spans="1:9" ht="12.75">
      <c r="A1189" s="5" t="str">
        <f>IF(LEN(D1189)=1,CONCATENATE(TEXT(MONTH(B1189),"00"),RIGHT(YEAR(B1189),2),C1189,"_0",D1189),CONCATENATE(TEXT(MONTH(B1189),"00"),RIGHT(YEAR(B1189),2),C1189,"_",D1189))</f>
        <v>1023ASHC_CT</v>
      </c>
      <c r="B1189" s="4">
        <f>B1188</f>
        <v>45202</v>
      </c>
      <c r="C1189" s="3" t="str">
        <f>C1188</f>
        <v>ASHC</v>
      </c>
      <c r="D1189" s="3" t="str">
        <f>D1188</f>
        <v>CT</v>
      </c>
      <c r="E1189" s="6">
        <v>12</v>
      </c>
      <c r="F1189" s="2">
        <f ca="1">IFERROR(__xludf.DUMMYFUNCTION("""COMPUTED_VALUE"""),88)</f>
        <v>88</v>
      </c>
      <c r="G1189" s="2"/>
      <c r="H1189" s="2"/>
      <c r="I1189" s="2"/>
    </row>
    <row r="1190" spans="1:9" ht="12.75">
      <c r="A1190" s="5" t="str">
        <f>IF(LEN(D1190)=1,CONCATENATE(TEXT(MONTH(B1190),"00"),RIGHT(YEAR(B1190),2),C1190,"_0",D1190),CONCATENATE(TEXT(MONTH(B1190),"00"),RIGHT(YEAR(B1190),2),C1190,"_",D1190))</f>
        <v>1023ASHC_CT</v>
      </c>
      <c r="B1190" s="4">
        <f>B1189</f>
        <v>45202</v>
      </c>
      <c r="C1190" s="3" t="str">
        <f>C1189</f>
        <v>ASHC</v>
      </c>
      <c r="D1190" s="3" t="str">
        <f>D1189</f>
        <v>CT</v>
      </c>
      <c r="E1190" s="6">
        <v>12</v>
      </c>
      <c r="F1190" s="2">
        <f ca="1">IFERROR(__xludf.DUMMYFUNCTION("""COMPUTED_VALUE"""),89)</f>
        <v>89</v>
      </c>
      <c r="G1190" s="2"/>
      <c r="H1190" s="2"/>
      <c r="I1190" s="2"/>
    </row>
    <row r="1191" spans="1:9" ht="12.75">
      <c r="A1191" s="5" t="str">
        <f>IF(LEN(D1191)=1,CONCATENATE(TEXT(MONTH(B1191),"00"),RIGHT(YEAR(B1191),2),C1191,"_0",D1191),CONCATENATE(TEXT(MONTH(B1191),"00"),RIGHT(YEAR(B1191),2),C1191,"_",D1191))</f>
        <v>1023ASHC_CT</v>
      </c>
      <c r="B1191" s="4">
        <f>B1190</f>
        <v>45202</v>
      </c>
      <c r="C1191" s="3" t="str">
        <f>C1190</f>
        <v>ASHC</v>
      </c>
      <c r="D1191" s="3" t="str">
        <f>D1190</f>
        <v>CT</v>
      </c>
      <c r="E1191" s="6">
        <v>12</v>
      </c>
      <c r="F1191" s="2">
        <f ca="1">IFERROR(__xludf.DUMMYFUNCTION("""COMPUTED_VALUE"""),90)</f>
        <v>90</v>
      </c>
      <c r="G1191" s="2"/>
      <c r="H1191" s="2"/>
      <c r="I1191" s="2"/>
    </row>
    <row r="1192" spans="1:9" ht="12.75">
      <c r="A1192" s="5" t="str">
        <f>IF(LEN(D1192)=1,CONCATENATE(TEXT(MONTH(B1192),"00"),RIGHT(YEAR(B1192),2),C1192,"_0",D1192),CONCATENATE(TEXT(MONTH(B1192),"00"),RIGHT(YEAR(B1192),2),C1192,"_",D1192))</f>
        <v>1023ASHC_CT</v>
      </c>
      <c r="B1192" s="4">
        <f>B1191</f>
        <v>45202</v>
      </c>
      <c r="C1192" s="3" t="str">
        <f>C1191</f>
        <v>ASHC</v>
      </c>
      <c r="D1192" s="3" t="str">
        <f>D1191</f>
        <v>CT</v>
      </c>
      <c r="E1192" s="6">
        <v>12</v>
      </c>
      <c r="F1192" s="2">
        <f ca="1">IFERROR(__xludf.DUMMYFUNCTION("""COMPUTED_VALUE"""),91)</f>
        <v>91</v>
      </c>
      <c r="G1192" s="2"/>
      <c r="H1192" s="2"/>
      <c r="I1192" s="2"/>
    </row>
    <row r="1193" spans="1:9" ht="12.75">
      <c r="A1193" s="5" t="str">
        <f>IF(LEN(D1193)=1,CONCATENATE(TEXT(MONTH(B1193),"00"),RIGHT(YEAR(B1193),2),C1193,"_0",D1193),CONCATENATE(TEXT(MONTH(B1193),"00"),RIGHT(YEAR(B1193),2),C1193,"_",D1193))</f>
        <v>1023ASHC_CT</v>
      </c>
      <c r="B1193" s="4">
        <f>B1192</f>
        <v>45202</v>
      </c>
      <c r="C1193" s="3" t="str">
        <f>C1192</f>
        <v>ASHC</v>
      </c>
      <c r="D1193" s="3" t="str">
        <f>D1192</f>
        <v>CT</v>
      </c>
      <c r="E1193" s="6">
        <v>12</v>
      </c>
      <c r="F1193" s="2">
        <f ca="1">IFERROR(__xludf.DUMMYFUNCTION("""COMPUTED_VALUE"""),92)</f>
        <v>92</v>
      </c>
      <c r="G1193" s="2"/>
      <c r="H1193" s="2"/>
      <c r="I1193" s="2"/>
    </row>
    <row r="1194" spans="1:9" ht="12.75">
      <c r="A1194" s="5" t="str">
        <f>IF(LEN(D1194)=1,CONCATENATE(TEXT(MONTH(B1194),"00"),RIGHT(YEAR(B1194),2),C1194,"_0",D1194),CONCATENATE(TEXT(MONTH(B1194),"00"),RIGHT(YEAR(B1194),2),C1194,"_",D1194))</f>
        <v>1023ASHC_CT</v>
      </c>
      <c r="B1194" s="4">
        <f>B1193</f>
        <v>45202</v>
      </c>
      <c r="C1194" s="3" t="str">
        <f>C1193</f>
        <v>ASHC</v>
      </c>
      <c r="D1194" s="3" t="str">
        <f>D1193</f>
        <v>CT</v>
      </c>
      <c r="E1194" s="6">
        <v>12</v>
      </c>
      <c r="F1194" s="2">
        <f ca="1">IFERROR(__xludf.DUMMYFUNCTION("""COMPUTED_VALUE"""),93)</f>
        <v>93</v>
      </c>
      <c r="G1194" s="2"/>
      <c r="H1194" s="2"/>
      <c r="I1194" s="2"/>
    </row>
    <row r="1195" spans="1:9" ht="12.75">
      <c r="A1195" s="5" t="str">
        <f>IF(LEN(D1195)=1,CONCATENATE(TEXT(MONTH(B1195),"00"),RIGHT(YEAR(B1195),2),C1195,"_0",D1195),CONCATENATE(TEXT(MONTH(B1195),"00"),RIGHT(YEAR(B1195),2),C1195,"_",D1195))</f>
        <v>1023ASHC_CT</v>
      </c>
      <c r="B1195" s="4">
        <f>B1194</f>
        <v>45202</v>
      </c>
      <c r="C1195" s="3" t="str">
        <f>C1194</f>
        <v>ASHC</v>
      </c>
      <c r="D1195" s="3" t="str">
        <f>D1194</f>
        <v>CT</v>
      </c>
      <c r="E1195" s="6">
        <v>12</v>
      </c>
      <c r="F1195" s="2">
        <f ca="1">IFERROR(__xludf.DUMMYFUNCTION("""COMPUTED_VALUE"""),94)</f>
        <v>94</v>
      </c>
      <c r="G1195" s="2"/>
      <c r="H1195" s="2"/>
      <c r="I1195" s="2"/>
    </row>
    <row r="1196" spans="1:9" ht="12.75">
      <c r="A1196" s="5" t="str">
        <f>IF(LEN(D1196)=1,CONCATENATE(TEXT(MONTH(B1196),"00"),RIGHT(YEAR(B1196),2),C1196,"_0",D1196),CONCATENATE(TEXT(MONTH(B1196),"00"),RIGHT(YEAR(B1196),2),C1196,"_",D1196))</f>
        <v>1023ASHC_CT</v>
      </c>
      <c r="B1196" s="4">
        <f>B1195</f>
        <v>45202</v>
      </c>
      <c r="C1196" s="3" t="str">
        <f>C1195</f>
        <v>ASHC</v>
      </c>
      <c r="D1196" s="3" t="str">
        <f>D1195</f>
        <v>CT</v>
      </c>
      <c r="E1196" s="6">
        <v>12</v>
      </c>
      <c r="F1196" s="2">
        <f ca="1">IFERROR(__xludf.DUMMYFUNCTION("""COMPUTED_VALUE"""),95)</f>
        <v>95</v>
      </c>
      <c r="G1196" s="2"/>
      <c r="H1196" s="2"/>
      <c r="I1196" s="2"/>
    </row>
    <row r="1197" spans="1:9" ht="12.75">
      <c r="A1197" s="5" t="str">
        <f>IF(LEN(D1197)=1,CONCATENATE(TEXT(MONTH(B1197),"00"),RIGHT(YEAR(B1197),2),C1197,"_0",D1197),CONCATENATE(TEXT(MONTH(B1197),"00"),RIGHT(YEAR(B1197),2),C1197,"_",D1197))</f>
        <v>1023ASHC_CT</v>
      </c>
      <c r="B1197" s="4">
        <f>B1196</f>
        <v>45202</v>
      </c>
      <c r="C1197" s="3" t="str">
        <f>C1196</f>
        <v>ASHC</v>
      </c>
      <c r="D1197" s="3" t="str">
        <f>D1196</f>
        <v>CT</v>
      </c>
      <c r="E1197" s="6">
        <v>12</v>
      </c>
      <c r="F1197" s="2">
        <f ca="1">IFERROR(__xludf.DUMMYFUNCTION("""COMPUTED_VALUE"""),96)</f>
        <v>96</v>
      </c>
      <c r="G1197" s="2"/>
      <c r="H1197" s="2"/>
      <c r="I1197" s="2"/>
    </row>
    <row r="1198" spans="1:9" ht="12.75">
      <c r="A1198" s="5" t="str">
        <f>IF(LEN(D1198)=1,CONCATENATE(TEXT(MONTH(B1198),"00"),RIGHT(YEAR(B1198),2),C1198,"_0",D1198),CONCATENATE(TEXT(MONTH(B1198),"00"),RIGHT(YEAR(B1198),2),C1198,"_",D1198))</f>
        <v>1023ASHC_CT</v>
      </c>
      <c r="B1198" s="4">
        <f>B1197</f>
        <v>45202</v>
      </c>
      <c r="C1198" s="3" t="str">
        <f>C1197</f>
        <v>ASHC</v>
      </c>
      <c r="D1198" s="3" t="str">
        <f>D1197</f>
        <v>CT</v>
      </c>
      <c r="E1198" s="6">
        <v>12</v>
      </c>
      <c r="F1198" s="2">
        <f ca="1">IFERROR(__xludf.DUMMYFUNCTION("""COMPUTED_VALUE"""),97)</f>
        <v>97</v>
      </c>
      <c r="G1198" s="2"/>
      <c r="H1198" s="2"/>
      <c r="I1198" s="2"/>
    </row>
    <row r="1199" spans="1:9" ht="12.75">
      <c r="A1199" s="5" t="str">
        <f>IF(LEN(D1199)=1,CONCATENATE(TEXT(MONTH(B1199),"00"),RIGHT(YEAR(B1199),2),C1199,"_0",D1199),CONCATENATE(TEXT(MONTH(B1199),"00"),RIGHT(YEAR(B1199),2),C1199,"_",D1199))</f>
        <v>1023ASHC_CT</v>
      </c>
      <c r="B1199" s="4">
        <f>B1198</f>
        <v>45202</v>
      </c>
      <c r="C1199" s="3" t="str">
        <f>C1198</f>
        <v>ASHC</v>
      </c>
      <c r="D1199" s="3" t="str">
        <f>D1198</f>
        <v>CT</v>
      </c>
      <c r="E1199" s="6">
        <v>12</v>
      </c>
      <c r="F1199" s="2">
        <f ca="1">IFERROR(__xludf.DUMMYFUNCTION("""COMPUTED_VALUE"""),98)</f>
        <v>98</v>
      </c>
      <c r="G1199" s="2"/>
      <c r="H1199" s="2"/>
      <c r="I1199" s="2"/>
    </row>
    <row r="1200" spans="1:9" ht="12.75">
      <c r="A1200" s="5" t="str">
        <f>IF(LEN(D1200)=1,CONCATENATE(TEXT(MONTH(B1200),"00"),RIGHT(YEAR(B1200),2),C1200,"_0",D1200),CONCATENATE(TEXT(MONTH(B1200),"00"),RIGHT(YEAR(B1200),2),C1200,"_",D1200))</f>
        <v>1023ASHC_CT</v>
      </c>
      <c r="B1200" s="4">
        <f>B1199</f>
        <v>45202</v>
      </c>
      <c r="C1200" s="3" t="str">
        <f>C1199</f>
        <v>ASHC</v>
      </c>
      <c r="D1200" s="3" t="str">
        <f>D1199</f>
        <v>CT</v>
      </c>
      <c r="E1200" s="6">
        <v>12</v>
      </c>
      <c r="F1200" s="2">
        <f ca="1">IFERROR(__xludf.DUMMYFUNCTION("""COMPUTED_VALUE"""),99)</f>
        <v>99</v>
      </c>
      <c r="G1200" s="2"/>
      <c r="H1200" s="2"/>
      <c r="I1200" s="2"/>
    </row>
    <row r="1201" spans="1:9" ht="12.75">
      <c r="A1201" s="5" t="str">
        <f>IF(LEN(D1201)=1,CONCATENATE(TEXT(MONTH(B1201),"00"),RIGHT(YEAR(B1201),2),C1201,"_0",D1201),CONCATENATE(TEXT(MONTH(B1201),"00"),RIGHT(YEAR(B1201),2),C1201,"_",D1201))</f>
        <v>1023ASHC_CT</v>
      </c>
      <c r="B1201" s="4">
        <f>B1200</f>
        <v>45202</v>
      </c>
      <c r="C1201" s="3" t="str">
        <f>C1200</f>
        <v>ASHC</v>
      </c>
      <c r="D1201" s="3" t="str">
        <f>D1200</f>
        <v>CT</v>
      </c>
      <c r="E1201" s="6">
        <v>12</v>
      </c>
      <c r="F1201" s="2">
        <f ca="1">IFERROR(__xludf.DUMMYFUNCTION("""COMPUTED_VALUE"""),100)</f>
        <v>100</v>
      </c>
      <c r="G1201" s="2"/>
      <c r="H1201" s="2"/>
      <c r="I1201" s="2"/>
    </row>
    <row r="1202" spans="1:9" ht="12.75">
      <c r="A1202" s="5" t="str">
        <f>IF(LEN(D1202)=1,CONCATENATE(TEXT(MONTH(B1202),"00"),RIGHT(YEAR(B1202),2),C1202,"_0",D1202),CONCATENATE(TEXT(MONTH(B1202),"00"),RIGHT(YEAR(B1202),2),C1202,"_",D1202))</f>
        <v>1023ASHC_CT</v>
      </c>
      <c r="B1202" s="4">
        <f>B1201</f>
        <v>45202</v>
      </c>
      <c r="C1202" s="3" t="str">
        <f>C1201</f>
        <v>ASHC</v>
      </c>
      <c r="D1202" s="3" t="str">
        <f>D1201</f>
        <v>CT</v>
      </c>
      <c r="F1202" s="2"/>
      <c r="G1202" s="2"/>
      <c r="H1202" s="2"/>
      <c r="I1202" s="2"/>
    </row>
    <row r="1203" spans="1:9" ht="12.75">
      <c r="A1203" s="5" t="str">
        <f>IF(LEN(D1203)=1,CONCATENATE(TEXT(MONTH(B1203),"00"),RIGHT(YEAR(B1203),2),C1203,"_0",D1203),CONCATENATE(TEXT(MONTH(B1203),"00"),RIGHT(YEAR(B1203),2),C1203,"_",D1203))</f>
        <v>1023ASHC_CT</v>
      </c>
      <c r="B1203" s="4">
        <f>B1202</f>
        <v>45202</v>
      </c>
      <c r="C1203" s="3" t="str">
        <f>C1202</f>
        <v>ASHC</v>
      </c>
      <c r="D1203" s="3" t="str">
        <f>D1202</f>
        <v>CT</v>
      </c>
      <c r="F1203" s="2"/>
      <c r="G1203" s="2"/>
      <c r="H1203" s="2"/>
      <c r="I1203" s="2"/>
    </row>
    <row r="1204" spans="1:9" ht="12.75">
      <c r="A1204" s="5" t="str">
        <f>IF(LEN(D1204)=1,CONCATENATE(TEXT(MONTH(B1204),"00"),RIGHT(YEAR(B1204),2),C1204,"_0",D1204),CONCATENATE(TEXT(MONTH(B1204),"00"),RIGHT(YEAR(B1204),2),C1204,"_",D1204))</f>
        <v>1023ASHC_CT</v>
      </c>
      <c r="B1204" s="4">
        <f>B1203</f>
        <v>45202</v>
      </c>
      <c r="C1204" s="3" t="str">
        <f>C1203</f>
        <v>ASHC</v>
      </c>
      <c r="D1204" s="3" t="str">
        <f>D1203</f>
        <v>CT</v>
      </c>
      <c r="F1204" s="2"/>
      <c r="G1204" s="2"/>
      <c r="H1204" s="2"/>
      <c r="I1204" s="2"/>
    </row>
    <row r="1205" spans="1:9" ht="12.75">
      <c r="A1205" s="5" t="str">
        <f>IF(LEN(D1205)=1,CONCATENATE(TEXT(MONTH(B1205),"00"),RIGHT(YEAR(B1205),2),C1205,"_0",D1205),CONCATENATE(TEXT(MONTH(B1205),"00"),RIGHT(YEAR(B1205),2),C1205,"_",D1205))</f>
        <v>1023ASHC_CT</v>
      </c>
      <c r="B1205" s="4">
        <f>B1204</f>
        <v>45202</v>
      </c>
      <c r="C1205" s="3" t="str">
        <f>C1204</f>
        <v>ASHC</v>
      </c>
      <c r="D1205" s="3" t="str">
        <f>D1204</f>
        <v>CT</v>
      </c>
      <c r="F1205" s="2"/>
      <c r="G1205" s="2"/>
      <c r="H1205" s="2"/>
      <c r="I1205" s="2"/>
    </row>
    <row r="1206" spans="1:9" ht="12.75">
      <c r="A1206" s="5" t="str">
        <f>IF(LEN(D1206)=1,CONCATENATE(TEXT(MONTH(B1206),"00"),RIGHT(YEAR(B1206),2),C1206,"_0",D1206),CONCATENATE(TEXT(MONTH(B1206),"00"),RIGHT(YEAR(B1206),2),C1206,"_",D1206))</f>
        <v>1023ASHC_CT</v>
      </c>
      <c r="B1206" s="4">
        <f>B1205</f>
        <v>45202</v>
      </c>
      <c r="C1206" s="3" t="str">
        <f>C1205</f>
        <v>ASHC</v>
      </c>
      <c r="D1206" s="3" t="str">
        <f>D1205</f>
        <v>CT</v>
      </c>
      <c r="F1206" s="2"/>
      <c r="G1206" s="2"/>
      <c r="H1206" s="2"/>
      <c r="I1206" s="2"/>
    </row>
    <row r="1207" spans="1:9" ht="12.75">
      <c r="A1207" s="5" t="str">
        <f>IF(LEN(D1207)=1,CONCATENATE(TEXT(MONTH(B1207),"00"),RIGHT(YEAR(B1207),2),C1207,"_0",D1207),CONCATENATE(TEXT(MONTH(B1207),"00"),RIGHT(YEAR(B1207),2),C1207,"_",D1207))</f>
        <v>1023ASHC_CT</v>
      </c>
      <c r="B1207" s="4">
        <f>B1206</f>
        <v>45202</v>
      </c>
      <c r="C1207" s="3" t="str">
        <f>C1206</f>
        <v>ASHC</v>
      </c>
      <c r="D1207" s="3" t="str">
        <f>D1206</f>
        <v>CT</v>
      </c>
      <c r="F1207" s="2"/>
      <c r="G1207" s="2"/>
      <c r="H1207" s="2"/>
      <c r="I1207" s="2"/>
    </row>
    <row r="1208" spans="1:9" ht="12.75">
      <c r="A1208" s="5" t="str">
        <f>IF(LEN(D1208)=1,CONCATENATE(TEXT(MONTH(B1208),"00"),RIGHT(YEAR(B1208),2),C1208,"_0",D1208),CONCATENATE(TEXT(MONTH(B1208),"00"),RIGHT(YEAR(B1208),2),C1208,"_",D1208))</f>
        <v>1023ASHC_CT</v>
      </c>
      <c r="B1208" s="4">
        <f>B1207</f>
        <v>45202</v>
      </c>
      <c r="C1208" s="3" t="str">
        <f>C1207</f>
        <v>ASHC</v>
      </c>
      <c r="D1208" s="3" t="str">
        <f>D1207</f>
        <v>CT</v>
      </c>
      <c r="F1208" s="2"/>
      <c r="G1208" s="2"/>
      <c r="H1208" s="2"/>
      <c r="I1208" s="2"/>
    </row>
    <row r="1209" spans="1:9" ht="12.75">
      <c r="A1209" s="5" t="str">
        <f>IF(LEN(D1209)=1,CONCATENATE(TEXT(MONTH(B1209),"00"),RIGHT(YEAR(B1209),2),C1209,"_0",D1209),CONCATENATE(TEXT(MONTH(B1209),"00"),RIGHT(YEAR(B1209),2),C1209,"_",D1209))</f>
        <v>1023ASHC_CT</v>
      </c>
      <c r="B1209" s="4">
        <f>B1208</f>
        <v>45202</v>
      </c>
      <c r="C1209" s="3" t="str">
        <f>C1208</f>
        <v>ASHC</v>
      </c>
      <c r="D1209" s="3" t="str">
        <f>D1208</f>
        <v>CT</v>
      </c>
      <c r="F1209" s="2"/>
      <c r="G1209" s="2"/>
      <c r="H1209" s="2"/>
      <c r="I1209" s="2"/>
    </row>
    <row r="1210" spans="1:9" ht="12.75">
      <c r="A1210" s="5" t="str">
        <f>IF(LEN(D1210)=1,CONCATENATE(TEXT(MONTH(B1210),"00"),RIGHT(YEAR(B1210),2),C1210,"_0",D1210),CONCATENATE(TEXT(MONTH(B1210),"00"),RIGHT(YEAR(B1210),2),C1210,"_",D1210))</f>
        <v>1023ASHC_CT</v>
      </c>
      <c r="B1210" s="4">
        <f>B1209</f>
        <v>45202</v>
      </c>
      <c r="C1210" s="3" t="str">
        <f>C1209</f>
        <v>ASHC</v>
      </c>
      <c r="D1210" s="3" t="str">
        <f>D1209</f>
        <v>CT</v>
      </c>
      <c r="F1210" s="2"/>
      <c r="G1210" s="2"/>
      <c r="H1210" s="2"/>
      <c r="I1210" s="2"/>
    </row>
    <row r="1211" spans="1:9" ht="12.75">
      <c r="A1211" s="5" t="str">
        <f>IF(LEN(D1211)=1,CONCATENATE(TEXT(MONTH(B1211),"00"),RIGHT(YEAR(B1211),2),C1211,"_0",D1211),CONCATENATE(TEXT(MONTH(B1211),"00"),RIGHT(YEAR(B1211),2),C1211,"_",D1211))</f>
        <v>1023ASHC_CT</v>
      </c>
      <c r="B1211" s="4">
        <f>B1210</f>
        <v>45202</v>
      </c>
      <c r="C1211" s="3" t="str">
        <f>C1210</f>
        <v>ASHC</v>
      </c>
      <c r="D1211" s="3" t="str">
        <f>D1210</f>
        <v>CT</v>
      </c>
      <c r="F1211" s="2"/>
      <c r="G1211" s="2"/>
      <c r="H1211" s="2"/>
      <c r="I1211" s="2"/>
    </row>
    <row r="1212" spans="1:9" ht="12.75">
      <c r="A1212" s="5" t="str">
        <f>IF(LEN(D1212)=1,CONCATENATE(TEXT(MONTH(B1212),"00"),RIGHT(YEAR(B1212),2),C1212,"_0",D1212),CONCATENATE(TEXT(MONTH(B1212),"00"),RIGHT(YEAR(B1212),2),C1212,"_",D1212))</f>
        <v>1023ASHC_CT</v>
      </c>
      <c r="B1212" s="4">
        <f>B1211</f>
        <v>45202</v>
      </c>
      <c r="C1212" s="3" t="str">
        <f>C1211</f>
        <v>ASHC</v>
      </c>
      <c r="D1212" s="3" t="str">
        <f>D1211</f>
        <v>CT</v>
      </c>
      <c r="F1212" s="2"/>
      <c r="G1212" s="2"/>
      <c r="H1212" s="2"/>
      <c r="I1212" s="2"/>
    </row>
    <row r="1213" spans="1:9" ht="12.75">
      <c r="A1213" s="5" t="str">
        <f>IF(LEN(D1213)=1,CONCATENATE(TEXT(MONTH(B1213),"00"),RIGHT(YEAR(B1213),2),C1213,"_0",D1213),CONCATENATE(TEXT(MONTH(B1213),"00"),RIGHT(YEAR(B1213),2),C1213,"_",D1213))</f>
        <v>1023ASHC_CT</v>
      </c>
      <c r="B1213" s="4">
        <f>B1212</f>
        <v>45202</v>
      </c>
      <c r="C1213" s="3" t="str">
        <f>C1212</f>
        <v>ASHC</v>
      </c>
      <c r="D1213" s="3" t="str">
        <f>D1212</f>
        <v>CT</v>
      </c>
      <c r="F1213" s="2"/>
      <c r="G1213" s="2"/>
      <c r="H1213" s="2"/>
      <c r="I1213" s="2"/>
    </row>
    <row r="1214" spans="1:9" ht="12.75">
      <c r="A1214" s="5" t="str">
        <f>IF(LEN(D1214)=1,CONCATENATE(TEXT(MONTH(B1214),"00"),RIGHT(YEAR(B1214),2),C1214,"_0",D1214),CONCATENATE(TEXT(MONTH(B1214),"00"),RIGHT(YEAR(B1214),2),C1214,"_",D1214))</f>
        <v>1023ASHC_CT</v>
      </c>
      <c r="B1214" s="4">
        <f>B1213</f>
        <v>45202</v>
      </c>
      <c r="C1214" s="3" t="str">
        <f>C1213</f>
        <v>ASHC</v>
      </c>
      <c r="D1214" s="3" t="str">
        <f>D1213</f>
        <v>CT</v>
      </c>
      <c r="F1214" s="2"/>
      <c r="G1214" s="2"/>
      <c r="H1214" s="2"/>
      <c r="I1214" s="2"/>
    </row>
    <row r="1215" spans="1:9" ht="12.75">
      <c r="A1215" s="5" t="str">
        <f>IF(LEN(D1215)=1,CONCATENATE(TEXT(MONTH(B1215),"00"),RIGHT(YEAR(B1215),2),C1215,"_0",D1215),CONCATENATE(TEXT(MONTH(B1215),"00"),RIGHT(YEAR(B1215),2),C1215,"_",D1215))</f>
        <v>1023ASHC_CT</v>
      </c>
      <c r="B1215" s="4">
        <f>B1214</f>
        <v>45202</v>
      </c>
      <c r="C1215" s="3" t="str">
        <f>C1214</f>
        <v>ASHC</v>
      </c>
      <c r="D1215" s="3" t="str">
        <f>D1214</f>
        <v>CT</v>
      </c>
      <c r="F1215" s="2"/>
      <c r="G1215" s="2"/>
      <c r="H1215" s="2"/>
      <c r="I1215" s="2"/>
    </row>
    <row r="1216" spans="1:9" ht="12.75">
      <c r="A1216" s="5" t="str">
        <f>IF(LEN(D1216)=1,CONCATENATE(TEXT(MONTH(B1216),"00"),RIGHT(YEAR(B1216),2),C1216,"_0",D1216),CONCATENATE(TEXT(MONTH(B1216),"00"),RIGHT(YEAR(B1216),2),C1216,"_",D1216))</f>
        <v>1023ASHC_CT</v>
      </c>
      <c r="B1216" s="4">
        <f>B1215</f>
        <v>45202</v>
      </c>
      <c r="C1216" s="3" t="str">
        <f>C1215</f>
        <v>ASHC</v>
      </c>
      <c r="D1216" s="3" t="str">
        <f>D1215</f>
        <v>CT</v>
      </c>
      <c r="F1216" s="2"/>
      <c r="G1216" s="2"/>
      <c r="H1216" s="2"/>
      <c r="I1216" s="2"/>
    </row>
    <row r="1217" spans="1:9" ht="12.75">
      <c r="A1217" s="5" t="str">
        <f>IF(LEN(D1217)=1,CONCATENATE(TEXT(MONTH(B1217),"00"),RIGHT(YEAR(B1217),2),C1217,"_0",D1217),CONCATENATE(TEXT(MONTH(B1217),"00"),RIGHT(YEAR(B1217),2),C1217,"_",D1217))</f>
        <v>1023ASHC_CT</v>
      </c>
      <c r="B1217" s="4">
        <f>B1216</f>
        <v>45202</v>
      </c>
      <c r="C1217" s="3" t="str">
        <f>C1216</f>
        <v>ASHC</v>
      </c>
      <c r="D1217" s="3" t="str">
        <f>D1216</f>
        <v>CT</v>
      </c>
      <c r="F1217" s="2"/>
      <c r="G1217" s="2"/>
      <c r="H1217" s="2"/>
      <c r="I1217" s="2"/>
    </row>
    <row r="1218" spans="1:9" ht="12.75">
      <c r="A1218" s="5" t="str">
        <f>IF(LEN(D1218)=1,CONCATENATE(TEXT(MONTH(B1218),"00"),RIGHT(YEAR(B1218),2),C1218,"_0",D1218),CONCATENATE(TEXT(MONTH(B1218),"00"),RIGHT(YEAR(B1218),2),C1218,"_",D1218))</f>
        <v>1023ASHC_CT</v>
      </c>
      <c r="B1218" s="4">
        <f>B1217</f>
        <v>45202</v>
      </c>
      <c r="C1218" s="3" t="str">
        <f>C1217</f>
        <v>ASHC</v>
      </c>
      <c r="D1218" s="3" t="str">
        <f>D1217</f>
        <v>CT</v>
      </c>
      <c r="F1218" s="2"/>
      <c r="G1218" s="2"/>
      <c r="H1218" s="2"/>
      <c r="I1218" s="2"/>
    </row>
    <row r="1219" spans="1:9" ht="12.75">
      <c r="A1219" s="5" t="str">
        <f>IF(LEN(D1219)=1,CONCATENATE(TEXT(MONTH(B1219),"00"),RIGHT(YEAR(B1219),2),C1219,"_0",D1219),CONCATENATE(TEXT(MONTH(B1219),"00"),RIGHT(YEAR(B1219),2),C1219,"_",D1219))</f>
        <v>1023ASHC_CT</v>
      </c>
      <c r="B1219" s="4">
        <f>B1218</f>
        <v>45202</v>
      </c>
      <c r="C1219" s="3" t="str">
        <f>C1218</f>
        <v>ASHC</v>
      </c>
      <c r="D1219" s="3" t="str">
        <f>D1218</f>
        <v>CT</v>
      </c>
      <c r="F1219" s="2"/>
      <c r="G1219" s="2"/>
      <c r="H1219" s="2"/>
      <c r="I1219" s="2"/>
    </row>
    <row r="1220" spans="1:9" ht="12.75">
      <c r="A1220" s="5" t="str">
        <f>IF(LEN(D1220)=1,CONCATENATE(TEXT(MONTH(B1220),"00"),RIGHT(YEAR(B1220),2),C1220,"_0",D1220),CONCATENATE(TEXT(MONTH(B1220),"00"),RIGHT(YEAR(B1220),2),C1220,"_",D1220))</f>
        <v>1023ASHC_CT</v>
      </c>
      <c r="B1220" s="4">
        <f>B1219</f>
        <v>45202</v>
      </c>
      <c r="C1220" s="3" t="str">
        <f>C1219</f>
        <v>ASHC</v>
      </c>
      <c r="D1220" s="3" t="str">
        <f>D1219</f>
        <v>CT</v>
      </c>
      <c r="F1220" s="2"/>
      <c r="G1220" s="2"/>
      <c r="H1220" s="2"/>
      <c r="I1220" s="2"/>
    </row>
    <row r="1221" spans="1:9" ht="12.75">
      <c r="A1221" s="5" t="str">
        <f>IF(LEN(D1221)=1,CONCATENATE(TEXT(MONTH(B1221),"00"),RIGHT(YEAR(B1221),2),C1221,"_0",D1221),CONCATENATE(TEXT(MONTH(B1221),"00"),RIGHT(YEAR(B1221),2),C1221,"_",D1221))</f>
        <v>1023ASHC_CT</v>
      </c>
      <c r="B1221" s="4">
        <f>B1220</f>
        <v>45202</v>
      </c>
      <c r="C1221" s="3" t="str">
        <f>C1220</f>
        <v>ASHC</v>
      </c>
      <c r="D1221" s="3" t="str">
        <f>D1220</f>
        <v>CT</v>
      </c>
      <c r="F1221" s="2"/>
      <c r="G1221" s="2"/>
      <c r="H1221" s="2"/>
      <c r="I1221" s="2"/>
    </row>
    <row r="1222" spans="1:9" ht="12.75">
      <c r="A1222" s="5" t="str">
        <f>IF(LEN(D1222)=1,CONCATENATE(TEXT(MONTH(B1222),"00"),RIGHT(YEAR(B1222),2),C1222,"_0",D1222),CONCATENATE(TEXT(MONTH(B1222),"00"),RIGHT(YEAR(B1222),2),C1222,"_",D1222))</f>
        <v>1023ASHC_CT</v>
      </c>
      <c r="B1222" s="4">
        <f>B1221</f>
        <v>45202</v>
      </c>
      <c r="C1222" s="3" t="str">
        <f>C1221</f>
        <v>ASHC</v>
      </c>
      <c r="D1222" s="3" t="str">
        <f>D1221</f>
        <v>CT</v>
      </c>
      <c r="F1222" s="2"/>
      <c r="G1222" s="2"/>
      <c r="H1222" s="2"/>
      <c r="I1222" s="2"/>
    </row>
    <row r="1223" spans="1:9" ht="12.75">
      <c r="A1223" s="5" t="str">
        <f>IF(LEN(D1223)=1,CONCATENATE(TEXT(MONTH(B1223),"00"),RIGHT(YEAR(B1223),2),C1223,"_0",D1223),CONCATENATE(TEXT(MONTH(B1223),"00"),RIGHT(YEAR(B1223),2),C1223,"_",D1223))</f>
        <v>1023ASHC_CT</v>
      </c>
      <c r="B1223" s="4">
        <f>B1222</f>
        <v>45202</v>
      </c>
      <c r="C1223" s="3" t="str">
        <f>C1222</f>
        <v>ASHC</v>
      </c>
      <c r="D1223" s="3" t="str">
        <f>D1222</f>
        <v>CT</v>
      </c>
      <c r="F1223" s="2"/>
      <c r="G1223" s="2"/>
      <c r="H1223" s="2"/>
      <c r="I1223" s="2"/>
    </row>
    <row r="1224" spans="1:9" ht="12.75">
      <c r="A1224" s="5" t="str">
        <f>IF(LEN(D1224)=1,CONCATENATE(TEXT(MONTH(B1224),"00"),RIGHT(YEAR(B1224),2),C1224,"_0",D1224),CONCATENATE(TEXT(MONTH(B1224),"00"),RIGHT(YEAR(B1224),2),C1224,"_",D1224))</f>
        <v>1023ASHC_CT</v>
      </c>
      <c r="B1224" s="4">
        <f>B1223</f>
        <v>45202</v>
      </c>
      <c r="C1224" s="3" t="str">
        <f>C1223</f>
        <v>ASHC</v>
      </c>
      <c r="D1224" s="3" t="str">
        <f>D1223</f>
        <v>CT</v>
      </c>
      <c r="F1224" s="2"/>
      <c r="G1224" s="2"/>
      <c r="H1224" s="2"/>
      <c r="I1224" s="2"/>
    </row>
    <row r="1225" spans="1:9" ht="12.75">
      <c r="A1225" s="5" t="str">
        <f>IF(LEN(D1225)=1,CONCATENATE(TEXT(MONTH(B1225),"00"),RIGHT(YEAR(B1225),2),C1225,"_0",D1225),CONCATENATE(TEXT(MONTH(B1225),"00"),RIGHT(YEAR(B1225),2),C1225,"_",D1225))</f>
        <v>1023ASHC_CT</v>
      </c>
      <c r="B1225" s="4">
        <f>B1224</f>
        <v>45202</v>
      </c>
      <c r="C1225" s="3" t="str">
        <f>C1224</f>
        <v>ASHC</v>
      </c>
      <c r="D1225" s="3" t="str">
        <f>D1224</f>
        <v>CT</v>
      </c>
      <c r="F1225" s="2"/>
      <c r="G1225" s="2"/>
      <c r="H1225" s="2"/>
      <c r="I1225" s="2"/>
    </row>
    <row r="1226" spans="1:9" ht="12.75">
      <c r="A1226" s="5" t="str">
        <f>IF(LEN(D1226)=1,CONCATENATE(TEXT(MONTH(B1226),"00"),RIGHT(YEAR(B1226),2),C1226,"_0",D1226),CONCATENATE(TEXT(MONTH(B1226),"00"),RIGHT(YEAR(B1226),2),C1226,"_",D1226))</f>
        <v>1023ASHC_CT</v>
      </c>
      <c r="B1226" s="4">
        <f>B1225</f>
        <v>45202</v>
      </c>
      <c r="C1226" s="3" t="str">
        <f>C1225</f>
        <v>ASHC</v>
      </c>
      <c r="D1226" s="3" t="str">
        <f>D1225</f>
        <v>CT</v>
      </c>
      <c r="F1226" s="2"/>
      <c r="G1226" s="2"/>
      <c r="H1226" s="2"/>
      <c r="I1226" s="2"/>
    </row>
    <row r="1227" spans="1:9" ht="12.75">
      <c r="A1227" s="5" t="str">
        <f>IF(LEN(D1227)=1,CONCATENATE(TEXT(MONTH(B1227),"00"),RIGHT(YEAR(B1227),2),C1227,"_0",D1227),CONCATENATE(TEXT(MONTH(B1227),"00"),RIGHT(YEAR(B1227),2),C1227,"_",D1227))</f>
        <v>1023ASHC_CT</v>
      </c>
      <c r="B1227" s="4">
        <f>B1226</f>
        <v>45202</v>
      </c>
      <c r="C1227" s="3" t="str">
        <f>C1226</f>
        <v>ASHC</v>
      </c>
      <c r="D1227" s="3" t="str">
        <f>D1226</f>
        <v>CT</v>
      </c>
      <c r="F1227" s="2"/>
      <c r="G1227" s="2"/>
      <c r="H1227" s="2"/>
      <c r="I1227" s="2"/>
    </row>
    <row r="1228" spans="1:9" ht="12.75">
      <c r="A1228" s="5" t="str">
        <f>IF(LEN(D1228)=1,CONCATENATE(TEXT(MONTH(B1228),"00"),RIGHT(YEAR(B1228),2),C1228,"_0",D1228),CONCATENATE(TEXT(MONTH(B1228),"00"),RIGHT(YEAR(B1228),2),C1228,"_",D1228))</f>
        <v>1023ASHC_CT</v>
      </c>
      <c r="B1228" s="4">
        <f>B1227</f>
        <v>45202</v>
      </c>
      <c r="C1228" s="3" t="str">
        <f>C1227</f>
        <v>ASHC</v>
      </c>
      <c r="D1228" s="3" t="str">
        <f>D1227</f>
        <v>CT</v>
      </c>
      <c r="F1228" s="2"/>
      <c r="G1228" s="2"/>
      <c r="H1228" s="2"/>
      <c r="I1228" s="2"/>
    </row>
    <row r="1229" spans="1:9" ht="12.75">
      <c r="A1229" s="5" t="str">
        <f>IF(LEN(D1229)=1,CONCATENATE(TEXT(MONTH(B1229),"00"),RIGHT(YEAR(B1229),2),C1229,"_0",D1229),CONCATENATE(TEXT(MONTH(B1229),"00"),RIGHT(YEAR(B1229),2),C1229,"_",D1229))</f>
        <v>1023ASHC_CT</v>
      </c>
      <c r="B1229" s="4">
        <f>B1228</f>
        <v>45202</v>
      </c>
      <c r="C1229" s="3" t="str">
        <f>C1228</f>
        <v>ASHC</v>
      </c>
      <c r="D1229" s="3" t="str">
        <f>D1228</f>
        <v>CT</v>
      </c>
      <c r="F1229" s="2"/>
      <c r="G1229" s="2"/>
      <c r="H1229" s="2"/>
      <c r="I1229" s="2"/>
    </row>
    <row r="1230" spans="1:9" ht="12.75">
      <c r="A1230" s="5" t="str">
        <f>IF(LEN(D1230)=1,CONCATENATE(TEXT(MONTH(B1230),"00"),RIGHT(YEAR(B1230),2),C1230,"_0",D1230),CONCATENATE(TEXT(MONTH(B1230),"00"),RIGHT(YEAR(B1230),2),C1230,"_",D1230))</f>
        <v>1023ASHC_CT</v>
      </c>
      <c r="B1230" s="4">
        <f>B1229</f>
        <v>45202</v>
      </c>
      <c r="C1230" s="3" t="str">
        <f>C1229</f>
        <v>ASHC</v>
      </c>
      <c r="D1230" s="3" t="str">
        <f>D1229</f>
        <v>CT</v>
      </c>
      <c r="F1230" s="2"/>
      <c r="G1230" s="2"/>
      <c r="H1230" s="2"/>
      <c r="I1230" s="2"/>
    </row>
    <row r="1231" spans="1:9" ht="12.75">
      <c r="A1231" s="5" t="str">
        <f>IF(LEN(D1231)=1,CONCATENATE(TEXT(MONTH(B1231),"00"),RIGHT(YEAR(B1231),2),C1231,"_0",D1231),CONCATENATE(TEXT(MONTH(B1231),"00"),RIGHT(YEAR(B1231),2),C1231,"_",D1231))</f>
        <v>1023ASHC_CT</v>
      </c>
      <c r="B1231" s="4">
        <f>B1230</f>
        <v>45202</v>
      </c>
      <c r="C1231" s="3" t="str">
        <f>C1230</f>
        <v>ASHC</v>
      </c>
      <c r="D1231" s="3" t="str">
        <f>D1230</f>
        <v>CT</v>
      </c>
      <c r="F1231" s="2"/>
      <c r="G1231" s="2"/>
      <c r="H1231" s="2"/>
      <c r="I1231" s="2"/>
    </row>
    <row r="1232" spans="1:9" ht="12.75">
      <c r="A1232" s="5" t="str">
        <f>IF(LEN(D1232)=1,CONCATENATE(TEXT(MONTH(B1232),"00"),RIGHT(YEAR(B1232),2),C1232,"_0",D1232),CONCATENATE(TEXT(MONTH(B1232),"00"),RIGHT(YEAR(B1232),2),C1232,"_",D1232))</f>
        <v>1023ASHC_CT</v>
      </c>
      <c r="B1232" s="4">
        <f>B1231</f>
        <v>45202</v>
      </c>
      <c r="C1232" s="3" t="str">
        <f>C1231</f>
        <v>ASHC</v>
      </c>
      <c r="D1232" s="3" t="str">
        <f>D1231</f>
        <v>CT</v>
      </c>
      <c r="F1232" s="2"/>
      <c r="G1232" s="2"/>
      <c r="H1232" s="2"/>
      <c r="I1232" s="2"/>
    </row>
    <row r="1233" spans="1:9" ht="12.75">
      <c r="A1233" s="5" t="str">
        <f>IF(LEN(D1233)=1,CONCATENATE(TEXT(MONTH(B1233),"00"),RIGHT(YEAR(B1233),2),C1233,"_0",D1233),CONCATENATE(TEXT(MONTH(B1233),"00"),RIGHT(YEAR(B1233),2),C1233,"_",D1233))</f>
        <v>1023ASHC_CT</v>
      </c>
      <c r="B1233" s="4">
        <f>B1232</f>
        <v>45202</v>
      </c>
      <c r="C1233" s="3" t="str">
        <f>C1232</f>
        <v>ASHC</v>
      </c>
      <c r="D1233" s="3" t="str">
        <f>D1232</f>
        <v>CT</v>
      </c>
      <c r="F1233" s="2"/>
      <c r="G1233" s="2"/>
      <c r="H1233" s="2"/>
      <c r="I1233" s="2"/>
    </row>
    <row r="1234" spans="1:9" ht="12.75">
      <c r="A1234" s="5" t="str">
        <f>IF(LEN(D1234)=1,CONCATENATE(TEXT(MONTH(B1234),"00"),RIGHT(YEAR(B1234),2),C1234,"_0",D1234),CONCATENATE(TEXT(MONTH(B1234),"00"),RIGHT(YEAR(B1234),2),C1234,"_",D1234))</f>
        <v>1023ASHC_CT</v>
      </c>
      <c r="B1234" s="4">
        <f>B1233</f>
        <v>45202</v>
      </c>
      <c r="C1234" s="3" t="str">
        <f>C1233</f>
        <v>ASHC</v>
      </c>
      <c r="D1234" s="3" t="str">
        <f>D1233</f>
        <v>CT</v>
      </c>
      <c r="F1234" s="2"/>
      <c r="G1234" s="2"/>
      <c r="H1234" s="2"/>
      <c r="I1234" s="2"/>
    </row>
    <row r="1235" spans="1:9" ht="12.75">
      <c r="A1235" s="5" t="str">
        <f>IF(LEN(D1235)=1,CONCATENATE(TEXT(MONTH(B1235),"00"),RIGHT(YEAR(B1235),2),C1235,"_0",D1235),CONCATENATE(TEXT(MONTH(B1235),"00"),RIGHT(YEAR(B1235),2),C1235,"_",D1235))</f>
        <v>1023ASHC_CT</v>
      </c>
      <c r="B1235" s="4">
        <f>B1234</f>
        <v>45202</v>
      </c>
      <c r="C1235" s="3" t="str">
        <f>C1234</f>
        <v>ASHC</v>
      </c>
      <c r="D1235" s="3" t="str">
        <f>D1234</f>
        <v>CT</v>
      </c>
      <c r="F1235" s="2"/>
      <c r="G1235" s="2"/>
      <c r="H1235" s="2"/>
      <c r="I1235" s="2"/>
    </row>
    <row r="1236" spans="1:9" ht="12.75">
      <c r="A1236" s="5" t="str">
        <f>IF(LEN(D1236)=1,CONCATENATE(TEXT(MONTH(B1236),"00"),RIGHT(YEAR(B1236),2),C1236,"_0",D1236),CONCATENATE(TEXT(MONTH(B1236),"00"),RIGHT(YEAR(B1236),2),C1236,"_",D1236))</f>
        <v>1023ASHC_CT</v>
      </c>
      <c r="B1236" s="4">
        <f>B1235</f>
        <v>45202</v>
      </c>
      <c r="C1236" s="3" t="str">
        <f>C1235</f>
        <v>ASHC</v>
      </c>
      <c r="D1236" s="3" t="str">
        <f>D1235</f>
        <v>CT</v>
      </c>
      <c r="F1236" s="2"/>
      <c r="G1236" s="2"/>
      <c r="H1236" s="2"/>
      <c r="I1236" s="2"/>
    </row>
    <row r="1237" spans="1:9" ht="12.75">
      <c r="A1237" s="5" t="str">
        <f>IF(LEN(D1237)=1,CONCATENATE(TEXT(MONTH(B1237),"00"),RIGHT(YEAR(B1237),2),C1237,"_0",D1237),CONCATENATE(TEXT(MONTH(B1237),"00"),RIGHT(YEAR(B1237),2),C1237,"_",D1237))</f>
        <v>1023ASHC_CT</v>
      </c>
      <c r="B1237" s="4">
        <f>B1236</f>
        <v>45202</v>
      </c>
      <c r="C1237" s="3" t="str">
        <f>C1236</f>
        <v>ASHC</v>
      </c>
      <c r="D1237" s="3" t="str">
        <f>D1236</f>
        <v>CT</v>
      </c>
      <c r="F1237" s="2"/>
      <c r="G1237" s="2"/>
      <c r="H1237" s="2"/>
      <c r="I1237" s="2"/>
    </row>
    <row r="1238" spans="1:9" ht="12.75">
      <c r="A1238" s="5" t="str">
        <f>IF(LEN(D1238)=1,CONCATENATE(TEXT(MONTH(B1238),"00"),RIGHT(YEAR(B1238),2),C1238,"_0",D1238),CONCATENATE(TEXT(MONTH(B1238),"00"),RIGHT(YEAR(B1238),2),C1238,"_",D1238))</f>
        <v>1023ASHC_CT</v>
      </c>
      <c r="B1238" s="4">
        <f>B1237</f>
        <v>45202</v>
      </c>
      <c r="C1238" s="3" t="str">
        <f>C1237</f>
        <v>ASHC</v>
      </c>
      <c r="D1238" s="3" t="str">
        <f>D1237</f>
        <v>CT</v>
      </c>
      <c r="F1238" s="2"/>
      <c r="G1238" s="2"/>
      <c r="H1238" s="2"/>
      <c r="I1238" s="2"/>
    </row>
    <row r="1239" spans="1:9" ht="12.75">
      <c r="A1239" s="5" t="str">
        <f>IF(LEN(D1239)=1,CONCATENATE(TEXT(MONTH(B1239),"00"),RIGHT(YEAR(B1239),2),C1239,"_0",D1239),CONCATENATE(TEXT(MONTH(B1239),"00"),RIGHT(YEAR(B1239),2),C1239,"_",D1239))</f>
        <v>1023ASHC_CT</v>
      </c>
      <c r="B1239" s="4">
        <f>B1238</f>
        <v>45202</v>
      </c>
      <c r="C1239" s="3" t="str">
        <f>C1238</f>
        <v>ASHC</v>
      </c>
      <c r="D1239" s="3" t="str">
        <f>D1238</f>
        <v>CT</v>
      </c>
      <c r="F1239" s="2"/>
      <c r="G1239" s="2"/>
      <c r="H1239" s="2"/>
      <c r="I1239" s="2"/>
    </row>
    <row r="1240" spans="1:9" ht="12.75">
      <c r="A1240" s="5" t="str">
        <f>IF(LEN(D1240)=1,CONCATENATE(TEXT(MONTH(B1240),"00"),RIGHT(YEAR(B1240),2),C1240,"_0",D1240),CONCATENATE(TEXT(MONTH(B1240),"00"),RIGHT(YEAR(B1240),2),C1240,"_",D1240))</f>
        <v>1023ASHC_CT</v>
      </c>
      <c r="B1240" s="4">
        <f>B1239</f>
        <v>45202</v>
      </c>
      <c r="C1240" s="3" t="str">
        <f>C1239</f>
        <v>ASHC</v>
      </c>
      <c r="D1240" s="3" t="str">
        <f>D1239</f>
        <v>CT</v>
      </c>
      <c r="F1240" s="2"/>
      <c r="G1240" s="2"/>
      <c r="H1240" s="2"/>
      <c r="I1240" s="2"/>
    </row>
    <row r="1241" spans="1:9" ht="12.75">
      <c r="A1241" s="5" t="str">
        <f>IF(LEN(D1241)=1,CONCATENATE(TEXT(MONTH(B1241),"00"),RIGHT(YEAR(B1241),2),C1241,"_0",D1241),CONCATENATE(TEXT(MONTH(B1241),"00"),RIGHT(YEAR(B1241),2),C1241,"_",D1241))</f>
        <v>1023ASHC_CT</v>
      </c>
      <c r="B1241" s="4">
        <f>B1240</f>
        <v>45202</v>
      </c>
      <c r="C1241" s="3" t="str">
        <f>C1240</f>
        <v>ASHC</v>
      </c>
      <c r="D1241" s="3" t="str">
        <f>D1240</f>
        <v>CT</v>
      </c>
      <c r="F1241" s="2"/>
      <c r="G1241" s="2"/>
      <c r="H1241" s="2"/>
      <c r="I1241" s="2"/>
    </row>
    <row r="1242" spans="1:9" ht="12.75">
      <c r="A1242" s="5" t="str">
        <f>IF(LEN(D1242)=1,CONCATENATE(TEXT(MONTH(B1242),"00"),RIGHT(YEAR(B1242),2),C1242,"_0",D1242),CONCATENATE(TEXT(MONTH(B1242),"00"),RIGHT(YEAR(B1242),2),C1242,"_",D1242))</f>
        <v>1023ASHC_CT</v>
      </c>
      <c r="B1242" s="4">
        <f>B1241</f>
        <v>45202</v>
      </c>
      <c r="C1242" s="3" t="str">
        <f>C1241</f>
        <v>ASHC</v>
      </c>
      <c r="D1242" s="3" t="str">
        <f>D1241</f>
        <v>CT</v>
      </c>
      <c r="F1242" s="2"/>
      <c r="G1242" s="2"/>
      <c r="H1242" s="2"/>
      <c r="I1242" s="2"/>
    </row>
    <row r="1243" spans="1:9" ht="12.75">
      <c r="A1243" s="5" t="str">
        <f>IF(LEN(D1243)=1,CONCATENATE(TEXT(MONTH(B1243),"00"),RIGHT(YEAR(B1243),2),C1243,"_0",D1243),CONCATENATE(TEXT(MONTH(B1243),"00"),RIGHT(YEAR(B1243),2),C1243,"_",D1243))</f>
        <v>1023ASHC_CT</v>
      </c>
      <c r="B1243" s="4">
        <f>B1242</f>
        <v>45202</v>
      </c>
      <c r="C1243" s="3" t="str">
        <f>C1242</f>
        <v>ASHC</v>
      </c>
      <c r="D1243" s="3" t="str">
        <f>D1242</f>
        <v>CT</v>
      </c>
      <c r="F1243" s="2"/>
      <c r="G1243" s="2"/>
      <c r="H1243" s="2"/>
      <c r="I1243" s="2"/>
    </row>
    <row r="1244" spans="1:9" ht="12.75">
      <c r="A1244" s="5" t="str">
        <f>IF(LEN(D1244)=1,CONCATENATE(TEXT(MONTH(B1244),"00"),RIGHT(YEAR(B1244),2),C1244,"_0",D1244),CONCATENATE(TEXT(MONTH(B1244),"00"),RIGHT(YEAR(B1244),2),C1244,"_",D1244))</f>
        <v>1023ASHC_CT</v>
      </c>
      <c r="B1244" s="4">
        <f>B1243</f>
        <v>45202</v>
      </c>
      <c r="C1244" s="3" t="str">
        <f>C1243</f>
        <v>ASHC</v>
      </c>
      <c r="D1244" s="3" t="str">
        <f>D1243</f>
        <v>CT</v>
      </c>
      <c r="F1244" s="2"/>
      <c r="G1244" s="2"/>
      <c r="H1244" s="2"/>
      <c r="I1244" s="2"/>
    </row>
    <row r="1245" spans="1:9" ht="12.75">
      <c r="A1245" s="5" t="str">
        <f>IF(LEN(D1245)=1,CONCATENATE(TEXT(MONTH(B1245),"00"),RIGHT(YEAR(B1245),2),C1245,"_0",D1245),CONCATENATE(TEXT(MONTH(B1245),"00"),RIGHT(YEAR(B1245),2),C1245,"_",D1245))</f>
        <v>1023ASHC_CT</v>
      </c>
      <c r="B1245" s="4">
        <f>B1244</f>
        <v>45202</v>
      </c>
      <c r="C1245" s="3" t="str">
        <f>C1244</f>
        <v>ASHC</v>
      </c>
      <c r="D1245" s="3" t="str">
        <f>D1244</f>
        <v>CT</v>
      </c>
      <c r="F1245" s="2"/>
      <c r="G1245" s="2"/>
      <c r="H1245" s="2"/>
      <c r="I1245" s="2"/>
    </row>
    <row r="1246" spans="1:9" ht="12.75">
      <c r="A1246" s="5" t="str">
        <f>IF(LEN(D1246)=1,CONCATENATE(TEXT(MONTH(B1246),"00"),RIGHT(YEAR(B1246),2),C1246,"_0",D1246),CONCATENATE(TEXT(MONTH(B1246),"00"),RIGHT(YEAR(B1246),2),C1246,"_",D1246))</f>
        <v>1023ASHC_CT</v>
      </c>
      <c r="B1246" s="4">
        <f>B1245</f>
        <v>45202</v>
      </c>
      <c r="C1246" s="3" t="str">
        <f>C1245</f>
        <v>ASHC</v>
      </c>
      <c r="D1246" s="3" t="str">
        <f>D1245</f>
        <v>CT</v>
      </c>
      <c r="F1246" s="2"/>
      <c r="G1246" s="2"/>
      <c r="H1246" s="2"/>
      <c r="I1246" s="2"/>
    </row>
    <row r="1247" spans="1:9" ht="12.75">
      <c r="A1247" s="5" t="str">
        <f>IF(LEN(D1247)=1,CONCATENATE(TEXT(MONTH(B1247),"00"),RIGHT(YEAR(B1247),2),C1247,"_0",D1247),CONCATENATE(TEXT(MONTH(B1247),"00"),RIGHT(YEAR(B1247),2),C1247,"_",D1247))</f>
        <v>1023ASHC_CT</v>
      </c>
      <c r="B1247" s="4">
        <f>B1246</f>
        <v>45202</v>
      </c>
      <c r="C1247" s="3" t="str">
        <f>C1246</f>
        <v>ASHC</v>
      </c>
      <c r="D1247" s="3" t="str">
        <f>D1246</f>
        <v>CT</v>
      </c>
      <c r="F1247" s="2"/>
      <c r="G1247" s="2"/>
      <c r="H1247" s="2"/>
      <c r="I1247" s="2"/>
    </row>
    <row r="1248" spans="1:9" ht="12.75">
      <c r="A1248" s="5" t="str">
        <f>IF(LEN(D1248)=1,CONCATENATE(TEXT(MONTH(B1248),"00"),RIGHT(YEAR(B1248),2),C1248,"_0",D1248),CONCATENATE(TEXT(MONTH(B1248),"00"),RIGHT(YEAR(B1248),2),C1248,"_",D1248))</f>
        <v>1023ASHC_CT</v>
      </c>
      <c r="B1248" s="4">
        <f>B1247</f>
        <v>45202</v>
      </c>
      <c r="C1248" s="3" t="str">
        <f>C1247</f>
        <v>ASHC</v>
      </c>
      <c r="D1248" s="3" t="str">
        <f>D1247</f>
        <v>CT</v>
      </c>
      <c r="F1248" s="2"/>
      <c r="G1248" s="2"/>
      <c r="H1248" s="2"/>
      <c r="I1248" s="2"/>
    </row>
    <row r="1249" spans="1:9" ht="12.75">
      <c r="A1249" s="5" t="str">
        <f>IF(LEN(D1249)=1,CONCATENATE(TEXT(MONTH(B1249),"00"),RIGHT(YEAR(B1249),2),C1249,"_0",D1249),CONCATENATE(TEXT(MONTH(B1249),"00"),RIGHT(YEAR(B1249),2),C1249,"_",D1249))</f>
        <v>1023ASHC_CT</v>
      </c>
      <c r="B1249" s="4">
        <f>B1248</f>
        <v>45202</v>
      </c>
      <c r="C1249" s="3" t="str">
        <f>C1248</f>
        <v>ASHC</v>
      </c>
      <c r="D1249" s="3" t="str">
        <f>D1248</f>
        <v>CT</v>
      </c>
      <c r="F1249" s="2"/>
      <c r="G1249" s="2"/>
      <c r="H1249" s="2"/>
      <c r="I1249" s="2"/>
    </row>
    <row r="1250" spans="1:9" ht="12.75">
      <c r="A1250" s="5" t="str">
        <f>IF(LEN(D1250)=1,CONCATENATE(TEXT(MONTH(B1250),"00"),RIGHT(YEAR(B1250),2),C1250,"_0",D1250),CONCATENATE(TEXT(MONTH(B1250),"00"),RIGHT(YEAR(B1250),2),C1250,"_",D1250))</f>
        <v>1023ASHC_CT</v>
      </c>
      <c r="B1250" s="4">
        <f>B1249</f>
        <v>45202</v>
      </c>
      <c r="C1250" s="3" t="str">
        <f>C1249</f>
        <v>ASHC</v>
      </c>
      <c r="D1250" s="3" t="str">
        <f>D1249</f>
        <v>CT</v>
      </c>
      <c r="F1250" s="2"/>
      <c r="G1250" s="2"/>
      <c r="H1250" s="2"/>
      <c r="I1250" s="2"/>
    </row>
    <row r="1251" spans="1:9" ht="12.75">
      <c r="A1251" s="5" t="str">
        <f>IF(LEN(D1251)=1,CONCATENATE(TEXT(MONTH(B1251),"00"),RIGHT(YEAR(B1251),2),C1251,"_0",D1251),CONCATENATE(TEXT(MONTH(B1251),"00"),RIGHT(YEAR(B1251),2),C1251,"_",D1251))</f>
        <v>1023ASHC_CT</v>
      </c>
      <c r="B1251" s="4">
        <f>B1250</f>
        <v>45202</v>
      </c>
      <c r="C1251" s="3" t="str">
        <f>C1250</f>
        <v>ASHC</v>
      </c>
      <c r="D1251" s="3" t="str">
        <f>D1250</f>
        <v>CT</v>
      </c>
      <c r="F1251" s="2"/>
      <c r="G1251" s="2"/>
      <c r="H1251" s="2"/>
      <c r="I1251" s="2"/>
    </row>
    <row r="1252" spans="1:9" ht="12.75">
      <c r="A1252" s="5" t="str">
        <f>IF(LEN(D1252)=1,CONCATENATE(TEXT(MONTH(B1252),"00"),RIGHT(YEAR(B1252),2),C1252,"_0",D1252),CONCATENATE(TEXT(MONTH(B1252),"00"),RIGHT(YEAR(B1252),2),C1252,"_",D1252))</f>
        <v>1023ASHC_CT</v>
      </c>
      <c r="B1252" s="4">
        <f>B1251</f>
        <v>45202</v>
      </c>
      <c r="C1252" s="3" t="str">
        <f>C1251</f>
        <v>ASHC</v>
      </c>
      <c r="D1252" s="3" t="str">
        <f>D1251</f>
        <v>CT</v>
      </c>
      <c r="F1252" s="2"/>
      <c r="G1252" s="2"/>
      <c r="H1252" s="2"/>
      <c r="I1252" s="2"/>
    </row>
    <row r="1253" spans="1:9" ht="12.75">
      <c r="A1253" s="5" t="str">
        <f>IF(LEN(D1253)=1,CONCATENATE(TEXT(MONTH(B1253),"00"),RIGHT(YEAR(B1253),2),C1253,"_0",D1253),CONCATENATE(TEXT(MONTH(B1253),"00"),RIGHT(YEAR(B1253),2),C1253,"_",D1253))</f>
        <v>1023ASHC_CT</v>
      </c>
      <c r="B1253" s="4">
        <f>B1252</f>
        <v>45202</v>
      </c>
      <c r="C1253" s="3" t="str">
        <f>C1252</f>
        <v>ASHC</v>
      </c>
      <c r="D1253" s="3" t="str">
        <f>D1252</f>
        <v>CT</v>
      </c>
      <c r="F1253" s="2"/>
      <c r="G1253" s="2"/>
      <c r="H1253" s="2"/>
      <c r="I1253" s="2"/>
    </row>
    <row r="1254" spans="1:9" ht="12.75">
      <c r="A1254" s="5" t="str">
        <f>IF(LEN(D1254)=1,CONCATENATE(TEXT(MONTH(B1254),"00"),RIGHT(YEAR(B1254),2),C1254,"_0",D1254),CONCATENATE(TEXT(MONTH(B1254),"00"),RIGHT(YEAR(B1254),2),C1254,"_",D1254))</f>
        <v>1023ASHC_CT</v>
      </c>
      <c r="B1254" s="4">
        <f>B1253</f>
        <v>45202</v>
      </c>
      <c r="C1254" s="3" t="str">
        <f>C1253</f>
        <v>ASHC</v>
      </c>
      <c r="D1254" s="3" t="str">
        <f>D1253</f>
        <v>CT</v>
      </c>
      <c r="F1254" s="2"/>
      <c r="G1254" s="2"/>
      <c r="H1254" s="2"/>
      <c r="I1254" s="2"/>
    </row>
    <row r="1255" spans="1:9" ht="12.75">
      <c r="A1255" s="5" t="str">
        <f>IF(LEN(D1255)=1,CONCATENATE(TEXT(MONTH(B1255),"00"),RIGHT(YEAR(B1255),2),C1255,"_0",D1255),CONCATENATE(TEXT(MONTH(B1255),"00"),RIGHT(YEAR(B1255),2),C1255,"_",D1255))</f>
        <v>1023ASHC_CT</v>
      </c>
      <c r="B1255" s="4">
        <f>B1254</f>
        <v>45202</v>
      </c>
      <c r="C1255" s="3" t="str">
        <f>C1254</f>
        <v>ASHC</v>
      </c>
      <c r="D1255" s="3" t="str">
        <f>D1254</f>
        <v>CT</v>
      </c>
      <c r="F1255" s="2"/>
      <c r="G1255" s="2"/>
      <c r="H1255" s="2"/>
      <c r="I1255" s="2"/>
    </row>
    <row r="1256" spans="1:9" ht="12.75">
      <c r="A1256" s="5" t="str">
        <f>IF(LEN(D1256)=1,CONCATENATE(TEXT(MONTH(B1256),"00"),RIGHT(YEAR(B1256),2),C1256,"_0",D1256),CONCATENATE(TEXT(MONTH(B1256),"00"),RIGHT(YEAR(B1256),2),C1256,"_",D1256))</f>
        <v>1023ASHC_CT</v>
      </c>
      <c r="B1256" s="4">
        <f>B1255</f>
        <v>45202</v>
      </c>
      <c r="C1256" s="3" t="str">
        <f>C1255</f>
        <v>ASHC</v>
      </c>
      <c r="D1256" s="3" t="str">
        <f>D1255</f>
        <v>CT</v>
      </c>
      <c r="F1256" s="2"/>
      <c r="G1256" s="2"/>
      <c r="H1256" s="2"/>
      <c r="I1256" s="2"/>
    </row>
    <row r="1257" spans="1:9" ht="12.75">
      <c r="A1257" s="5" t="str">
        <f>IF(LEN(D1257)=1,CONCATENATE(TEXT(MONTH(B1257),"00"),RIGHT(YEAR(B1257),2),C1257,"_0",D1257),CONCATENATE(TEXT(MONTH(B1257),"00"),RIGHT(YEAR(B1257),2),C1257,"_",D1257))</f>
        <v>1023ASHC_CT</v>
      </c>
      <c r="B1257" s="4">
        <f>B1256</f>
        <v>45202</v>
      </c>
      <c r="C1257" s="3" t="str">
        <f>C1256</f>
        <v>ASHC</v>
      </c>
      <c r="D1257" s="3" t="str">
        <f>D1256</f>
        <v>CT</v>
      </c>
      <c r="F1257" s="2"/>
      <c r="G1257" s="2"/>
      <c r="H1257" s="2"/>
      <c r="I1257" s="2"/>
    </row>
    <row r="1258" spans="1:9" ht="12.75">
      <c r="A1258" s="5" t="str">
        <f>IF(LEN(D1258)=1,CONCATENATE(TEXT(MONTH(B1258),"00"),RIGHT(YEAR(B1258),2),C1258,"_0",D1258),CONCATENATE(TEXT(MONTH(B1258),"00"),RIGHT(YEAR(B1258),2),C1258,"_",D1258))</f>
        <v>1023ASHC_CT</v>
      </c>
      <c r="B1258" s="4">
        <f>B1257</f>
        <v>45202</v>
      </c>
      <c r="C1258" s="3" t="str">
        <f>C1257</f>
        <v>ASHC</v>
      </c>
      <c r="D1258" s="3" t="str">
        <f>D1257</f>
        <v>CT</v>
      </c>
      <c r="F1258" s="2"/>
      <c r="G1258" s="2"/>
      <c r="H1258" s="2"/>
      <c r="I1258" s="2"/>
    </row>
    <row r="1259" spans="1:9" ht="12.75">
      <c r="A1259" s="5" t="str">
        <f>IF(LEN(D1259)=1,CONCATENATE(TEXT(MONTH(B1259),"00"),RIGHT(YEAR(B1259),2),C1259,"_0",D1259),CONCATENATE(TEXT(MONTH(B1259),"00"),RIGHT(YEAR(B1259),2),C1259,"_",D1259))</f>
        <v>1023ASHC_CT</v>
      </c>
      <c r="B1259" s="4">
        <f>B1258</f>
        <v>45202</v>
      </c>
      <c r="C1259" s="3" t="str">
        <f>C1258</f>
        <v>ASHC</v>
      </c>
      <c r="D1259" s="3" t="str">
        <f>D1258</f>
        <v>CT</v>
      </c>
      <c r="F1259" s="2"/>
      <c r="G1259" s="2"/>
      <c r="H1259" s="2"/>
      <c r="I1259" s="2"/>
    </row>
    <row r="1260" spans="1:9" ht="12.75">
      <c r="A1260" s="5" t="str">
        <f>IF(LEN(D1260)=1,CONCATENATE(TEXT(MONTH(B1260),"00"),RIGHT(YEAR(B1260),2),C1260,"_0",D1260),CONCATENATE(TEXT(MONTH(B1260),"00"),RIGHT(YEAR(B1260),2),C1260,"_",D1260))</f>
        <v>1023ASHC_CT</v>
      </c>
      <c r="B1260" s="4">
        <f>B1259</f>
        <v>45202</v>
      </c>
      <c r="C1260" s="3" t="str">
        <f>C1259</f>
        <v>ASHC</v>
      </c>
      <c r="D1260" s="3" t="str">
        <f>D1259</f>
        <v>CT</v>
      </c>
      <c r="F1260" s="2"/>
      <c r="G1260" s="2"/>
      <c r="H1260" s="2"/>
      <c r="I1260" s="2"/>
    </row>
    <row r="1261" spans="1:9" ht="12.75">
      <c r="A1261" s="5" t="str">
        <f>IF(LEN(D1261)=1,CONCATENATE(TEXT(MONTH(B1261),"00"),RIGHT(YEAR(B1261),2),C1261,"_0",D1261),CONCATENATE(TEXT(MONTH(B1261),"00"),RIGHT(YEAR(B1261),2),C1261,"_",D1261))</f>
        <v>1023ASHC_CT</v>
      </c>
      <c r="B1261" s="4">
        <f>B1260</f>
        <v>45202</v>
      </c>
      <c r="C1261" s="3" t="str">
        <f>C1260</f>
        <v>ASHC</v>
      </c>
      <c r="D1261" s="3" t="str">
        <f>D1260</f>
        <v>CT</v>
      </c>
      <c r="F1261" s="2"/>
      <c r="G1261" s="2"/>
      <c r="H1261" s="2"/>
      <c r="I1261" s="2"/>
    </row>
    <row r="1262" spans="1:9" ht="12.75">
      <c r="A1262" s="5" t="str">
        <f>IF(LEN(D1262)=1,CONCATENATE(TEXT(MONTH(B1262),"00"),RIGHT(YEAR(B1262),2),C1262,"_0",D1262),CONCATENATE(TEXT(MONTH(B1262),"00"),RIGHT(YEAR(B1262),2),C1262,"_",D1262))</f>
        <v>1023ASHC_CT</v>
      </c>
      <c r="B1262" s="4">
        <f>B1261</f>
        <v>45202</v>
      </c>
      <c r="C1262" s="3" t="str">
        <f>C1261</f>
        <v>ASHC</v>
      </c>
      <c r="D1262" s="3" t="str">
        <f>D1261</f>
        <v>CT</v>
      </c>
      <c r="F1262" s="2"/>
      <c r="G1262" s="2"/>
      <c r="H1262" s="2"/>
      <c r="I1262" s="2"/>
    </row>
    <row r="1263" spans="1:9" ht="12.75">
      <c r="A1263" s="5" t="str">
        <f>IF(LEN(D1263)=1,CONCATENATE(TEXT(MONTH(B1263),"00"),RIGHT(YEAR(B1263),2),C1263,"_0",D1263),CONCATENATE(TEXT(MONTH(B1263),"00"),RIGHT(YEAR(B1263),2),C1263,"_",D1263))</f>
        <v>1023ASHC_CT</v>
      </c>
      <c r="B1263" s="4">
        <f>B1262</f>
        <v>45202</v>
      </c>
      <c r="C1263" s="3" t="str">
        <f>C1262</f>
        <v>ASHC</v>
      </c>
      <c r="D1263" s="3" t="str">
        <f>D1262</f>
        <v>CT</v>
      </c>
      <c r="F1263" s="2"/>
      <c r="G1263" s="2"/>
      <c r="H1263" s="2"/>
      <c r="I1263" s="2"/>
    </row>
    <row r="1264" spans="1:9" ht="12.75">
      <c r="A1264" s="5" t="str">
        <f>IF(LEN(D1264)=1,CONCATENATE(TEXT(MONTH(B1264),"00"),RIGHT(YEAR(B1264),2),C1264,"_0",D1264),CONCATENATE(TEXT(MONTH(B1264),"00"),RIGHT(YEAR(B1264),2),C1264,"_",D1264))</f>
        <v>1023ASHC_CT</v>
      </c>
      <c r="B1264" s="4">
        <f>B1263</f>
        <v>45202</v>
      </c>
      <c r="C1264" s="3" t="str">
        <f>C1263</f>
        <v>ASHC</v>
      </c>
      <c r="D1264" s="3" t="str">
        <f>D1263</f>
        <v>CT</v>
      </c>
      <c r="F1264" s="2"/>
      <c r="G1264" s="2"/>
      <c r="H1264" s="2"/>
      <c r="I1264" s="2"/>
    </row>
    <row r="1265" spans="1:9" ht="12.75">
      <c r="A1265" s="5" t="str">
        <f>IF(LEN(D1265)=1,CONCATENATE(TEXT(MONTH(B1265),"00"),RIGHT(YEAR(B1265),2),C1265,"_0",D1265),CONCATENATE(TEXT(MONTH(B1265),"00"),RIGHT(YEAR(B1265),2),C1265,"_",D1265))</f>
        <v>1023ASHC_CT</v>
      </c>
      <c r="B1265" s="4">
        <f>B1264</f>
        <v>45202</v>
      </c>
      <c r="C1265" s="3" t="str">
        <f>C1264</f>
        <v>ASHC</v>
      </c>
      <c r="D1265" s="3" t="str">
        <f>D1264</f>
        <v>CT</v>
      </c>
      <c r="F1265" s="2"/>
      <c r="G1265" s="2"/>
      <c r="H1265" s="2"/>
      <c r="I1265" s="2"/>
    </row>
    <row r="1266" spans="1:9" ht="12.75">
      <c r="A1266" s="5" t="str">
        <f>IF(LEN(D1266)=1,CONCATENATE(TEXT(MONTH(B1266),"00"),RIGHT(YEAR(B1266),2),C1266,"_0",D1266),CONCATENATE(TEXT(MONTH(B1266),"00"),RIGHT(YEAR(B1266),2),C1266,"_",D1266))</f>
        <v>1023ASHC_CT</v>
      </c>
      <c r="B1266" s="4">
        <f>B1265</f>
        <v>45202</v>
      </c>
      <c r="C1266" s="3" t="str">
        <f>C1265</f>
        <v>ASHC</v>
      </c>
      <c r="D1266" s="3" t="str">
        <f>D1265</f>
        <v>CT</v>
      </c>
      <c r="F1266" s="2"/>
      <c r="G1266" s="2"/>
      <c r="H1266" s="2"/>
      <c r="I1266" s="2"/>
    </row>
    <row r="1267" spans="1:9" ht="12.75">
      <c r="A1267" s="5" t="str">
        <f>IF(LEN(D1267)=1,CONCATENATE(TEXT(MONTH(B1267),"00"),RIGHT(YEAR(B1267),2),C1267,"_0",D1267),CONCATENATE(TEXT(MONTH(B1267),"00"),RIGHT(YEAR(B1267),2),C1267,"_",D1267))</f>
        <v>1023ASHC_CT</v>
      </c>
      <c r="B1267" s="4">
        <f>B1266</f>
        <v>45202</v>
      </c>
      <c r="C1267" s="3" t="str">
        <f>C1266</f>
        <v>ASHC</v>
      </c>
      <c r="D1267" s="3" t="str">
        <f>D1266</f>
        <v>CT</v>
      </c>
      <c r="F1267" s="2"/>
      <c r="G1267" s="2"/>
      <c r="H1267" s="2"/>
      <c r="I1267" s="2"/>
    </row>
    <row r="1268" spans="1:9" ht="12.75">
      <c r="A1268" s="5" t="str">
        <f>IF(LEN(D1268)=1,CONCATENATE(TEXT(MONTH(B1268),"00"),RIGHT(YEAR(B1268),2),C1268,"_0",D1268),CONCATENATE(TEXT(MONTH(B1268),"00"),RIGHT(YEAR(B1268),2),C1268,"_",D1268))</f>
        <v>1023ASHC_CT</v>
      </c>
      <c r="B1268" s="4">
        <f>B1267</f>
        <v>45202</v>
      </c>
      <c r="C1268" s="3" t="str">
        <f>C1267</f>
        <v>ASHC</v>
      </c>
      <c r="D1268" s="3" t="str">
        <f>D1267</f>
        <v>CT</v>
      </c>
      <c r="F1268" s="2"/>
      <c r="G1268" s="2"/>
      <c r="H1268" s="2"/>
      <c r="I1268" s="2"/>
    </row>
    <row r="1269" spans="1:9" ht="12.75">
      <c r="A1269" s="5" t="str">
        <f>IF(LEN(D1269)=1,CONCATENATE(TEXT(MONTH(B1269),"00"),RIGHT(YEAR(B1269),2),C1269,"_0",D1269),CONCATENATE(TEXT(MONTH(B1269),"00"),RIGHT(YEAR(B1269),2),C1269,"_",D1269))</f>
        <v>1023ASHC_CT</v>
      </c>
      <c r="B1269" s="4">
        <f>B1268</f>
        <v>45202</v>
      </c>
      <c r="C1269" s="3" t="str">
        <f>C1268</f>
        <v>ASHC</v>
      </c>
      <c r="D1269" s="3" t="str">
        <f>D1268</f>
        <v>CT</v>
      </c>
      <c r="F1269" s="2"/>
      <c r="G1269" s="2"/>
      <c r="H1269" s="2"/>
      <c r="I1269" s="2"/>
    </row>
    <row r="1270" spans="1:9" ht="12.75">
      <c r="A1270" s="5" t="str">
        <f>IF(LEN(D1270)=1,CONCATENATE(TEXT(MONTH(B1270),"00"),RIGHT(YEAR(B1270),2),C1270,"_0",D1270),CONCATENATE(TEXT(MONTH(B1270),"00"),RIGHT(YEAR(B1270),2),C1270,"_",D1270))</f>
        <v>1023ASHC_CT</v>
      </c>
      <c r="B1270" s="4">
        <f>B1269</f>
        <v>45202</v>
      </c>
      <c r="C1270" s="3" t="str">
        <f>C1269</f>
        <v>ASHC</v>
      </c>
      <c r="D1270" s="3" t="str">
        <f>D1269</f>
        <v>CT</v>
      </c>
      <c r="F1270" s="2"/>
      <c r="G1270" s="2"/>
      <c r="H1270" s="2"/>
      <c r="I1270" s="2"/>
    </row>
    <row r="1271" spans="1:9" ht="12.75">
      <c r="A1271" s="5" t="str">
        <f>IF(LEN(D1271)=1,CONCATENATE(TEXT(MONTH(B1271),"00"),RIGHT(YEAR(B1271),2),C1271,"_0",D1271),CONCATENATE(TEXT(MONTH(B1271),"00"),RIGHT(YEAR(B1271),2),C1271,"_",D1271))</f>
        <v>1023ASHC_CT</v>
      </c>
      <c r="B1271" s="4">
        <f>B1270</f>
        <v>45202</v>
      </c>
      <c r="C1271" s="3" t="str">
        <f>C1270</f>
        <v>ASHC</v>
      </c>
      <c r="D1271" s="3" t="str">
        <f>D1270</f>
        <v>CT</v>
      </c>
      <c r="F1271" s="2"/>
      <c r="G1271" s="2"/>
      <c r="H1271" s="2"/>
      <c r="I1271" s="2"/>
    </row>
    <row r="1272" spans="1:9" ht="12.75">
      <c r="A1272" s="5" t="str">
        <f>IF(LEN(D1272)=1,CONCATENATE(TEXT(MONTH(B1272),"00"),RIGHT(YEAR(B1272),2),C1272,"_0",D1272),CONCATENATE(TEXT(MONTH(B1272),"00"),RIGHT(YEAR(B1272),2),C1272,"_",D1272))</f>
        <v>1023ASHC_CT</v>
      </c>
      <c r="B1272" s="4">
        <f>B1271</f>
        <v>45202</v>
      </c>
      <c r="C1272" s="3" t="str">
        <f>C1271</f>
        <v>ASHC</v>
      </c>
      <c r="D1272" s="3" t="str">
        <f>D1271</f>
        <v>CT</v>
      </c>
      <c r="F1272" s="2"/>
      <c r="G1272" s="2"/>
      <c r="H1272" s="2"/>
      <c r="I1272" s="2"/>
    </row>
    <row r="1273" spans="1:9" ht="12.75">
      <c r="A1273" s="5" t="str">
        <f>IF(LEN(D1273)=1,CONCATENATE(TEXT(MONTH(B1273),"00"),RIGHT(YEAR(B1273),2),C1273,"_0",D1273),CONCATENATE(TEXT(MONTH(B1273),"00"),RIGHT(YEAR(B1273),2),C1273,"_",D1273))</f>
        <v>1023ASHC_CT</v>
      </c>
      <c r="B1273" s="4">
        <f>B1272</f>
        <v>45202</v>
      </c>
      <c r="C1273" s="3" t="str">
        <f>C1272</f>
        <v>ASHC</v>
      </c>
      <c r="D1273" s="3" t="str">
        <f>D1272</f>
        <v>CT</v>
      </c>
      <c r="F1273" s="2"/>
      <c r="G1273" s="2"/>
      <c r="H1273" s="2"/>
      <c r="I1273" s="2"/>
    </row>
    <row r="1274" spans="1:9" ht="12.75">
      <c r="A1274" s="5" t="str">
        <f>IF(LEN(D1274)=1,CONCATENATE(TEXT(MONTH(B1274),"00"),RIGHT(YEAR(B1274),2),C1274,"_0",D1274),CONCATENATE(TEXT(MONTH(B1274),"00"),RIGHT(YEAR(B1274),2),C1274,"_",D1274))</f>
        <v>1023ASHC_CT</v>
      </c>
      <c r="B1274" s="4">
        <f>B1273</f>
        <v>45202</v>
      </c>
      <c r="C1274" s="3" t="str">
        <f>C1273</f>
        <v>ASHC</v>
      </c>
      <c r="D1274" s="3" t="str">
        <f>D1273</f>
        <v>CT</v>
      </c>
      <c r="F1274" s="2"/>
      <c r="G1274" s="2"/>
      <c r="H1274" s="2"/>
      <c r="I1274" s="2"/>
    </row>
    <row r="1275" spans="1:9" ht="12.75">
      <c r="A1275" s="5" t="str">
        <f>IF(LEN(D1275)=1,CONCATENATE(TEXT(MONTH(B1275),"00"),RIGHT(YEAR(B1275),2),C1275,"_0",D1275),CONCATENATE(TEXT(MONTH(B1275),"00"),RIGHT(YEAR(B1275),2),C1275,"_",D1275))</f>
        <v>1023ASHC_CT</v>
      </c>
      <c r="B1275" s="4">
        <f>B1274</f>
        <v>45202</v>
      </c>
      <c r="C1275" s="3" t="str">
        <f>C1274</f>
        <v>ASHC</v>
      </c>
      <c r="D1275" s="3" t="str">
        <f>D1274</f>
        <v>CT</v>
      </c>
      <c r="F1275" s="2"/>
      <c r="G1275" s="2"/>
      <c r="H1275" s="2"/>
      <c r="I1275" s="2"/>
    </row>
    <row r="1276" spans="1:9" ht="12.75">
      <c r="A1276" s="5" t="str">
        <f>IF(LEN(D1276)=1,CONCATENATE(TEXT(MONTH(B1276),"00"),RIGHT(YEAR(B1276),2),C1276,"_0",D1276),CONCATENATE(TEXT(MONTH(B1276),"00"),RIGHT(YEAR(B1276),2),C1276,"_",D1276))</f>
        <v>1023ASHC_CT</v>
      </c>
      <c r="B1276" s="4">
        <f>B1275</f>
        <v>45202</v>
      </c>
      <c r="C1276" s="3" t="str">
        <f>C1275</f>
        <v>ASHC</v>
      </c>
      <c r="D1276" s="3" t="str">
        <f>D1275</f>
        <v>CT</v>
      </c>
      <c r="F1276" s="2"/>
      <c r="G1276" s="2"/>
      <c r="H1276" s="2"/>
      <c r="I1276" s="2"/>
    </row>
    <row r="1277" spans="1:9" ht="12.75">
      <c r="A1277" s="5" t="str">
        <f>IF(LEN(D1277)=1,CONCATENATE(TEXT(MONTH(B1277),"00"),RIGHT(YEAR(B1277),2),C1277,"_0",D1277),CONCATENATE(TEXT(MONTH(B1277),"00"),RIGHT(YEAR(B1277),2),C1277,"_",D1277))</f>
        <v>1023ASHC_CT</v>
      </c>
      <c r="B1277" s="4">
        <f>B1276</f>
        <v>45202</v>
      </c>
      <c r="C1277" s="3" t="str">
        <f>C1276</f>
        <v>ASHC</v>
      </c>
      <c r="D1277" s="3" t="str">
        <f>D1276</f>
        <v>CT</v>
      </c>
      <c r="F1277" s="2"/>
      <c r="G1277" s="2"/>
      <c r="H1277" s="2"/>
      <c r="I1277" s="2"/>
    </row>
    <row r="1278" spans="1:9" ht="12.75">
      <c r="A1278" s="5" t="str">
        <f>IF(LEN(D1278)=1,CONCATENATE(TEXT(MONTH(B1278),"00"),RIGHT(YEAR(B1278),2),C1278,"_0",D1278),CONCATENATE(TEXT(MONTH(B1278),"00"),RIGHT(YEAR(B1278),2),C1278,"_",D1278))</f>
        <v>1023ASHC_CT</v>
      </c>
      <c r="B1278" s="4">
        <f>B1277</f>
        <v>45202</v>
      </c>
      <c r="C1278" s="3" t="str">
        <f>C1277</f>
        <v>ASHC</v>
      </c>
      <c r="D1278" s="3" t="str">
        <f>D1277</f>
        <v>CT</v>
      </c>
      <c r="F1278" s="2"/>
      <c r="G1278" s="2"/>
      <c r="H1278" s="2"/>
      <c r="I1278" s="2"/>
    </row>
    <row r="1279" spans="1:9" ht="12.75">
      <c r="A1279" s="5" t="str">
        <f>IF(LEN(D1279)=1,CONCATENATE(TEXT(MONTH(B1279),"00"),RIGHT(YEAR(B1279),2),C1279,"_0",D1279),CONCATENATE(TEXT(MONTH(B1279),"00"),RIGHT(YEAR(B1279),2),C1279,"_",D1279))</f>
        <v>1023ASHC_CT</v>
      </c>
      <c r="B1279" s="4">
        <f>B1278</f>
        <v>45202</v>
      </c>
      <c r="C1279" s="3" t="str">
        <f>C1278</f>
        <v>ASHC</v>
      </c>
      <c r="D1279" s="3" t="str">
        <f>D1278</f>
        <v>CT</v>
      </c>
      <c r="F1279" s="2"/>
      <c r="G1279" s="2"/>
      <c r="H1279" s="2"/>
      <c r="I1279" s="2"/>
    </row>
    <row r="1280" spans="1:9" ht="12.75">
      <c r="A1280" s="5" t="str">
        <f>IF(LEN(D1280)=1,CONCATENATE(TEXT(MONTH(B1280),"00"),RIGHT(YEAR(B1280),2),C1280,"_0",D1280),CONCATENATE(TEXT(MONTH(B1280),"00"),RIGHT(YEAR(B1280),2),C1280,"_",D1280))</f>
        <v>1023ASHC_CT</v>
      </c>
      <c r="B1280" s="4">
        <f>B1279</f>
        <v>45202</v>
      </c>
      <c r="C1280" s="3" t="str">
        <f>C1279</f>
        <v>ASHC</v>
      </c>
      <c r="D1280" s="3" t="str">
        <f>D1279</f>
        <v>CT</v>
      </c>
      <c r="F1280" s="2"/>
      <c r="G1280" s="2"/>
      <c r="H1280" s="2"/>
      <c r="I1280" s="2"/>
    </row>
    <row r="1281" spans="1:9" ht="12.75">
      <c r="A1281" s="5" t="str">
        <f>IF(LEN(D1281)=1,CONCATENATE(TEXT(MONTH(B1281),"00"),RIGHT(YEAR(B1281),2),C1281,"_0",D1281),CONCATENATE(TEXT(MONTH(B1281),"00"),RIGHT(YEAR(B1281),2),C1281,"_",D1281))</f>
        <v>1023ASHC_CT</v>
      </c>
      <c r="B1281" s="4">
        <f>B1280</f>
        <v>45202</v>
      </c>
      <c r="C1281" s="3" t="str">
        <f>C1280</f>
        <v>ASHC</v>
      </c>
      <c r="D1281" s="3" t="str">
        <f>D1280</f>
        <v>CT</v>
      </c>
      <c r="F1281" s="2"/>
      <c r="G1281" s="2"/>
      <c r="H1281" s="2"/>
      <c r="I1281" s="2"/>
    </row>
    <row r="1282" spans="1:9" ht="12.75">
      <c r="A1282" s="5" t="str">
        <f>IF(LEN(D1282)=1,CONCATENATE(TEXT(MONTH(B1282),"00"),RIGHT(YEAR(B1282),2),C1282,"_0",D1282),CONCATENATE(TEXT(MONTH(B1282),"00"),RIGHT(YEAR(B1282),2),C1282,"_",D1282))</f>
        <v>1023ASHC_CT</v>
      </c>
      <c r="B1282" s="4">
        <f>B1281</f>
        <v>45202</v>
      </c>
      <c r="C1282" s="3" t="str">
        <f>C1281</f>
        <v>ASHC</v>
      </c>
      <c r="D1282" s="3" t="str">
        <f>D1281</f>
        <v>CT</v>
      </c>
      <c r="F1282" s="2"/>
      <c r="G1282" s="2"/>
      <c r="H1282" s="2"/>
      <c r="I1282" s="2"/>
    </row>
    <row r="1283" spans="1:9" ht="12.75">
      <c r="A1283" s="5" t="str">
        <f>IF(LEN(D1283)=1,CONCATENATE(TEXT(MONTH(B1283),"00"),RIGHT(YEAR(B1283),2),C1283,"_0",D1283),CONCATENATE(TEXT(MONTH(B1283),"00"),RIGHT(YEAR(B1283),2),C1283,"_",D1283))</f>
        <v>1023ASHC_CT</v>
      </c>
      <c r="B1283" s="4">
        <f>B1282</f>
        <v>45202</v>
      </c>
      <c r="C1283" s="3" t="str">
        <f>C1282</f>
        <v>ASHC</v>
      </c>
      <c r="D1283" s="3" t="str">
        <f>D1282</f>
        <v>CT</v>
      </c>
      <c r="F1283" s="2"/>
      <c r="G1283" s="2"/>
      <c r="H1283" s="2"/>
      <c r="I1283" s="2"/>
    </row>
    <row r="1284" spans="1:9" ht="12.75">
      <c r="A1284" s="5" t="str">
        <f>IF(LEN(D1284)=1,CONCATENATE(TEXT(MONTH(B1284),"00"),RIGHT(YEAR(B1284),2),C1284,"_0",D1284),CONCATENATE(TEXT(MONTH(B1284),"00"),RIGHT(YEAR(B1284),2),C1284,"_",D1284))</f>
        <v>1023ASHC_CT</v>
      </c>
      <c r="B1284" s="4">
        <f>B1283</f>
        <v>45202</v>
      </c>
      <c r="C1284" s="3" t="str">
        <f>C1283</f>
        <v>ASHC</v>
      </c>
      <c r="D1284" s="3" t="str">
        <f>D1283</f>
        <v>CT</v>
      </c>
      <c r="F1284" s="2"/>
      <c r="G1284" s="2"/>
      <c r="H1284" s="2"/>
      <c r="I1284" s="2"/>
    </row>
    <row r="1285" spans="1:9" ht="12.75">
      <c r="A1285" s="5" t="str">
        <f>IF(LEN(D1285)=1,CONCATENATE(TEXT(MONTH(B1285),"00"),RIGHT(YEAR(B1285),2),C1285,"_0",D1285),CONCATENATE(TEXT(MONTH(B1285),"00"),RIGHT(YEAR(B1285),2),C1285,"_",D1285))</f>
        <v>1023ASHC_CT</v>
      </c>
      <c r="B1285" s="4">
        <f>B1284</f>
        <v>45202</v>
      </c>
      <c r="C1285" s="3" t="str">
        <f>C1284</f>
        <v>ASHC</v>
      </c>
      <c r="D1285" s="3" t="str">
        <f>D1284</f>
        <v>CT</v>
      </c>
      <c r="F1285" s="2"/>
      <c r="G1285" s="2"/>
      <c r="H1285" s="2"/>
      <c r="I1285" s="2"/>
    </row>
    <row r="1286" spans="1:9" ht="12.75">
      <c r="A1286" s="5" t="str">
        <f>IF(LEN(D1286)=1,CONCATENATE(TEXT(MONTH(B1286),"00"),RIGHT(YEAR(B1286),2),C1286,"_0",D1286),CONCATENATE(TEXT(MONTH(B1286),"00"),RIGHT(YEAR(B1286),2),C1286,"_",D1286))</f>
        <v>1023ASHC_CT</v>
      </c>
      <c r="B1286" s="4">
        <f>B1285</f>
        <v>45202</v>
      </c>
      <c r="C1286" s="3" t="str">
        <f>C1285</f>
        <v>ASHC</v>
      </c>
      <c r="D1286" s="3" t="str">
        <f>D1285</f>
        <v>CT</v>
      </c>
      <c r="F1286" s="2"/>
      <c r="G1286" s="2"/>
      <c r="H1286" s="2"/>
      <c r="I1286" s="2"/>
    </row>
    <row r="1287" spans="1:9" ht="12.75">
      <c r="A1287" s="5" t="str">
        <f>IF(LEN(D1287)=1,CONCATENATE(TEXT(MONTH(B1287),"00"),RIGHT(YEAR(B1287),2),C1287,"_0",D1287),CONCATENATE(TEXT(MONTH(B1287),"00"),RIGHT(YEAR(B1287),2),C1287,"_",D1287))</f>
        <v>1023ASHC_CT</v>
      </c>
      <c r="B1287" s="4">
        <f>B1286</f>
        <v>45202</v>
      </c>
      <c r="C1287" s="3" t="str">
        <f>C1286</f>
        <v>ASHC</v>
      </c>
      <c r="D1287" s="3" t="str">
        <f>D1286</f>
        <v>CT</v>
      </c>
      <c r="F1287" s="2"/>
      <c r="G1287" s="2"/>
      <c r="H1287" s="2"/>
      <c r="I1287" s="2"/>
    </row>
    <row r="1288" spans="1:9" ht="12.75">
      <c r="A1288" s="5" t="str">
        <f>IF(LEN(D1288)=1,CONCATENATE(TEXT(MONTH(B1288),"00"),RIGHT(YEAR(B1288),2),C1288,"_0",D1288),CONCATENATE(TEXT(MONTH(B1288),"00"),RIGHT(YEAR(B1288),2),C1288,"_",D1288))</f>
        <v>1023ASHC_CT</v>
      </c>
      <c r="B1288" s="4">
        <f>B1287</f>
        <v>45202</v>
      </c>
      <c r="C1288" s="3" t="str">
        <f>C1287</f>
        <v>ASHC</v>
      </c>
      <c r="D1288" s="3" t="str">
        <f>D1287</f>
        <v>CT</v>
      </c>
      <c r="F1288" s="2"/>
      <c r="G1288" s="2"/>
      <c r="H1288" s="2"/>
      <c r="I1288" s="2"/>
    </row>
    <row r="1289" spans="1:9" ht="12.75">
      <c r="A1289" s="5" t="str">
        <f>IF(LEN(D1289)=1,CONCATENATE(TEXT(MONTH(B1289),"00"),RIGHT(YEAR(B1289),2),C1289,"_0",D1289),CONCATENATE(TEXT(MONTH(B1289),"00"),RIGHT(YEAR(B1289),2),C1289,"_",D1289))</f>
        <v>1023ASHC_CT</v>
      </c>
      <c r="B1289" s="4">
        <f>B1288</f>
        <v>45202</v>
      </c>
      <c r="C1289" s="3" t="str">
        <f>C1288</f>
        <v>ASHC</v>
      </c>
      <c r="D1289" s="3" t="str">
        <f>D1288</f>
        <v>CT</v>
      </c>
      <c r="F1289" s="2"/>
      <c r="G1289" s="2"/>
      <c r="H1289" s="2"/>
      <c r="I1289" s="2"/>
    </row>
    <row r="1290" spans="1:9" ht="12.75">
      <c r="A1290" s="5" t="str">
        <f>IF(LEN(D1290)=1,CONCATENATE(TEXT(MONTH(B1290),"00"),RIGHT(YEAR(B1290),2),C1290,"_0",D1290),CONCATENATE(TEXT(MONTH(B1290),"00"),RIGHT(YEAR(B1290),2),C1290,"_",D1290))</f>
        <v>1023ASHC_CT</v>
      </c>
      <c r="B1290" s="4">
        <f>B1289</f>
        <v>45202</v>
      </c>
      <c r="C1290" s="3" t="str">
        <f>C1289</f>
        <v>ASHC</v>
      </c>
      <c r="D1290" s="3" t="str">
        <f>D1289</f>
        <v>CT</v>
      </c>
      <c r="F1290" s="2"/>
      <c r="G1290" s="2"/>
      <c r="H1290" s="2"/>
      <c r="I1290" s="2"/>
    </row>
    <row r="1291" spans="1:9" ht="12.75">
      <c r="A1291" s="5" t="str">
        <f>IF(LEN(D1291)=1,CONCATENATE(TEXT(MONTH(B1291),"00"),RIGHT(YEAR(B1291),2),C1291,"_0",D1291),CONCATENATE(TEXT(MONTH(B1291),"00"),RIGHT(YEAR(B1291),2),C1291,"_",D1291))</f>
        <v>1023ASHC_CT</v>
      </c>
      <c r="B1291" s="4">
        <f>B1290</f>
        <v>45202</v>
      </c>
      <c r="C1291" s="3" t="str">
        <f>C1290</f>
        <v>ASHC</v>
      </c>
      <c r="D1291" s="3" t="str">
        <f>D1290</f>
        <v>CT</v>
      </c>
      <c r="F1291" s="2"/>
      <c r="G1291" s="2"/>
      <c r="H1291" s="2"/>
      <c r="I1291" s="2"/>
    </row>
    <row r="1292" spans="1:9" ht="12.75">
      <c r="A1292" s="5" t="str">
        <f>IF(LEN(D1292)=1,CONCATENATE(TEXT(MONTH(B1292),"00"),RIGHT(YEAR(B1292),2),C1292,"_0",D1292),CONCATENATE(TEXT(MONTH(B1292),"00"),RIGHT(YEAR(B1292),2),C1292,"_",D1292))</f>
        <v>1023ASHC_CT</v>
      </c>
      <c r="B1292" s="4">
        <f>B1291</f>
        <v>45202</v>
      </c>
      <c r="C1292" s="3" t="str">
        <f>C1291</f>
        <v>ASHC</v>
      </c>
      <c r="D1292" s="3" t="str">
        <f>D1291</f>
        <v>CT</v>
      </c>
      <c r="F1292" s="2"/>
      <c r="G1292" s="2"/>
      <c r="H1292" s="2"/>
      <c r="I1292" s="2"/>
    </row>
    <row r="1293" spans="1:9" ht="12.75">
      <c r="A1293" s="5" t="str">
        <f>IF(LEN(D1293)=1,CONCATENATE(TEXT(MONTH(B1293),"00"),RIGHT(YEAR(B1293),2),C1293,"_0",D1293),CONCATENATE(TEXT(MONTH(B1293),"00"),RIGHT(YEAR(B1293),2),C1293,"_",D1293))</f>
        <v>1023ASHC_CT</v>
      </c>
      <c r="B1293" s="4">
        <f>B1292</f>
        <v>45202</v>
      </c>
      <c r="C1293" s="3" t="str">
        <f>C1292</f>
        <v>ASHC</v>
      </c>
      <c r="D1293" s="3" t="str">
        <f>D1292</f>
        <v>CT</v>
      </c>
      <c r="F1293" s="2"/>
      <c r="G1293" s="2"/>
      <c r="H1293" s="2"/>
      <c r="I1293" s="2"/>
    </row>
    <row r="1294" spans="1:9" ht="12.75">
      <c r="A1294" s="5" t="str">
        <f>IF(LEN(D1294)=1,CONCATENATE(TEXT(MONTH(B1294),"00"),RIGHT(YEAR(B1294),2),C1294,"_0",D1294),CONCATENATE(TEXT(MONTH(B1294),"00"),RIGHT(YEAR(B1294),2),C1294,"_",D1294))</f>
        <v>1023ASHC_CT</v>
      </c>
      <c r="B1294" s="4">
        <f>B1293</f>
        <v>45202</v>
      </c>
      <c r="C1294" s="3" t="str">
        <f>C1293</f>
        <v>ASHC</v>
      </c>
      <c r="D1294" s="3" t="str">
        <f>D1293</f>
        <v>CT</v>
      </c>
      <c r="F1294" s="2"/>
      <c r="G1294" s="2"/>
      <c r="H1294" s="2"/>
      <c r="I1294" s="2"/>
    </row>
    <row r="1295" spans="1:9" ht="12.75">
      <c r="A1295" s="5" t="str">
        <f>IF(LEN(D1295)=1,CONCATENATE(TEXT(MONTH(B1295),"00"),RIGHT(YEAR(B1295),2),C1295,"_0",D1295),CONCATENATE(TEXT(MONTH(B1295),"00"),RIGHT(YEAR(B1295),2),C1295,"_",D1295))</f>
        <v>1023ASHC_CT</v>
      </c>
      <c r="B1295" s="4">
        <f>B1294</f>
        <v>45202</v>
      </c>
      <c r="C1295" s="3" t="str">
        <f>C1294</f>
        <v>ASHC</v>
      </c>
      <c r="D1295" s="3" t="str">
        <f>D1294</f>
        <v>CT</v>
      </c>
      <c r="F1295" s="2"/>
      <c r="G1295" s="2"/>
      <c r="H1295" s="2"/>
      <c r="I1295" s="2"/>
    </row>
    <row r="1296" spans="1:9" ht="12.75">
      <c r="A1296" s="5" t="str">
        <f>IF(LEN(D1296)=1,CONCATENATE(TEXT(MONTH(B1296),"00"),RIGHT(YEAR(B1296),2),C1296,"_0",D1296),CONCATENATE(TEXT(MONTH(B1296),"00"),RIGHT(YEAR(B1296),2),C1296,"_",D1296))</f>
        <v>1023ASHC_CT</v>
      </c>
      <c r="B1296" s="4">
        <f>B1295</f>
        <v>45202</v>
      </c>
      <c r="C1296" s="3" t="str">
        <f>C1295</f>
        <v>ASHC</v>
      </c>
      <c r="D1296" s="3" t="str">
        <f>D1295</f>
        <v>CT</v>
      </c>
      <c r="F1296" s="2"/>
      <c r="G1296" s="2"/>
      <c r="H1296" s="2"/>
      <c r="I1296" s="2"/>
    </row>
    <row r="1297" spans="1:9" ht="12.75">
      <c r="A1297" s="5" t="str">
        <f>IF(LEN(D1297)=1,CONCATENATE(TEXT(MONTH(B1297),"00"),RIGHT(YEAR(B1297),2),C1297,"_0",D1297),CONCATENATE(TEXT(MONTH(B1297),"00"),RIGHT(YEAR(B1297),2),C1297,"_",D1297))</f>
        <v>1023ASHC_CT</v>
      </c>
      <c r="B1297" s="4">
        <f>B1296</f>
        <v>45202</v>
      </c>
      <c r="C1297" s="3" t="str">
        <f>C1296</f>
        <v>ASHC</v>
      </c>
      <c r="D1297" s="3" t="str">
        <f>D1296</f>
        <v>CT</v>
      </c>
      <c r="F1297" s="2"/>
      <c r="G1297" s="2"/>
      <c r="H1297" s="2"/>
      <c r="I1297" s="2"/>
    </row>
    <row r="1298" spans="1:9" ht="12.75">
      <c r="A1298" s="5" t="str">
        <f>IF(LEN(D1298)=1,CONCATENATE(TEXT(MONTH(B1298),"00"),RIGHT(YEAR(B1298),2),C1298,"_0",D1298),CONCATENATE(TEXT(MONTH(B1298),"00"),RIGHT(YEAR(B1298),2),C1298,"_",D1298))</f>
        <v>1023ASHC_CT</v>
      </c>
      <c r="B1298" s="4">
        <f>B1297</f>
        <v>45202</v>
      </c>
      <c r="C1298" s="3" t="str">
        <f>C1297</f>
        <v>ASHC</v>
      </c>
      <c r="D1298" s="3" t="str">
        <f>D1297</f>
        <v>CT</v>
      </c>
      <c r="F1298" s="2"/>
      <c r="G1298" s="2"/>
      <c r="H1298" s="2"/>
      <c r="I1298" s="2"/>
    </row>
    <row r="1299" spans="1:9" ht="12.75">
      <c r="A1299" s="5" t="str">
        <f>IF(LEN(D1299)=1,CONCATENATE(TEXT(MONTH(B1299),"00"),RIGHT(YEAR(B1299),2),C1299,"_0",D1299),CONCATENATE(TEXT(MONTH(B1299),"00"),RIGHT(YEAR(B1299),2),C1299,"_",D1299))</f>
        <v>1023ASHC_CT</v>
      </c>
      <c r="B1299" s="4">
        <f>B1298</f>
        <v>45202</v>
      </c>
      <c r="C1299" s="3" t="str">
        <f>C1298</f>
        <v>ASHC</v>
      </c>
      <c r="D1299" s="3" t="str">
        <f>D1298</f>
        <v>CT</v>
      </c>
      <c r="F1299" s="2"/>
      <c r="G1299" s="2"/>
      <c r="H1299" s="2"/>
      <c r="I1299" s="2"/>
    </row>
    <row r="1300" spans="1:9" ht="12.75">
      <c r="A1300" s="5" t="str">
        <f>IF(LEN(D1300)=1,CONCATENATE(TEXT(MONTH(B1300),"00"),RIGHT(YEAR(B1300),2),C1300,"_0",D1300),CONCATENATE(TEXT(MONTH(B1300),"00"),RIGHT(YEAR(B1300),2),C1300,"_",D1300))</f>
        <v>1023ASHC_CT</v>
      </c>
      <c r="B1300" s="4">
        <f>B1299</f>
        <v>45202</v>
      </c>
      <c r="C1300" s="3" t="str">
        <f>C1299</f>
        <v>ASHC</v>
      </c>
      <c r="D1300" s="3" t="str">
        <f>D1299</f>
        <v>CT</v>
      </c>
      <c r="F1300" s="2"/>
      <c r="G1300" s="2"/>
      <c r="H1300" s="2"/>
      <c r="I1300" s="2"/>
    </row>
    <row r="1301" spans="1:9" ht="12.75">
      <c r="A1301" s="5" t="str">
        <f>IF(LEN(D1301)=1,CONCATENATE(TEXT(MONTH(B1301),"00"),RIGHT(YEAR(B1301),2),C1301,"_0",D1301),CONCATENATE(TEXT(MONTH(B1301),"00"),RIGHT(YEAR(B1301),2),C1301,"_",D1301))</f>
        <v>1023ASHC_CT</v>
      </c>
      <c r="B1301" s="4">
        <f>B1300</f>
        <v>45202</v>
      </c>
      <c r="C1301" s="3" t="str">
        <f>C1300</f>
        <v>ASHC</v>
      </c>
      <c r="D1301" s="3" t="str">
        <f>D1300</f>
        <v>CT</v>
      </c>
      <c r="F1301" s="2"/>
      <c r="G1301" s="2"/>
      <c r="H1301" s="2"/>
      <c r="I1301" s="2"/>
    </row>
    <row r="1302" spans="1:9" ht="12.75">
      <c r="A1302" s="5" t="str">
        <f>IF(LEN(D1302)=1,CONCATENATE(TEXT(MONTH(B1302),"00"),RIGHT(YEAR(B1302),2),C1302,"_0",D1302),CONCATENATE(TEXT(MONTH(B1302),"00"),RIGHT(YEAR(B1302),2),C1302,"_",D1302))</f>
        <v>1023ASHC_CT</v>
      </c>
      <c r="B1302" s="4">
        <f>B1301</f>
        <v>45202</v>
      </c>
      <c r="C1302" s="3" t="str">
        <f>C1301</f>
        <v>ASHC</v>
      </c>
      <c r="D1302" s="3" t="str">
        <f>D1301</f>
        <v>CT</v>
      </c>
      <c r="F1302" s="2"/>
      <c r="G1302" s="2"/>
      <c r="H1302" s="2"/>
      <c r="I1302" s="2"/>
    </row>
    <row r="1303" spans="1:9" ht="12.75">
      <c r="A1303" s="5" t="str">
        <f>IF(LEN(D1303)=1,CONCATENATE(TEXT(MONTH(B1303),"00"),RIGHT(YEAR(B1303),2),C1303,"_0",D1303),CONCATENATE(TEXT(MONTH(B1303),"00"),RIGHT(YEAR(B1303),2),C1303,"_",D1303))</f>
        <v>1023ASHC_CT</v>
      </c>
      <c r="B1303" s="4">
        <f>B1302</f>
        <v>45202</v>
      </c>
      <c r="C1303" s="3" t="str">
        <f>C1302</f>
        <v>ASHC</v>
      </c>
      <c r="D1303" s="3" t="str">
        <f>D1302</f>
        <v>CT</v>
      </c>
      <c r="F1303" s="2"/>
      <c r="G1303" s="2"/>
      <c r="H1303" s="2"/>
      <c r="I1303" s="2"/>
    </row>
    <row r="1304" spans="1:9" ht="12.75">
      <c r="A1304" s="5" t="str">
        <f>IF(LEN(D1304)=1,CONCATENATE(TEXT(MONTH(B1304),"00"),RIGHT(YEAR(B1304),2),C1304,"_0",D1304),CONCATENATE(TEXT(MONTH(B1304),"00"),RIGHT(YEAR(B1304),2),C1304,"_",D1304))</f>
        <v>1023ASHC_CT</v>
      </c>
      <c r="B1304" s="4">
        <f>B1303</f>
        <v>45202</v>
      </c>
      <c r="C1304" s="3" t="str">
        <f>C1303</f>
        <v>ASHC</v>
      </c>
      <c r="D1304" s="3" t="str">
        <f>D1303</f>
        <v>CT</v>
      </c>
      <c r="F1304" s="2"/>
      <c r="G1304" s="2"/>
      <c r="H1304" s="2"/>
      <c r="I1304" s="2"/>
    </row>
    <row r="1305" spans="1:9" ht="12.75">
      <c r="A1305" s="5" t="str">
        <f>IF(LEN(D1305)=1,CONCATENATE(TEXT(MONTH(B1305),"00"),RIGHT(YEAR(B1305),2),C1305,"_0",D1305),CONCATENATE(TEXT(MONTH(B1305),"00"),RIGHT(YEAR(B1305),2),C1305,"_",D1305))</f>
        <v>1023ASHC_CT</v>
      </c>
      <c r="B1305" s="4">
        <f>B1304</f>
        <v>45202</v>
      </c>
      <c r="C1305" s="3" t="str">
        <f>C1304</f>
        <v>ASHC</v>
      </c>
      <c r="D1305" s="3" t="str">
        <f>D1304</f>
        <v>CT</v>
      </c>
      <c r="F1305" s="2"/>
      <c r="G1305" s="2"/>
      <c r="H1305" s="2"/>
      <c r="I1305" s="2"/>
    </row>
    <row r="1306" spans="1:9" ht="12.75">
      <c r="A1306" s="5" t="str">
        <f>IF(LEN(D1306)=1,CONCATENATE(TEXT(MONTH(B1306),"00"),RIGHT(YEAR(B1306),2),C1306,"_0",D1306),CONCATENATE(TEXT(MONTH(B1306),"00"),RIGHT(YEAR(B1306),2),C1306,"_",D1306))</f>
        <v>1023ASHC_CT</v>
      </c>
      <c r="B1306" s="4">
        <f>B1305</f>
        <v>45202</v>
      </c>
      <c r="C1306" s="3" t="str">
        <f>C1305</f>
        <v>ASHC</v>
      </c>
      <c r="D1306" s="3" t="str">
        <f>D1305</f>
        <v>CT</v>
      </c>
      <c r="F1306" s="2"/>
      <c r="G1306" s="2"/>
      <c r="H1306" s="2"/>
      <c r="I1306" s="2"/>
    </row>
    <row r="1307" spans="1:9" ht="12.75">
      <c r="A1307" s="5" t="str">
        <f>IF(LEN(D1307)=1,CONCATENATE(TEXT(MONTH(B1307),"00"),RIGHT(YEAR(B1307),2),C1307,"_0",D1307),CONCATENATE(TEXT(MONTH(B1307),"00"),RIGHT(YEAR(B1307),2),C1307,"_",D1307))</f>
        <v>1023ASHC_CT</v>
      </c>
      <c r="B1307" s="4">
        <f>B1306</f>
        <v>45202</v>
      </c>
      <c r="C1307" s="3" t="str">
        <f>C1306</f>
        <v>ASHC</v>
      </c>
      <c r="D1307" s="3" t="str">
        <f>D1306</f>
        <v>CT</v>
      </c>
      <c r="F1307" s="2"/>
      <c r="G1307" s="2"/>
      <c r="H1307" s="2"/>
      <c r="I1307" s="2"/>
    </row>
    <row r="1308" spans="1:9" ht="12.75">
      <c r="A1308" s="5" t="str">
        <f>IF(LEN(D1308)=1,CONCATENATE(TEXT(MONTH(B1308),"00"),RIGHT(YEAR(B1308),2),C1308,"_0",D1308),CONCATENATE(TEXT(MONTH(B1308),"00"),RIGHT(YEAR(B1308),2),C1308,"_",D1308))</f>
        <v>1023ASHC_CT</v>
      </c>
      <c r="B1308" s="4">
        <f>B1307</f>
        <v>45202</v>
      </c>
      <c r="C1308" s="3" t="str">
        <f>C1307</f>
        <v>ASHC</v>
      </c>
      <c r="D1308" s="3" t="str">
        <f>D1307</f>
        <v>CT</v>
      </c>
      <c r="F1308" s="2"/>
      <c r="G1308" s="2"/>
      <c r="H1308" s="2"/>
      <c r="I1308" s="2"/>
    </row>
    <row r="1309" spans="1:9" ht="12.75">
      <c r="A1309" s="5" t="str">
        <f>IF(LEN(D1309)=1,CONCATENATE(TEXT(MONTH(B1309),"00"),RIGHT(YEAR(B1309),2),C1309,"_0",D1309),CONCATENATE(TEXT(MONTH(B1309),"00"),RIGHT(YEAR(B1309),2),C1309,"_",D1309))</f>
        <v>1023ASHC_CT</v>
      </c>
      <c r="B1309" s="4">
        <f>B1308</f>
        <v>45202</v>
      </c>
      <c r="C1309" s="3" t="str">
        <f>C1308</f>
        <v>ASHC</v>
      </c>
      <c r="D1309" s="3" t="str">
        <f>D1308</f>
        <v>CT</v>
      </c>
      <c r="F1309" s="2"/>
      <c r="G1309" s="2"/>
      <c r="H1309" s="2"/>
      <c r="I1309" s="2"/>
    </row>
    <row r="1310" spans="1:9" ht="12.75">
      <c r="A1310" s="5" t="str">
        <f>IF(LEN(D1310)=1,CONCATENATE(TEXT(MONTH(B1310),"00"),RIGHT(YEAR(B1310),2),C1310,"_0",D1310),CONCATENATE(TEXT(MONTH(B1310),"00"),RIGHT(YEAR(B1310),2),C1310,"_",D1310))</f>
        <v>1023ASHC_CT</v>
      </c>
      <c r="B1310" s="4">
        <f>B1309</f>
        <v>45202</v>
      </c>
      <c r="C1310" s="3" t="str">
        <f>C1309</f>
        <v>ASHC</v>
      </c>
      <c r="D1310" s="3" t="str">
        <f>D1309</f>
        <v>CT</v>
      </c>
      <c r="F1310" s="2"/>
      <c r="G1310" s="2"/>
      <c r="H1310" s="2"/>
      <c r="I1310" s="2"/>
    </row>
    <row r="1311" spans="1:9" ht="12.75">
      <c r="A1311" s="5" t="str">
        <f>IF(LEN(D1311)=1,CONCATENATE(TEXT(MONTH(B1311),"00"),RIGHT(YEAR(B1311),2),C1311,"_0",D1311),CONCATENATE(TEXT(MONTH(B1311),"00"),RIGHT(YEAR(B1311),2),C1311,"_",D1311))</f>
        <v>1023ASHC_CT</v>
      </c>
      <c r="B1311" s="4">
        <f>B1310</f>
        <v>45202</v>
      </c>
      <c r="C1311" s="3" t="str">
        <f>C1310</f>
        <v>ASHC</v>
      </c>
      <c r="D1311" s="3" t="str">
        <f>D1310</f>
        <v>CT</v>
      </c>
      <c r="F1311" s="2"/>
      <c r="G1311" s="2"/>
      <c r="H1311" s="2"/>
      <c r="I1311" s="2"/>
    </row>
    <row r="1312" spans="1:9" ht="12.75">
      <c r="A1312" s="5" t="str">
        <f>IF(LEN(D1312)=1,CONCATENATE(TEXT(MONTH(B1312),"00"),RIGHT(YEAR(B1312),2),C1312,"_0",D1312),CONCATENATE(TEXT(MONTH(B1312),"00"),RIGHT(YEAR(B1312),2),C1312,"_",D1312))</f>
        <v>1023ASHC_CT</v>
      </c>
      <c r="B1312" s="4">
        <f>B1311</f>
        <v>45202</v>
      </c>
      <c r="C1312" s="3" t="str">
        <f>C1311</f>
        <v>ASHC</v>
      </c>
      <c r="D1312" s="3" t="str">
        <f>D1311</f>
        <v>CT</v>
      </c>
      <c r="F1312" s="2"/>
      <c r="G1312" s="2"/>
      <c r="H1312" s="2"/>
      <c r="I1312" s="2"/>
    </row>
    <row r="1313" spans="1:9" ht="12.75">
      <c r="A1313" s="5" t="str">
        <f>IF(LEN(D1313)=1,CONCATENATE(TEXT(MONTH(B1313),"00"),RIGHT(YEAR(B1313),2),C1313,"_0",D1313),CONCATENATE(TEXT(MONTH(B1313),"00"),RIGHT(YEAR(B1313),2),C1313,"_",D1313))</f>
        <v>1023ASHC_CT</v>
      </c>
      <c r="B1313" s="4">
        <f>B1312</f>
        <v>45202</v>
      </c>
      <c r="C1313" s="3" t="str">
        <f>C1312</f>
        <v>ASHC</v>
      </c>
      <c r="D1313" s="3" t="str">
        <f>D1312</f>
        <v>CT</v>
      </c>
      <c r="F1313" s="2"/>
      <c r="G1313" s="2"/>
      <c r="H1313" s="2"/>
      <c r="I1313" s="2"/>
    </row>
    <row r="1314" spans="1:9" ht="12.75">
      <c r="A1314" s="5" t="str">
        <f>IF(LEN(D1314)=1,CONCATENATE(TEXT(MONTH(B1314),"00"),RIGHT(YEAR(B1314),2),C1314,"_0",D1314),CONCATENATE(TEXT(MONTH(B1314),"00"),RIGHT(YEAR(B1314),2),C1314,"_",D1314))</f>
        <v>1023ASHC_CT</v>
      </c>
      <c r="B1314" s="4">
        <f>B1313</f>
        <v>45202</v>
      </c>
      <c r="C1314" s="3" t="str">
        <f>C1313</f>
        <v>ASHC</v>
      </c>
      <c r="D1314" s="3" t="str">
        <f>D1313</f>
        <v>CT</v>
      </c>
      <c r="F1314" s="2"/>
      <c r="G1314" s="2"/>
      <c r="H1314" s="2"/>
      <c r="I1314" s="2"/>
    </row>
    <row r="1315" spans="1:9" ht="12.75">
      <c r="A1315" s="5" t="str">
        <f>IF(LEN(D1315)=1,CONCATENATE(TEXT(MONTH(B1315),"00"),RIGHT(YEAR(B1315),2),C1315,"_0",D1315),CONCATENATE(TEXT(MONTH(B1315),"00"),RIGHT(YEAR(B1315),2),C1315,"_",D1315))</f>
        <v>1023ASHC_CT</v>
      </c>
      <c r="B1315" s="4">
        <f>B1314</f>
        <v>45202</v>
      </c>
      <c r="C1315" s="3" t="str">
        <f>C1314</f>
        <v>ASHC</v>
      </c>
      <c r="D1315" s="3" t="str">
        <f>D1314</f>
        <v>CT</v>
      </c>
      <c r="F1315" s="2"/>
      <c r="G1315" s="2"/>
      <c r="H1315" s="2"/>
      <c r="I1315" s="2"/>
    </row>
    <row r="1316" spans="1:9" ht="12.75">
      <c r="A1316" s="5" t="str">
        <f>IF(LEN(D1316)=1,CONCATENATE(TEXT(MONTH(B1316),"00"),RIGHT(YEAR(B1316),2),C1316,"_0",D1316),CONCATENATE(TEXT(MONTH(B1316),"00"),RIGHT(YEAR(B1316),2),C1316,"_",D1316))</f>
        <v>1023ASHC_CT</v>
      </c>
      <c r="B1316" s="4">
        <f>B1315</f>
        <v>45202</v>
      </c>
      <c r="C1316" s="3" t="str">
        <f>C1315</f>
        <v>ASHC</v>
      </c>
      <c r="D1316" s="3" t="str">
        <f>D1315</f>
        <v>CT</v>
      </c>
      <c r="F1316" s="2"/>
      <c r="G1316" s="2"/>
      <c r="H1316" s="2"/>
      <c r="I1316" s="2"/>
    </row>
    <row r="1317" spans="1:9" ht="12.75">
      <c r="A1317" s="5" t="str">
        <f>IF(LEN(D1317)=1,CONCATENATE(TEXT(MONTH(B1317),"00"),RIGHT(YEAR(B1317),2),C1317,"_0",D1317),CONCATENATE(TEXT(MONTH(B1317),"00"),RIGHT(YEAR(B1317),2),C1317,"_",D1317))</f>
        <v>1023ASHC_CT</v>
      </c>
      <c r="B1317" s="4">
        <f>B1316</f>
        <v>45202</v>
      </c>
      <c r="C1317" s="3" t="str">
        <f>C1316</f>
        <v>ASHC</v>
      </c>
      <c r="D1317" s="3" t="str">
        <f>D1316</f>
        <v>CT</v>
      </c>
      <c r="F1317" s="2"/>
      <c r="G1317" s="2"/>
      <c r="H1317" s="2"/>
      <c r="I1317" s="2"/>
    </row>
    <row r="1318" spans="1:9" ht="12.75">
      <c r="A1318" s="5" t="str">
        <f>IF(LEN(D1318)=1,CONCATENATE(TEXT(MONTH(B1318),"00"),RIGHT(YEAR(B1318),2),C1318,"_0",D1318),CONCATENATE(TEXT(MONTH(B1318),"00"),RIGHT(YEAR(B1318),2),C1318,"_",D1318))</f>
        <v>1023ASHC_CT</v>
      </c>
      <c r="B1318" s="4">
        <f>B1317</f>
        <v>45202</v>
      </c>
      <c r="C1318" s="3" t="str">
        <f>C1317</f>
        <v>ASHC</v>
      </c>
      <c r="D1318" s="3" t="str">
        <f>D1317</f>
        <v>CT</v>
      </c>
      <c r="F1318" s="2"/>
      <c r="G1318" s="2"/>
      <c r="H1318" s="2"/>
      <c r="I1318" s="2"/>
    </row>
    <row r="1319" spans="1:9" ht="12.75">
      <c r="A1319" s="5" t="str">
        <f>IF(LEN(D1319)=1,CONCATENATE(TEXT(MONTH(B1319),"00"),RIGHT(YEAR(B1319),2),C1319,"_0",D1319),CONCATENATE(TEXT(MONTH(B1319),"00"),RIGHT(YEAR(B1319),2),C1319,"_",D1319))</f>
        <v>1023ASHC_CT</v>
      </c>
      <c r="B1319" s="4">
        <f>B1318</f>
        <v>45202</v>
      </c>
      <c r="C1319" s="3" t="str">
        <f>C1318</f>
        <v>ASHC</v>
      </c>
      <c r="D1319" s="3" t="str">
        <f>D1318</f>
        <v>CT</v>
      </c>
      <c r="F1319" s="2"/>
      <c r="G1319" s="2"/>
      <c r="H1319" s="2"/>
      <c r="I1319" s="2"/>
    </row>
    <row r="1320" spans="1:9" ht="12.75">
      <c r="A1320" s="5" t="str">
        <f>IF(LEN(D1320)=1,CONCATENATE(TEXT(MONTH(B1320),"00"),RIGHT(YEAR(B1320),2),C1320,"_0",D1320),CONCATENATE(TEXT(MONTH(B1320),"00"),RIGHT(YEAR(B1320),2),C1320,"_",D1320))</f>
        <v>1023ASHC_CT</v>
      </c>
      <c r="B1320" s="4">
        <f>B1319</f>
        <v>45202</v>
      </c>
      <c r="C1320" s="3" t="str">
        <f>C1319</f>
        <v>ASHC</v>
      </c>
      <c r="D1320" s="3" t="str">
        <f>D1319</f>
        <v>CT</v>
      </c>
      <c r="F1320" s="2"/>
      <c r="G1320" s="2"/>
      <c r="H1320" s="2"/>
      <c r="I1320" s="2"/>
    </row>
    <row r="1321" spans="1:9" ht="12.75">
      <c r="A1321" s="5" t="str">
        <f>IF(LEN(D1321)=1,CONCATENATE(TEXT(MONTH(B1321),"00"),RIGHT(YEAR(B1321),2),C1321,"_0",D1321),CONCATENATE(TEXT(MONTH(B1321),"00"),RIGHT(YEAR(B1321),2),C1321,"_",D1321))</f>
        <v>1023ASHC_CT</v>
      </c>
      <c r="B1321" s="4">
        <f>B1320</f>
        <v>45202</v>
      </c>
      <c r="C1321" s="3" t="str">
        <f>C1320</f>
        <v>ASHC</v>
      </c>
      <c r="D1321" s="3" t="str">
        <f>D1320</f>
        <v>CT</v>
      </c>
      <c r="F1321" s="2"/>
      <c r="G1321" s="2"/>
      <c r="H1321" s="2"/>
      <c r="I1321" s="2"/>
    </row>
    <row r="1322" spans="1:9" ht="12.75">
      <c r="A1322" s="5" t="str">
        <f>IF(LEN(D1322)=1,CONCATENATE(TEXT(MONTH(B1322),"00"),RIGHT(YEAR(B1322),2),C1322,"_0",D1322),CONCATENATE(TEXT(MONTH(B1322),"00"),RIGHT(YEAR(B1322),2),C1322,"_",D1322))</f>
        <v>1023ASHC_CT</v>
      </c>
      <c r="B1322" s="4">
        <f>B1321</f>
        <v>45202</v>
      </c>
      <c r="C1322" s="3" t="str">
        <f>C1321</f>
        <v>ASHC</v>
      </c>
      <c r="D1322" s="3" t="str">
        <f>D1321</f>
        <v>CT</v>
      </c>
      <c r="F1322" s="2"/>
      <c r="G1322" s="2"/>
      <c r="H1322" s="2"/>
      <c r="I1322" s="2"/>
    </row>
    <row r="1323" spans="1:9" ht="12.75">
      <c r="A1323" s="5" t="str">
        <f>IF(LEN(D1323)=1,CONCATENATE(TEXT(MONTH(B1323),"00"),RIGHT(YEAR(B1323),2),C1323,"_0",D1323),CONCATENATE(TEXT(MONTH(B1323),"00"),RIGHT(YEAR(B1323),2),C1323,"_",D1323))</f>
        <v>1023ASHC_CT</v>
      </c>
      <c r="B1323" s="4">
        <f>B1322</f>
        <v>45202</v>
      </c>
      <c r="C1323" s="3" t="str">
        <f>C1322</f>
        <v>ASHC</v>
      </c>
      <c r="D1323" s="3" t="str">
        <f>D1322</f>
        <v>CT</v>
      </c>
      <c r="F1323" s="2"/>
      <c r="G1323" s="2"/>
      <c r="H1323" s="2"/>
      <c r="I1323" s="2"/>
    </row>
    <row r="1324" spans="1:9" ht="12.75">
      <c r="A1324" s="5" t="str">
        <f>IF(LEN(D1324)=1,CONCATENATE(TEXT(MONTH(B1324),"00"),RIGHT(YEAR(B1324),2),C1324,"_0",D1324),CONCATENATE(TEXT(MONTH(B1324),"00"),RIGHT(YEAR(B1324),2),C1324,"_",D1324))</f>
        <v>1023ASHC_CT</v>
      </c>
      <c r="B1324" s="4">
        <f>B1323</f>
        <v>45202</v>
      </c>
      <c r="C1324" s="3" t="str">
        <f>C1323</f>
        <v>ASHC</v>
      </c>
      <c r="D1324" s="3" t="str">
        <f>D1323</f>
        <v>CT</v>
      </c>
      <c r="F1324" s="2"/>
      <c r="G1324" s="2"/>
      <c r="H1324" s="2"/>
      <c r="I1324" s="2"/>
    </row>
    <row r="1325" spans="1:9" ht="12.75">
      <c r="A1325" s="5" t="str">
        <f>IF(LEN(D1325)=1,CONCATENATE(TEXT(MONTH(B1325),"00"),RIGHT(YEAR(B1325),2),C1325,"_0",D1325),CONCATENATE(TEXT(MONTH(B1325),"00"),RIGHT(YEAR(B1325),2),C1325,"_",D1325))</f>
        <v>1023ASHC_CT</v>
      </c>
      <c r="B1325" s="4">
        <f>B1324</f>
        <v>45202</v>
      </c>
      <c r="C1325" s="3" t="str">
        <f>C1324</f>
        <v>ASHC</v>
      </c>
      <c r="D1325" s="3" t="str">
        <f>D1324</f>
        <v>CT</v>
      </c>
      <c r="F1325" s="2"/>
      <c r="G1325" s="2"/>
      <c r="H1325" s="2"/>
      <c r="I1325" s="2"/>
    </row>
    <row r="1326" spans="1:9" ht="12.75">
      <c r="A1326" s="5" t="str">
        <f>IF(LEN(D1326)=1,CONCATENATE(TEXT(MONTH(B1326),"00"),RIGHT(YEAR(B1326),2),C1326,"_0",D1326),CONCATENATE(TEXT(MONTH(B1326),"00"),RIGHT(YEAR(B1326),2),C1326,"_",D1326))</f>
        <v>1023ASHC_CT</v>
      </c>
      <c r="B1326" s="4">
        <f>B1325</f>
        <v>45202</v>
      </c>
      <c r="C1326" s="3" t="str">
        <f>C1325</f>
        <v>ASHC</v>
      </c>
      <c r="D1326" s="3" t="str">
        <f>D1325</f>
        <v>CT</v>
      </c>
      <c r="F1326" s="2"/>
      <c r="G1326" s="2"/>
      <c r="H1326" s="2"/>
      <c r="I1326" s="2"/>
    </row>
    <row r="1327" spans="1:9" ht="12.75">
      <c r="A1327" s="5" t="str">
        <f>IF(LEN(D1327)=1,CONCATENATE(TEXT(MONTH(B1327),"00"),RIGHT(YEAR(B1327),2),C1327,"_0",D1327),CONCATENATE(TEXT(MONTH(B1327),"00"),RIGHT(YEAR(B1327),2),C1327,"_",D1327))</f>
        <v>1023ASHC_CT</v>
      </c>
      <c r="B1327" s="4">
        <f>B1326</f>
        <v>45202</v>
      </c>
      <c r="C1327" s="3" t="str">
        <f>C1326</f>
        <v>ASHC</v>
      </c>
      <c r="D1327" s="3" t="str">
        <f>D1326</f>
        <v>CT</v>
      </c>
      <c r="F1327" s="2"/>
      <c r="G1327" s="2"/>
      <c r="H1327" s="2"/>
      <c r="I1327" s="2"/>
    </row>
    <row r="1328" spans="1:9" ht="12.75">
      <c r="A1328" s="5" t="str">
        <f>IF(LEN(D1328)=1,CONCATENATE(TEXT(MONTH(B1328),"00"),RIGHT(YEAR(B1328),2),C1328,"_0",D1328),CONCATENATE(TEXT(MONTH(B1328),"00"),RIGHT(YEAR(B1328),2),C1328,"_",D1328))</f>
        <v>1023ASHC_CT</v>
      </c>
      <c r="B1328" s="4">
        <f>B1327</f>
        <v>45202</v>
      </c>
      <c r="C1328" s="3" t="str">
        <f>C1327</f>
        <v>ASHC</v>
      </c>
      <c r="D1328" s="3" t="str">
        <f>D1327</f>
        <v>CT</v>
      </c>
      <c r="F1328" s="2"/>
      <c r="G1328" s="2"/>
      <c r="H1328" s="2"/>
      <c r="I1328" s="2"/>
    </row>
    <row r="1329" spans="1:9" ht="12.75">
      <c r="A1329" s="5" t="str">
        <f>IF(LEN(D1329)=1,CONCATENATE(TEXT(MONTH(B1329),"00"),RIGHT(YEAR(B1329),2),C1329,"_0",D1329),CONCATENATE(TEXT(MONTH(B1329),"00"),RIGHT(YEAR(B1329),2),C1329,"_",D1329))</f>
        <v>1023ASHC_CT</v>
      </c>
      <c r="B1329" s="4">
        <f>B1328</f>
        <v>45202</v>
      </c>
      <c r="C1329" s="3" t="str">
        <f>C1328</f>
        <v>ASHC</v>
      </c>
      <c r="D1329" s="3" t="str">
        <f>D1328</f>
        <v>CT</v>
      </c>
      <c r="F1329" s="2"/>
      <c r="G1329" s="2"/>
      <c r="H1329" s="2"/>
      <c r="I1329" s="2"/>
    </row>
    <row r="1330" spans="1:9" ht="12.75">
      <c r="A1330" s="5" t="str">
        <f>IF(LEN(D1330)=1,CONCATENATE(TEXT(MONTH(B1330),"00"),RIGHT(YEAR(B1330),2),C1330,"_0",D1330),CONCATENATE(TEXT(MONTH(B1330),"00"),RIGHT(YEAR(B1330),2),C1330,"_",D1330))</f>
        <v>1023ASHC_CT</v>
      </c>
      <c r="B1330" s="4">
        <f>B1329</f>
        <v>45202</v>
      </c>
      <c r="C1330" s="3" t="str">
        <f>C1329</f>
        <v>ASHC</v>
      </c>
      <c r="D1330" s="3" t="str">
        <f>D1329</f>
        <v>CT</v>
      </c>
      <c r="F1330" s="2"/>
      <c r="G1330" s="2"/>
      <c r="H1330" s="2"/>
      <c r="I1330" s="2"/>
    </row>
    <row r="1331" spans="1:9" ht="12.75">
      <c r="A1331" s="5" t="str">
        <f>IF(LEN(D1331)=1,CONCATENATE(TEXT(MONTH(B1331),"00"),RIGHT(YEAR(B1331),2),C1331,"_0",D1331),CONCATENATE(TEXT(MONTH(B1331),"00"),RIGHT(YEAR(B1331),2),C1331,"_",D1331))</f>
        <v>1023ASHC_CT</v>
      </c>
      <c r="B1331" s="4">
        <f>B1330</f>
        <v>45202</v>
      </c>
      <c r="C1331" s="3" t="str">
        <f>C1330</f>
        <v>ASHC</v>
      </c>
      <c r="D1331" s="3" t="str">
        <f>D1330</f>
        <v>CT</v>
      </c>
      <c r="F1331" s="2"/>
      <c r="G1331" s="2"/>
      <c r="H1331" s="2"/>
      <c r="I1331" s="2"/>
    </row>
    <row r="1332" spans="1:9" ht="12.75">
      <c r="A1332" s="5" t="str">
        <f>IF(LEN(D1332)=1,CONCATENATE(TEXT(MONTH(B1332),"00"),RIGHT(YEAR(B1332),2),C1332,"_0",D1332),CONCATENATE(TEXT(MONTH(B1332),"00"),RIGHT(YEAR(B1332),2),C1332,"_",D1332))</f>
        <v>1023ASHC_CT</v>
      </c>
      <c r="B1332" s="4">
        <f>B1331</f>
        <v>45202</v>
      </c>
      <c r="C1332" s="3" t="str">
        <f>C1331</f>
        <v>ASHC</v>
      </c>
      <c r="D1332" s="3" t="str">
        <f>D1331</f>
        <v>CT</v>
      </c>
      <c r="F1332" s="2"/>
      <c r="G1332" s="2"/>
      <c r="H1332" s="2"/>
      <c r="I1332" s="2"/>
    </row>
    <row r="1333" spans="1:9" ht="12.75">
      <c r="A1333" s="5" t="str">
        <f>IF(LEN(D1333)=1,CONCATENATE(TEXT(MONTH(B1333),"00"),RIGHT(YEAR(B1333),2),C1333,"_0",D1333),CONCATENATE(TEXT(MONTH(B1333),"00"),RIGHT(YEAR(B1333),2),C1333,"_",D1333))</f>
        <v>1023ASHC_CT</v>
      </c>
      <c r="B1333" s="4">
        <f>B1332</f>
        <v>45202</v>
      </c>
      <c r="C1333" s="3" t="str">
        <f>C1332</f>
        <v>ASHC</v>
      </c>
      <c r="D1333" s="3" t="str">
        <f>D1332</f>
        <v>CT</v>
      </c>
      <c r="F1333" s="2"/>
      <c r="G1333" s="2"/>
      <c r="H1333" s="2"/>
      <c r="I1333" s="2"/>
    </row>
    <row r="1334" spans="1:9" ht="12.75">
      <c r="A1334" s="5" t="str">
        <f>IF(LEN(D1334)=1,CONCATENATE(TEXT(MONTH(B1334),"00"),RIGHT(YEAR(B1334),2),C1334,"_0",D1334),CONCATENATE(TEXT(MONTH(B1334),"00"),RIGHT(YEAR(B1334),2),C1334,"_",D1334))</f>
        <v>1023ASHC_CT</v>
      </c>
      <c r="B1334" s="4">
        <f>B1333</f>
        <v>45202</v>
      </c>
      <c r="C1334" s="3" t="str">
        <f>C1333</f>
        <v>ASHC</v>
      </c>
      <c r="D1334" s="3" t="str">
        <f>D1333</f>
        <v>CT</v>
      </c>
      <c r="F1334" s="2"/>
      <c r="G1334" s="2"/>
      <c r="H1334" s="2"/>
      <c r="I1334" s="2"/>
    </row>
    <row r="1335" spans="1:9" ht="12.75">
      <c r="A1335" s="5" t="str">
        <f>IF(LEN(D1335)=1,CONCATENATE(TEXT(MONTH(B1335),"00"),RIGHT(YEAR(B1335),2),C1335,"_0",D1335),CONCATENATE(TEXT(MONTH(B1335),"00"),RIGHT(YEAR(B1335),2),C1335,"_",D1335))</f>
        <v>1023ASHC_CT</v>
      </c>
      <c r="B1335" s="4">
        <f>B1334</f>
        <v>45202</v>
      </c>
      <c r="C1335" s="3" t="str">
        <f>C1334</f>
        <v>ASHC</v>
      </c>
      <c r="D1335" s="3" t="str">
        <f>D1334</f>
        <v>CT</v>
      </c>
      <c r="F1335" s="2"/>
      <c r="G1335" s="2"/>
      <c r="H1335" s="2"/>
      <c r="I1335" s="2"/>
    </row>
    <row r="1336" spans="1:9" ht="12.75">
      <c r="A1336" s="5" t="str">
        <f>IF(LEN(D1336)=1,CONCATENATE(TEXT(MONTH(B1336),"00"),RIGHT(YEAR(B1336),2),C1336,"_0",D1336),CONCATENATE(TEXT(MONTH(B1336),"00"),RIGHT(YEAR(B1336),2),C1336,"_",D1336))</f>
        <v>1023ASHC_CT</v>
      </c>
      <c r="B1336" s="4">
        <f>B1335</f>
        <v>45202</v>
      </c>
      <c r="C1336" s="3" t="str">
        <f>C1335</f>
        <v>ASHC</v>
      </c>
      <c r="D1336" s="3" t="str">
        <f>D1335</f>
        <v>CT</v>
      </c>
      <c r="F1336" s="2"/>
      <c r="G1336" s="2"/>
      <c r="H1336" s="2"/>
      <c r="I1336" s="2"/>
    </row>
    <row r="1337" spans="1:9" ht="12.75">
      <c r="A1337" s="5" t="str">
        <f>IF(LEN(D1337)=1,CONCATENATE(TEXT(MONTH(B1337),"00"),RIGHT(YEAR(B1337),2),C1337,"_0",D1337),CONCATENATE(TEXT(MONTH(B1337),"00"),RIGHT(YEAR(B1337),2),C1337,"_",D1337))</f>
        <v>1023ASHC_CT</v>
      </c>
      <c r="B1337" s="4">
        <f>B1336</f>
        <v>45202</v>
      </c>
      <c r="C1337" s="3" t="str">
        <f>C1336</f>
        <v>ASHC</v>
      </c>
      <c r="D1337" s="3" t="str">
        <f>D1336</f>
        <v>CT</v>
      </c>
      <c r="F1337" s="2"/>
      <c r="G1337" s="2"/>
      <c r="H1337" s="2"/>
      <c r="I1337" s="2"/>
    </row>
    <row r="1338" spans="1:9" ht="12.75">
      <c r="A1338" s="5" t="str">
        <f>IF(LEN(D1338)=1,CONCATENATE(TEXT(MONTH(B1338),"00"),RIGHT(YEAR(B1338),2),C1338,"_0",D1338),CONCATENATE(TEXT(MONTH(B1338),"00"),RIGHT(YEAR(B1338),2),C1338,"_",D1338))</f>
        <v>1023ASHC_CT</v>
      </c>
      <c r="B1338" s="4">
        <f>B1337</f>
        <v>45202</v>
      </c>
      <c r="C1338" s="3" t="str">
        <f>C1337</f>
        <v>ASHC</v>
      </c>
      <c r="D1338" s="3" t="str">
        <f>D1337</f>
        <v>CT</v>
      </c>
      <c r="F1338" s="2"/>
      <c r="G1338" s="2"/>
      <c r="H1338" s="2"/>
      <c r="I1338" s="2"/>
    </row>
    <row r="1339" spans="1:9" ht="12.75">
      <c r="A1339" s="5" t="str">
        <f>IF(LEN(D1339)=1,CONCATENATE(TEXT(MONTH(B1339),"00"),RIGHT(YEAR(B1339),2),C1339,"_0",D1339),CONCATENATE(TEXT(MONTH(B1339),"00"),RIGHT(YEAR(B1339),2),C1339,"_",D1339))</f>
        <v>1023ASHC_CT</v>
      </c>
      <c r="B1339" s="4">
        <f>B1338</f>
        <v>45202</v>
      </c>
      <c r="C1339" s="3" t="str">
        <f>C1338</f>
        <v>ASHC</v>
      </c>
      <c r="D1339" s="3" t="str">
        <f>D1338</f>
        <v>CT</v>
      </c>
      <c r="F1339" s="2"/>
      <c r="G1339" s="2"/>
      <c r="H1339" s="2"/>
      <c r="I1339" s="2"/>
    </row>
    <row r="1340" spans="1:9" ht="12.75">
      <c r="A1340" s="5" t="str">
        <f>IF(LEN(D1340)=1,CONCATENATE(TEXT(MONTH(B1340),"00"),RIGHT(YEAR(B1340),2),C1340,"_0",D1340),CONCATENATE(TEXT(MONTH(B1340),"00"),RIGHT(YEAR(B1340),2),C1340,"_",D1340))</f>
        <v>1023ASHC_CT</v>
      </c>
      <c r="B1340" s="4">
        <f>B1339</f>
        <v>45202</v>
      </c>
      <c r="C1340" s="3" t="str">
        <f>C1339</f>
        <v>ASHC</v>
      </c>
      <c r="D1340" s="3" t="str">
        <f>D1339</f>
        <v>CT</v>
      </c>
      <c r="F1340" s="2"/>
      <c r="G1340" s="2"/>
      <c r="H1340" s="2"/>
      <c r="I1340" s="2"/>
    </row>
    <row r="1341" spans="1:9" ht="12.75">
      <c r="A1341" s="5" t="str">
        <f>IF(LEN(D1341)=1,CONCATENATE(TEXT(MONTH(B1341),"00"),RIGHT(YEAR(B1341),2),C1341,"_0",D1341),CONCATENATE(TEXT(MONTH(B1341),"00"),RIGHT(YEAR(B1341),2),C1341,"_",D1341))</f>
        <v>1023ASHC_CT</v>
      </c>
      <c r="B1341" s="4">
        <f>B1340</f>
        <v>45202</v>
      </c>
      <c r="C1341" s="3" t="str">
        <f>C1340</f>
        <v>ASHC</v>
      </c>
      <c r="D1341" s="3" t="str">
        <f>D1340</f>
        <v>CT</v>
      </c>
      <c r="F1341" s="2"/>
      <c r="G1341" s="2"/>
      <c r="H1341" s="2"/>
      <c r="I1341" s="2"/>
    </row>
    <row r="1342" spans="1:9" ht="12.75">
      <c r="A1342" s="5" t="str">
        <f>IF(LEN(D1342)=1,CONCATENATE(TEXT(MONTH(B1342),"00"),RIGHT(YEAR(B1342),2),C1342,"_0",D1342),CONCATENATE(TEXT(MONTH(B1342),"00"),RIGHT(YEAR(B1342),2),C1342,"_",D1342))</f>
        <v>1023ASHC_CT</v>
      </c>
      <c r="B1342" s="4">
        <f>B1341</f>
        <v>45202</v>
      </c>
      <c r="C1342" s="3" t="str">
        <f>C1341</f>
        <v>ASHC</v>
      </c>
      <c r="D1342" s="3" t="str">
        <f>D1341</f>
        <v>CT</v>
      </c>
      <c r="F1342" s="2"/>
      <c r="G1342" s="2"/>
      <c r="H1342" s="2"/>
      <c r="I1342" s="2"/>
    </row>
    <row r="1343" spans="1:9" ht="12.75">
      <c r="A1343" s="5" t="str">
        <f>IF(LEN(D1343)=1,CONCATENATE(TEXT(MONTH(B1343),"00"),RIGHT(YEAR(B1343),2),C1343,"_0",D1343),CONCATENATE(TEXT(MONTH(B1343),"00"),RIGHT(YEAR(B1343),2),C1343,"_",D1343))</f>
        <v>1023ASHC_CT</v>
      </c>
      <c r="B1343" s="4">
        <f>B1342</f>
        <v>45202</v>
      </c>
      <c r="C1343" s="3" t="str">
        <f>C1342</f>
        <v>ASHC</v>
      </c>
      <c r="D1343" s="3" t="str">
        <f>D1342</f>
        <v>CT</v>
      </c>
      <c r="F1343" s="2"/>
      <c r="G1343" s="2"/>
      <c r="H1343" s="2"/>
      <c r="I1343" s="2"/>
    </row>
    <row r="1344" spans="1:9" ht="12.75">
      <c r="A1344" s="5" t="str">
        <f>IF(LEN(D1344)=1,CONCATENATE(TEXT(MONTH(B1344),"00"),RIGHT(YEAR(B1344),2),C1344,"_0",D1344),CONCATENATE(TEXT(MONTH(B1344),"00"),RIGHT(YEAR(B1344),2),C1344,"_",D1344))</f>
        <v>1023ASHC_CT</v>
      </c>
      <c r="B1344" s="4">
        <f>B1343</f>
        <v>45202</v>
      </c>
      <c r="C1344" s="3" t="str">
        <f>C1343</f>
        <v>ASHC</v>
      </c>
      <c r="D1344" s="3" t="str">
        <f>D1343</f>
        <v>CT</v>
      </c>
      <c r="F1344" s="2"/>
      <c r="G1344" s="2"/>
      <c r="H1344" s="2"/>
      <c r="I1344" s="2"/>
    </row>
    <row r="1345" spans="1:9" ht="12.75">
      <c r="A1345" s="5" t="str">
        <f>IF(LEN(D1345)=1,CONCATENATE(TEXT(MONTH(B1345),"00"),RIGHT(YEAR(B1345),2),C1345,"_0",D1345),CONCATENATE(TEXT(MONTH(B1345),"00"),RIGHT(YEAR(B1345),2),C1345,"_",D1345))</f>
        <v>1023ASHC_CT</v>
      </c>
      <c r="B1345" s="4">
        <f>B1344</f>
        <v>45202</v>
      </c>
      <c r="C1345" s="3" t="str">
        <f>C1344</f>
        <v>ASHC</v>
      </c>
      <c r="D1345" s="3" t="str">
        <f>D1344</f>
        <v>CT</v>
      </c>
      <c r="F1345" s="2"/>
      <c r="G1345" s="2"/>
      <c r="H1345" s="2"/>
      <c r="I1345" s="2"/>
    </row>
    <row r="1346" spans="1:9" ht="12.75">
      <c r="A1346" s="5" t="str">
        <f>IF(LEN(D1346)=1,CONCATENATE(TEXT(MONTH(B1346),"00"),RIGHT(YEAR(B1346),2),C1346,"_0",D1346),CONCATENATE(TEXT(MONTH(B1346),"00"),RIGHT(YEAR(B1346),2),C1346,"_",D1346))</f>
        <v>1023ASHC_CT</v>
      </c>
      <c r="B1346" s="4">
        <f>B1345</f>
        <v>45202</v>
      </c>
      <c r="C1346" s="3" t="str">
        <f>C1345</f>
        <v>ASHC</v>
      </c>
      <c r="D1346" s="3" t="str">
        <f>D1345</f>
        <v>CT</v>
      </c>
      <c r="F1346" s="2"/>
      <c r="G1346" s="2"/>
      <c r="H1346" s="2"/>
      <c r="I1346" s="2"/>
    </row>
    <row r="1347" spans="1:9" ht="12.75">
      <c r="A1347" s="5" t="str">
        <f>IF(LEN(D1347)=1,CONCATENATE(TEXT(MONTH(B1347),"00"),RIGHT(YEAR(B1347),2),C1347,"_0",D1347),CONCATENATE(TEXT(MONTH(B1347),"00"),RIGHT(YEAR(B1347),2),C1347,"_",D1347))</f>
        <v>1023ASHC_CT</v>
      </c>
      <c r="B1347" s="4">
        <f>B1346</f>
        <v>45202</v>
      </c>
      <c r="C1347" s="3" t="str">
        <f>C1346</f>
        <v>ASHC</v>
      </c>
      <c r="D1347" s="3" t="str">
        <f>D1346</f>
        <v>CT</v>
      </c>
      <c r="F1347" s="2"/>
      <c r="G1347" s="2"/>
      <c r="H1347" s="2"/>
      <c r="I1347" s="2"/>
    </row>
    <row r="1348" spans="1:9" ht="12.75">
      <c r="A1348" s="5" t="str">
        <f>IF(LEN(D1348)=1,CONCATENATE(TEXT(MONTH(B1348),"00"),RIGHT(YEAR(B1348),2),C1348,"_0",D1348),CONCATENATE(TEXT(MONTH(B1348),"00"),RIGHT(YEAR(B1348),2),C1348,"_",D1348))</f>
        <v>1023ASHC_CT</v>
      </c>
      <c r="B1348" s="4">
        <f>B1347</f>
        <v>45202</v>
      </c>
      <c r="C1348" s="3" t="str">
        <f>C1347</f>
        <v>ASHC</v>
      </c>
      <c r="D1348" s="3" t="str">
        <f>D1347</f>
        <v>CT</v>
      </c>
      <c r="F1348" s="2"/>
      <c r="G1348" s="2"/>
      <c r="H1348" s="2"/>
      <c r="I1348" s="2"/>
    </row>
    <row r="1349" spans="1:9" ht="12.75">
      <c r="A1349" s="5" t="str">
        <f>IF(LEN(D1349)=1,CONCATENATE(TEXT(MONTH(B1349),"00"),RIGHT(YEAR(B1349),2),C1349,"_0",D1349),CONCATENATE(TEXT(MONTH(B1349),"00"),RIGHT(YEAR(B1349),2),C1349,"_",D1349))</f>
        <v>1023ASHC_CT</v>
      </c>
      <c r="B1349" s="4">
        <f>B1348</f>
        <v>45202</v>
      </c>
      <c r="C1349" s="3" t="str">
        <f>C1348</f>
        <v>ASHC</v>
      </c>
      <c r="D1349" s="3" t="str">
        <f>D1348</f>
        <v>CT</v>
      </c>
      <c r="F1349" s="2"/>
      <c r="G1349" s="2"/>
      <c r="H1349" s="2"/>
      <c r="I1349" s="2"/>
    </row>
    <row r="1350" spans="1:9" ht="12.75">
      <c r="A1350" s="5" t="str">
        <f>IF(LEN(D1350)=1,CONCATENATE(TEXT(MONTH(B1350),"00"),RIGHT(YEAR(B1350),2),C1350,"_0",D1350),CONCATENATE(TEXT(MONTH(B1350),"00"),RIGHT(YEAR(B1350),2),C1350,"_",D1350))</f>
        <v>1023ASHC_CT</v>
      </c>
      <c r="B1350" s="4">
        <f>B1349</f>
        <v>45202</v>
      </c>
      <c r="C1350" s="3" t="str">
        <f>C1349</f>
        <v>ASHC</v>
      </c>
      <c r="D1350" s="3" t="str">
        <f>D1349</f>
        <v>CT</v>
      </c>
      <c r="F1350" s="2"/>
      <c r="G1350" s="2"/>
      <c r="H1350" s="2"/>
      <c r="I1350" s="2"/>
    </row>
    <row r="1351" spans="1:9" ht="12.75">
      <c r="A1351" s="5" t="str">
        <f>IF(LEN(D1351)=1,CONCATENATE(TEXT(MONTH(B1351),"00"),RIGHT(YEAR(B1351),2),C1351,"_0",D1351),CONCATENATE(TEXT(MONTH(B1351),"00"),RIGHT(YEAR(B1351),2),C1351,"_",D1351))</f>
        <v>1023ASHC_CT</v>
      </c>
      <c r="B1351" s="4">
        <f>B1350</f>
        <v>45202</v>
      </c>
      <c r="C1351" s="3" t="str">
        <f>C1350</f>
        <v>ASHC</v>
      </c>
      <c r="D1351" s="3" t="str">
        <f>D1350</f>
        <v>CT</v>
      </c>
      <c r="F1351" s="2"/>
      <c r="G1351" s="2"/>
      <c r="H1351" s="2"/>
      <c r="I1351" s="2"/>
    </row>
    <row r="1352" spans="1:9" ht="12.75">
      <c r="A1352" s="5" t="str">
        <f>IF(LEN(D1352)=1,CONCATENATE(TEXT(MONTH(B1352),"00"),RIGHT(YEAR(B1352),2),C1352,"_0",D1352),CONCATENATE(TEXT(MONTH(B1352),"00"),RIGHT(YEAR(B1352),2),C1352,"_",D1352))</f>
        <v>1023ASHC_CT</v>
      </c>
      <c r="B1352" s="4">
        <f>B1351</f>
        <v>45202</v>
      </c>
      <c r="C1352" s="3" t="str">
        <f>C1351</f>
        <v>ASHC</v>
      </c>
      <c r="D1352" s="3" t="str">
        <f>D1351</f>
        <v>CT</v>
      </c>
      <c r="F1352" s="2"/>
      <c r="G1352" s="2"/>
      <c r="H1352" s="2"/>
      <c r="I1352" s="2"/>
    </row>
    <row r="1353" spans="1:9" ht="12.75">
      <c r="A1353" s="5" t="str">
        <f>IF(LEN(D1353)=1,CONCATENATE(TEXT(MONTH(B1353),"00"),RIGHT(YEAR(B1353),2),C1353,"_0",D1353),CONCATENATE(TEXT(MONTH(B1353),"00"),RIGHT(YEAR(B1353),2),C1353,"_",D1353))</f>
        <v>1023ASHC_CT</v>
      </c>
      <c r="B1353" s="4">
        <f>B1352</f>
        <v>45202</v>
      </c>
      <c r="C1353" s="3" t="str">
        <f>C1352</f>
        <v>ASHC</v>
      </c>
      <c r="D1353" s="3" t="str">
        <f>D1352</f>
        <v>CT</v>
      </c>
      <c r="F1353" s="2"/>
      <c r="G1353" s="2"/>
      <c r="H1353" s="2"/>
      <c r="I1353" s="2"/>
    </row>
    <row r="1354" spans="1:9" ht="12.75">
      <c r="A1354" s="5" t="str">
        <f>IF(LEN(D1354)=1,CONCATENATE(TEXT(MONTH(B1354),"00"),RIGHT(YEAR(B1354),2),C1354,"_0",D1354),CONCATENATE(TEXT(MONTH(B1354),"00"),RIGHT(YEAR(B1354),2),C1354,"_",D1354))</f>
        <v>1023ASHC_CT</v>
      </c>
      <c r="B1354" s="4">
        <f>B1353</f>
        <v>45202</v>
      </c>
      <c r="C1354" s="3" t="str">
        <f>C1353</f>
        <v>ASHC</v>
      </c>
      <c r="D1354" s="3" t="str">
        <f>D1353</f>
        <v>CT</v>
      </c>
      <c r="F1354" s="2"/>
      <c r="G1354" s="2"/>
      <c r="H1354" s="2"/>
      <c r="I1354" s="2"/>
    </row>
    <row r="1355" spans="1:9" ht="12.75">
      <c r="A1355" s="5" t="str">
        <f>IF(LEN(D1355)=1,CONCATENATE(TEXT(MONTH(B1355),"00"),RIGHT(YEAR(B1355),2),C1355,"_0",D1355),CONCATENATE(TEXT(MONTH(B1355),"00"),RIGHT(YEAR(B1355),2),C1355,"_",D1355))</f>
        <v>1023ASHC_CT</v>
      </c>
      <c r="B1355" s="4">
        <f>B1354</f>
        <v>45202</v>
      </c>
      <c r="C1355" s="3" t="str">
        <f>C1354</f>
        <v>ASHC</v>
      </c>
      <c r="D1355" s="3" t="str">
        <f>D1354</f>
        <v>CT</v>
      </c>
      <c r="F1355" s="2"/>
      <c r="G1355" s="2"/>
      <c r="H1355" s="2"/>
      <c r="I1355" s="2"/>
    </row>
    <row r="1356" spans="1:9" ht="12.75">
      <c r="A1356" s="5" t="str">
        <f>IF(LEN(D1356)=1,CONCATENATE(TEXT(MONTH(B1356),"00"),RIGHT(YEAR(B1356),2),C1356,"_0",D1356),CONCATENATE(TEXT(MONTH(B1356),"00"),RIGHT(YEAR(B1356),2),C1356,"_",D1356))</f>
        <v>1023ASHC_CT</v>
      </c>
      <c r="B1356" s="4">
        <f>B1355</f>
        <v>45202</v>
      </c>
      <c r="C1356" s="3" t="str">
        <f>C1355</f>
        <v>ASHC</v>
      </c>
      <c r="D1356" s="3" t="str">
        <f>D1355</f>
        <v>CT</v>
      </c>
      <c r="F1356" s="2"/>
      <c r="G1356" s="2"/>
      <c r="H1356" s="2"/>
      <c r="I1356" s="2"/>
    </row>
    <row r="1357" spans="1:9" ht="12.75">
      <c r="A1357" s="5" t="str">
        <f>IF(LEN(D1357)=1,CONCATENATE(TEXT(MONTH(B1357),"00"),RIGHT(YEAR(B1357),2),C1357,"_0",D1357),CONCATENATE(TEXT(MONTH(B1357),"00"),RIGHT(YEAR(B1357),2),C1357,"_",D1357))</f>
        <v>1023ASHC_CT</v>
      </c>
      <c r="B1357" s="4">
        <f>B1356</f>
        <v>45202</v>
      </c>
      <c r="C1357" s="3" t="str">
        <f>C1356</f>
        <v>ASHC</v>
      </c>
      <c r="D1357" s="3" t="str">
        <f>D1356</f>
        <v>CT</v>
      </c>
      <c r="F1357" s="2"/>
      <c r="G1357" s="2"/>
      <c r="H1357" s="2"/>
      <c r="I1357" s="2"/>
    </row>
    <row r="1358" spans="1:9" ht="12.75">
      <c r="A1358" s="5" t="str">
        <f>IF(LEN(D1358)=1,CONCATENATE(TEXT(MONTH(B1358),"00"),RIGHT(YEAR(B1358),2),C1358,"_0",D1358),CONCATENATE(TEXT(MONTH(B1358),"00"),RIGHT(YEAR(B1358),2),C1358,"_",D1358))</f>
        <v>1023ASHC_CT</v>
      </c>
      <c r="B1358" s="4">
        <f>B1357</f>
        <v>45202</v>
      </c>
      <c r="C1358" s="3" t="str">
        <f>C1357</f>
        <v>ASHC</v>
      </c>
      <c r="D1358" s="3" t="str">
        <f>D1357</f>
        <v>CT</v>
      </c>
      <c r="F1358" s="2"/>
      <c r="G1358" s="2"/>
      <c r="H1358" s="2"/>
      <c r="I1358" s="2"/>
    </row>
    <row r="1359" spans="1:9" ht="12.75">
      <c r="A1359" s="5" t="str">
        <f>IF(LEN(D1359)=1,CONCATENATE(TEXT(MONTH(B1359),"00"),RIGHT(YEAR(B1359),2),C1359,"_0",D1359),CONCATENATE(TEXT(MONTH(B1359),"00"),RIGHT(YEAR(B1359),2),C1359,"_",D1359))</f>
        <v>1023ASHC_CT</v>
      </c>
      <c r="B1359" s="4">
        <f>B1358</f>
        <v>45202</v>
      </c>
      <c r="C1359" s="3" t="str">
        <f>C1358</f>
        <v>ASHC</v>
      </c>
      <c r="D1359" s="3" t="str">
        <f>D1358</f>
        <v>CT</v>
      </c>
      <c r="F1359" s="2"/>
      <c r="G1359" s="2"/>
      <c r="H1359" s="2"/>
      <c r="I1359" s="2"/>
    </row>
    <row r="1360" spans="1:9" ht="12.75">
      <c r="A1360" s="5" t="str">
        <f>IF(LEN(D1360)=1,CONCATENATE(TEXT(MONTH(B1360),"00"),RIGHT(YEAR(B1360),2),C1360,"_0",D1360),CONCATENATE(TEXT(MONTH(B1360),"00"),RIGHT(YEAR(B1360),2),C1360,"_",D1360))</f>
        <v>1023ASHC_CT</v>
      </c>
      <c r="B1360" s="4">
        <f>B1359</f>
        <v>45202</v>
      </c>
      <c r="C1360" s="3" t="str">
        <f>C1359</f>
        <v>ASHC</v>
      </c>
      <c r="D1360" s="3" t="str">
        <f>D1359</f>
        <v>CT</v>
      </c>
      <c r="F1360" s="2"/>
      <c r="G1360" s="2"/>
      <c r="H1360" s="2"/>
      <c r="I1360" s="2"/>
    </row>
    <row r="1361" spans="1:9" ht="12.75">
      <c r="A1361" s="5" t="str">
        <f>IF(LEN(D1361)=1,CONCATENATE(TEXT(MONTH(B1361),"00"),RIGHT(YEAR(B1361),2),C1361,"_0",D1361),CONCATENATE(TEXT(MONTH(B1361),"00"),RIGHT(YEAR(B1361),2),C1361,"_",D1361))</f>
        <v>1023ASHC_CT</v>
      </c>
      <c r="B1361" s="4">
        <f>B1360</f>
        <v>45202</v>
      </c>
      <c r="C1361" s="3" t="str">
        <f>C1360</f>
        <v>ASHC</v>
      </c>
      <c r="D1361" s="3" t="str">
        <f>D1360</f>
        <v>CT</v>
      </c>
      <c r="F1361" s="2"/>
      <c r="G1361" s="2"/>
      <c r="H1361" s="2"/>
      <c r="I1361" s="2"/>
    </row>
    <row r="1362" spans="1:9" ht="12.75">
      <c r="A1362" s="5" t="str">
        <f>IF(LEN(D1362)=1,CONCATENATE(TEXT(MONTH(B1362),"00"),RIGHT(YEAR(B1362),2),C1362,"_0",D1362),CONCATENATE(TEXT(MONTH(B1362),"00"),RIGHT(YEAR(B1362),2),C1362,"_",D1362))</f>
        <v>1023ASHC_CT</v>
      </c>
      <c r="B1362" s="4">
        <f>B1361</f>
        <v>45202</v>
      </c>
      <c r="C1362" s="3" t="str">
        <f>C1361</f>
        <v>ASHC</v>
      </c>
      <c r="D1362" s="3" t="str">
        <f>D1361</f>
        <v>CT</v>
      </c>
      <c r="F1362" s="2"/>
      <c r="G1362" s="2"/>
      <c r="H1362" s="2"/>
      <c r="I1362" s="2"/>
    </row>
    <row r="1363" spans="1:9" ht="12.75">
      <c r="A1363" s="5" t="str">
        <f>IF(LEN(D1363)=1,CONCATENATE(TEXT(MONTH(B1363),"00"),RIGHT(YEAR(B1363),2),C1363,"_0",D1363),CONCATENATE(TEXT(MONTH(B1363),"00"),RIGHT(YEAR(B1363),2),C1363,"_",D1363))</f>
        <v>1023ASHC_CT</v>
      </c>
      <c r="B1363" s="4">
        <f>B1362</f>
        <v>45202</v>
      </c>
      <c r="C1363" s="3" t="str">
        <f>C1362</f>
        <v>ASHC</v>
      </c>
      <c r="D1363" s="3" t="str">
        <f>D1362</f>
        <v>CT</v>
      </c>
      <c r="F1363" s="2"/>
      <c r="G1363" s="2"/>
      <c r="H1363" s="2"/>
      <c r="I1363" s="2"/>
    </row>
    <row r="1364" spans="1:9" ht="12.75">
      <c r="A1364" s="5" t="str">
        <f>IF(LEN(D1364)=1,CONCATENATE(TEXT(MONTH(B1364),"00"),RIGHT(YEAR(B1364),2),C1364,"_0",D1364),CONCATENATE(TEXT(MONTH(B1364),"00"),RIGHT(YEAR(B1364),2),C1364,"_",D1364))</f>
        <v>1023ASHC_CT</v>
      </c>
      <c r="B1364" s="4">
        <f>B1363</f>
        <v>45202</v>
      </c>
      <c r="C1364" s="3" t="str">
        <f>C1363</f>
        <v>ASHC</v>
      </c>
      <c r="D1364" s="3" t="str">
        <f>D1363</f>
        <v>CT</v>
      </c>
      <c r="F1364" s="2"/>
      <c r="G1364" s="2"/>
      <c r="H1364" s="2"/>
      <c r="I1364" s="2"/>
    </row>
    <row r="1365" spans="1:9" ht="12.75">
      <c r="A1365" s="5" t="str">
        <f>IF(LEN(D1365)=1,CONCATENATE(TEXT(MONTH(B1365),"00"),RIGHT(YEAR(B1365),2),C1365,"_0",D1365),CONCATENATE(TEXT(MONTH(B1365),"00"),RIGHT(YEAR(B1365),2),C1365,"_",D1365))</f>
        <v>1023ASHC_CT</v>
      </c>
      <c r="B1365" s="4">
        <f>B1364</f>
        <v>45202</v>
      </c>
      <c r="C1365" s="3" t="str">
        <f>C1364</f>
        <v>ASHC</v>
      </c>
      <c r="D1365" s="3" t="str">
        <f>D1364</f>
        <v>CT</v>
      </c>
      <c r="F1365" s="2"/>
      <c r="G1365" s="2"/>
      <c r="H1365" s="2"/>
      <c r="I1365" s="2"/>
    </row>
    <row r="1366" spans="1:9" ht="12.75">
      <c r="A1366" s="5" t="str">
        <f>IF(LEN(D1366)=1,CONCATENATE(TEXT(MONTH(B1366),"00"),RIGHT(YEAR(B1366),2),C1366,"_0",D1366),CONCATENATE(TEXT(MONTH(B1366),"00"),RIGHT(YEAR(B1366),2),C1366,"_",D1366))</f>
        <v>1023ASHC_CT</v>
      </c>
      <c r="B1366" s="4">
        <f>B1365</f>
        <v>45202</v>
      </c>
      <c r="C1366" s="3" t="str">
        <f>C1365</f>
        <v>ASHC</v>
      </c>
      <c r="D1366" s="3" t="str">
        <f>D1365</f>
        <v>CT</v>
      </c>
      <c r="F1366" s="2"/>
      <c r="G1366" s="2"/>
      <c r="H1366" s="2"/>
      <c r="I1366" s="2"/>
    </row>
    <row r="1367" spans="1:9" ht="12.75">
      <c r="A1367" s="5" t="str">
        <f>IF(LEN(D1367)=1,CONCATENATE(TEXT(MONTH(B1367),"00"),RIGHT(YEAR(B1367),2),C1367,"_0",D1367),CONCATENATE(TEXT(MONTH(B1367),"00"),RIGHT(YEAR(B1367),2),C1367,"_",D1367))</f>
        <v>1023ASHC_CT</v>
      </c>
      <c r="B1367" s="4">
        <f>B1366</f>
        <v>45202</v>
      </c>
      <c r="C1367" s="3" t="str">
        <f>C1366</f>
        <v>ASHC</v>
      </c>
      <c r="D1367" s="3" t="str">
        <f>D1366</f>
        <v>CT</v>
      </c>
      <c r="F1367" s="2"/>
      <c r="G1367" s="2"/>
      <c r="H1367" s="2"/>
      <c r="I1367" s="2"/>
    </row>
    <row r="1368" spans="1:9" ht="12.75">
      <c r="A1368" s="5" t="str">
        <f>IF(LEN(D1368)=1,CONCATENATE(TEXT(MONTH(B1368),"00"),RIGHT(YEAR(B1368),2),C1368,"_0",D1368),CONCATENATE(TEXT(MONTH(B1368),"00"),RIGHT(YEAR(B1368),2),C1368,"_",D1368))</f>
        <v>1023ASHC_CT</v>
      </c>
      <c r="B1368" s="4">
        <f>B1367</f>
        <v>45202</v>
      </c>
      <c r="C1368" s="3" t="str">
        <f>C1367</f>
        <v>ASHC</v>
      </c>
      <c r="D1368" s="3" t="str">
        <f>D1367</f>
        <v>CT</v>
      </c>
      <c r="F1368" s="2"/>
      <c r="G1368" s="2"/>
      <c r="H1368" s="2"/>
      <c r="I1368" s="2"/>
    </row>
    <row r="1369" spans="1:9" ht="12.75">
      <c r="A1369" s="5" t="str">
        <f>IF(LEN(D1369)=1,CONCATENATE(TEXT(MONTH(B1369),"00"),RIGHT(YEAR(B1369),2),C1369,"_0",D1369),CONCATENATE(TEXT(MONTH(B1369),"00"),RIGHT(YEAR(B1369),2),C1369,"_",D1369))</f>
        <v>1023ASHC_CT</v>
      </c>
      <c r="B1369" s="4">
        <f>B1368</f>
        <v>45202</v>
      </c>
      <c r="C1369" s="3" t="str">
        <f>C1368</f>
        <v>ASHC</v>
      </c>
      <c r="D1369" s="3" t="str">
        <f>D1368</f>
        <v>CT</v>
      </c>
      <c r="F1369" s="2"/>
      <c r="G1369" s="2"/>
      <c r="H1369" s="2"/>
      <c r="I1369" s="2"/>
    </row>
    <row r="1370" spans="1:9" ht="12.75">
      <c r="A1370" s="5" t="str">
        <f>IF(LEN(D1370)=1,CONCATENATE(TEXT(MONTH(B1370),"00"),RIGHT(YEAR(B1370),2),C1370,"_0",D1370),CONCATENATE(TEXT(MONTH(B1370),"00"),RIGHT(YEAR(B1370),2),C1370,"_",D1370))</f>
        <v>1023ASHC_CT</v>
      </c>
      <c r="B1370" s="4">
        <f>B1369</f>
        <v>45202</v>
      </c>
      <c r="C1370" s="3" t="str">
        <f>C1369</f>
        <v>ASHC</v>
      </c>
      <c r="D1370" s="3" t="str">
        <f>D1369</f>
        <v>CT</v>
      </c>
      <c r="F1370" s="2"/>
      <c r="G1370" s="2"/>
      <c r="H1370" s="2"/>
      <c r="I1370" s="2"/>
    </row>
    <row r="1371" spans="1:9" ht="12.75">
      <c r="A1371" s="5" t="str">
        <f>IF(LEN(D1371)=1,CONCATENATE(TEXT(MONTH(B1371),"00"),RIGHT(YEAR(B1371),2),C1371,"_0",D1371),CONCATENATE(TEXT(MONTH(B1371),"00"),RIGHT(YEAR(B1371),2),C1371,"_",D1371))</f>
        <v>1023ASHC_CT</v>
      </c>
      <c r="B1371" s="4">
        <f>B1370</f>
        <v>45202</v>
      </c>
      <c r="C1371" s="3" t="str">
        <f>C1370</f>
        <v>ASHC</v>
      </c>
      <c r="D1371" s="3" t="str">
        <f>D1370</f>
        <v>CT</v>
      </c>
      <c r="F1371" s="2"/>
      <c r="G1371" s="2"/>
      <c r="H1371" s="2"/>
      <c r="I1371" s="2"/>
    </row>
    <row r="1372" spans="1:9" ht="12.75">
      <c r="A1372" s="5" t="str">
        <f>IF(LEN(D1372)=1,CONCATENATE(TEXT(MONTH(B1372),"00"),RIGHT(YEAR(B1372),2),C1372,"_0",D1372),CONCATENATE(TEXT(MONTH(B1372),"00"),RIGHT(YEAR(B1372),2),C1372,"_",D1372))</f>
        <v>1023ASHC_CT</v>
      </c>
      <c r="B1372" s="4">
        <f>B1371</f>
        <v>45202</v>
      </c>
      <c r="C1372" s="3" t="str">
        <f>C1371</f>
        <v>ASHC</v>
      </c>
      <c r="D1372" s="3" t="str">
        <f>D1371</f>
        <v>CT</v>
      </c>
      <c r="F1372" s="2"/>
      <c r="G1372" s="2"/>
      <c r="H1372" s="2"/>
      <c r="I1372" s="2"/>
    </row>
    <row r="1373" spans="1:9" ht="12.75">
      <c r="A1373" s="5" t="str">
        <f>IF(LEN(D1373)=1,CONCATENATE(TEXT(MONTH(B1373),"00"),RIGHT(YEAR(B1373),2),C1373,"_0",D1373),CONCATENATE(TEXT(MONTH(B1373),"00"),RIGHT(YEAR(B1373),2),C1373,"_",D1373))</f>
        <v>1023ASHC_CT</v>
      </c>
      <c r="B1373" s="4">
        <f>B1372</f>
        <v>45202</v>
      </c>
      <c r="C1373" s="3" t="str">
        <f>C1372</f>
        <v>ASHC</v>
      </c>
      <c r="D1373" s="3" t="str">
        <f>D1372</f>
        <v>CT</v>
      </c>
      <c r="F1373" s="2"/>
      <c r="G1373" s="2"/>
      <c r="H1373" s="2"/>
      <c r="I1373" s="2"/>
    </row>
    <row r="1374" spans="1:9" ht="12.75">
      <c r="A1374" s="5" t="str">
        <f>IF(LEN(D1374)=1,CONCATENATE(TEXT(MONTH(B1374),"00"),RIGHT(YEAR(B1374),2),C1374,"_0",D1374),CONCATENATE(TEXT(MONTH(B1374),"00"),RIGHT(YEAR(B1374),2),C1374,"_",D1374))</f>
        <v>1023ASHC_CT</v>
      </c>
      <c r="B1374" s="4">
        <f>B1373</f>
        <v>45202</v>
      </c>
      <c r="C1374" s="3" t="str">
        <f>C1373</f>
        <v>ASHC</v>
      </c>
      <c r="D1374" s="3" t="str">
        <f>D1373</f>
        <v>CT</v>
      </c>
      <c r="F1374" s="2"/>
      <c r="G1374" s="2"/>
      <c r="H1374" s="2"/>
      <c r="I1374" s="2"/>
    </row>
    <row r="1375" spans="1:9" ht="12.75">
      <c r="A1375" s="5" t="str">
        <f>IF(LEN(D1375)=1,CONCATENATE(TEXT(MONTH(B1375),"00"),RIGHT(YEAR(B1375),2),C1375,"_0",D1375),CONCATENATE(TEXT(MONTH(B1375),"00"),RIGHT(YEAR(B1375),2),C1375,"_",D1375))</f>
        <v>1023ASHC_CT</v>
      </c>
      <c r="B1375" s="4">
        <f>B1374</f>
        <v>45202</v>
      </c>
      <c r="C1375" s="3" t="str">
        <f>C1374</f>
        <v>ASHC</v>
      </c>
      <c r="D1375" s="3" t="str">
        <f>D1374</f>
        <v>CT</v>
      </c>
      <c r="F1375" s="2"/>
      <c r="G1375" s="2"/>
      <c r="H1375" s="2"/>
      <c r="I1375" s="2"/>
    </row>
    <row r="1376" spans="1:9" ht="12.75">
      <c r="A1376" s="5" t="str">
        <f>IF(LEN(D1376)=1,CONCATENATE(TEXT(MONTH(B1376),"00"),RIGHT(YEAR(B1376),2),C1376,"_0",D1376),CONCATENATE(TEXT(MONTH(B1376),"00"),RIGHT(YEAR(B1376),2),C1376,"_",D1376))</f>
        <v>1023ASHC_CT</v>
      </c>
      <c r="B1376" s="4">
        <f>B1375</f>
        <v>45202</v>
      </c>
      <c r="C1376" s="3" t="str">
        <f>C1375</f>
        <v>ASHC</v>
      </c>
      <c r="D1376" s="3" t="str">
        <f>D1375</f>
        <v>CT</v>
      </c>
      <c r="F1376" s="2"/>
      <c r="G1376" s="2"/>
      <c r="H1376" s="2"/>
      <c r="I1376" s="2"/>
    </row>
    <row r="1377" spans="1:9" ht="12.75">
      <c r="A1377" s="5" t="str">
        <f>IF(LEN(D1377)=1,CONCATENATE(TEXT(MONTH(B1377),"00"),RIGHT(YEAR(B1377),2),C1377,"_0",D1377),CONCATENATE(TEXT(MONTH(B1377),"00"),RIGHT(YEAR(B1377),2),C1377,"_",D1377))</f>
        <v>1023ASHC_CT</v>
      </c>
      <c r="B1377" s="4">
        <f>B1376</f>
        <v>45202</v>
      </c>
      <c r="C1377" s="3" t="str">
        <f>C1376</f>
        <v>ASHC</v>
      </c>
      <c r="D1377" s="3" t="str">
        <f>D1376</f>
        <v>CT</v>
      </c>
      <c r="F1377" s="2"/>
      <c r="G1377" s="2"/>
      <c r="H1377" s="2"/>
      <c r="I1377" s="2"/>
    </row>
    <row r="1378" spans="1:9" ht="12.75">
      <c r="A1378" s="5" t="str">
        <f>IF(LEN(D1378)=1,CONCATENATE(TEXT(MONTH(B1378),"00"),RIGHT(YEAR(B1378),2),C1378,"_0",D1378),CONCATENATE(TEXT(MONTH(B1378),"00"),RIGHT(YEAR(B1378),2),C1378,"_",D1378))</f>
        <v>1023ASHC_CT</v>
      </c>
      <c r="B1378" s="4">
        <f>B1377</f>
        <v>45202</v>
      </c>
      <c r="C1378" s="3" t="str">
        <f>C1377</f>
        <v>ASHC</v>
      </c>
      <c r="D1378" s="3" t="str">
        <f>D1377</f>
        <v>CT</v>
      </c>
      <c r="F1378" s="2"/>
      <c r="G1378" s="2"/>
      <c r="H1378" s="2"/>
      <c r="I1378" s="2"/>
    </row>
    <row r="1379" spans="1:9" ht="12.75">
      <c r="A1379" s="5" t="str">
        <f>IF(LEN(D1379)=1,CONCATENATE(TEXT(MONTH(B1379),"00"),RIGHT(YEAR(B1379),2),C1379,"_0",D1379),CONCATENATE(TEXT(MONTH(B1379),"00"),RIGHT(YEAR(B1379),2),C1379,"_",D1379))</f>
        <v>1023ASHC_CT</v>
      </c>
      <c r="B1379" s="4">
        <f>B1378</f>
        <v>45202</v>
      </c>
      <c r="C1379" s="3" t="str">
        <f>C1378</f>
        <v>ASHC</v>
      </c>
      <c r="D1379" s="3" t="str">
        <f>D1378</f>
        <v>CT</v>
      </c>
      <c r="F1379" s="2"/>
      <c r="G1379" s="2"/>
      <c r="H1379" s="2"/>
      <c r="I1379" s="2"/>
    </row>
    <row r="1380" spans="1:9" ht="12.75">
      <c r="A1380" s="5" t="str">
        <f>IF(LEN(D1380)=1,CONCATENATE(TEXT(MONTH(B1380),"00"),RIGHT(YEAR(B1380),2),C1380,"_0",D1380),CONCATENATE(TEXT(MONTH(B1380),"00"),RIGHT(YEAR(B1380),2),C1380,"_",D1380))</f>
        <v>1023ASHC_CT</v>
      </c>
      <c r="B1380" s="4">
        <f>B1379</f>
        <v>45202</v>
      </c>
      <c r="C1380" s="3" t="str">
        <f>C1379</f>
        <v>ASHC</v>
      </c>
      <c r="D1380" s="3" t="str">
        <f>D1379</f>
        <v>CT</v>
      </c>
      <c r="F1380" s="2"/>
      <c r="G1380" s="2"/>
      <c r="H1380" s="2"/>
      <c r="I1380" s="2"/>
    </row>
    <row r="1381" spans="1:9" ht="12.75">
      <c r="A1381" s="5" t="str">
        <f>IF(LEN(D1381)=1,CONCATENATE(TEXT(MONTH(B1381),"00"),RIGHT(YEAR(B1381),2),C1381,"_0",D1381),CONCATENATE(TEXT(MONTH(B1381),"00"),RIGHT(YEAR(B1381),2),C1381,"_",D1381))</f>
        <v>1023ASHC_CT</v>
      </c>
      <c r="B1381" s="4">
        <f>B1380</f>
        <v>45202</v>
      </c>
      <c r="C1381" s="3" t="str">
        <f>C1380</f>
        <v>ASHC</v>
      </c>
      <c r="D1381" s="3" t="str">
        <f>D1380</f>
        <v>CT</v>
      </c>
      <c r="F1381" s="2"/>
      <c r="G1381" s="2"/>
      <c r="H1381" s="2"/>
      <c r="I1381" s="2"/>
    </row>
    <row r="1382" spans="1:9" ht="12.75">
      <c r="A1382" s="5" t="str">
        <f>IF(LEN(D1382)=1,CONCATENATE(TEXT(MONTH(B1382),"00"),RIGHT(YEAR(B1382),2),C1382,"_0",D1382),CONCATENATE(TEXT(MONTH(B1382),"00"),RIGHT(YEAR(B1382),2),C1382,"_",D1382))</f>
        <v>1023ASHC_CT</v>
      </c>
      <c r="B1382" s="4">
        <f>B1381</f>
        <v>45202</v>
      </c>
      <c r="C1382" s="3" t="str">
        <f>C1381</f>
        <v>ASHC</v>
      </c>
      <c r="D1382" s="3" t="str">
        <f>D1381</f>
        <v>CT</v>
      </c>
      <c r="F1382" s="2"/>
      <c r="G1382" s="2"/>
      <c r="H1382" s="2"/>
      <c r="I1382" s="2"/>
    </row>
    <row r="1383" spans="1:9" ht="12.75">
      <c r="A1383" s="5" t="str">
        <f>IF(LEN(D1383)=1,CONCATENATE(TEXT(MONTH(B1383),"00"),RIGHT(YEAR(B1383),2),C1383,"_0",D1383),CONCATENATE(TEXT(MONTH(B1383),"00"),RIGHT(YEAR(B1383),2),C1383,"_",D1383))</f>
        <v>1023ASHC_CT</v>
      </c>
      <c r="B1383" s="4">
        <f>B1382</f>
        <v>45202</v>
      </c>
      <c r="C1383" s="3" t="str">
        <f>C1382</f>
        <v>ASHC</v>
      </c>
      <c r="D1383" s="3" t="str">
        <f>D1382</f>
        <v>CT</v>
      </c>
      <c r="F1383" s="2"/>
      <c r="G1383" s="2"/>
      <c r="H1383" s="2"/>
      <c r="I1383" s="2"/>
    </row>
    <row r="1384" spans="1:9" ht="12.75">
      <c r="A1384" s="5" t="str">
        <f>IF(LEN(D1384)=1,CONCATENATE(TEXT(MONTH(B1384),"00"),RIGHT(YEAR(B1384),2),C1384,"_0",D1384),CONCATENATE(TEXT(MONTH(B1384),"00"),RIGHT(YEAR(B1384),2),C1384,"_",D1384))</f>
        <v>1023ASHC_CT</v>
      </c>
      <c r="B1384" s="4">
        <f>B1383</f>
        <v>45202</v>
      </c>
      <c r="C1384" s="3" t="str">
        <f>C1383</f>
        <v>ASHC</v>
      </c>
      <c r="D1384" s="3" t="str">
        <f>D1383</f>
        <v>CT</v>
      </c>
      <c r="F1384" s="2"/>
      <c r="G1384" s="2"/>
      <c r="H1384" s="2"/>
      <c r="I1384" s="2"/>
    </row>
    <row r="1385" spans="1:9" ht="12.75">
      <c r="A1385" s="5" t="str">
        <f>IF(LEN(D1385)=1,CONCATENATE(TEXT(MONTH(B1385),"00"),RIGHT(YEAR(B1385),2),C1385,"_0",D1385),CONCATENATE(TEXT(MONTH(B1385),"00"),RIGHT(YEAR(B1385),2),C1385,"_",D1385))</f>
        <v>1023ASHC_CT</v>
      </c>
      <c r="B1385" s="4">
        <f>B1384</f>
        <v>45202</v>
      </c>
      <c r="C1385" s="3" t="str">
        <f>C1384</f>
        <v>ASHC</v>
      </c>
      <c r="D1385" s="3" t="str">
        <f>D1384</f>
        <v>CT</v>
      </c>
      <c r="F1385" s="2"/>
      <c r="G1385" s="2"/>
      <c r="H1385" s="2"/>
      <c r="I1385" s="2"/>
    </row>
    <row r="1386" spans="1:9" ht="12.75">
      <c r="A1386" s="5" t="str">
        <f>IF(LEN(D1386)=1,CONCATENATE(TEXT(MONTH(B1386),"00"),RIGHT(YEAR(B1386),2),C1386,"_0",D1386),CONCATENATE(TEXT(MONTH(B1386),"00"),RIGHT(YEAR(B1386),2),C1386,"_",D1386))</f>
        <v>1023ASHC_CT</v>
      </c>
      <c r="B1386" s="4">
        <f>B1385</f>
        <v>45202</v>
      </c>
      <c r="C1386" s="3" t="str">
        <f>C1385</f>
        <v>ASHC</v>
      </c>
      <c r="D1386" s="3" t="str">
        <f>D1385</f>
        <v>CT</v>
      </c>
      <c r="F1386" s="2"/>
      <c r="G1386" s="2"/>
      <c r="H1386" s="2"/>
      <c r="I1386" s="2"/>
    </row>
    <row r="1387" spans="1:9" ht="12.75">
      <c r="A1387" s="5" t="str">
        <f>IF(LEN(D1387)=1,CONCATENATE(TEXT(MONTH(B1387),"00"),RIGHT(YEAR(B1387),2),C1387,"_0",D1387),CONCATENATE(TEXT(MONTH(B1387),"00"),RIGHT(YEAR(B1387),2),C1387,"_",D1387))</f>
        <v>1023ASHC_CT</v>
      </c>
      <c r="B1387" s="4">
        <f>B1386</f>
        <v>45202</v>
      </c>
      <c r="C1387" s="3" t="str">
        <f>C1386</f>
        <v>ASHC</v>
      </c>
      <c r="D1387" s="3" t="str">
        <f>D1386</f>
        <v>CT</v>
      </c>
      <c r="F1387" s="2"/>
      <c r="G1387" s="2"/>
      <c r="H1387" s="2"/>
      <c r="I1387" s="2"/>
    </row>
    <row r="1388" spans="1:9" ht="12.75">
      <c r="A1388" s="5" t="str">
        <f>IF(LEN(D1388)=1,CONCATENATE(TEXT(MONTH(B1388),"00"),RIGHT(YEAR(B1388),2),C1388,"_0",D1388),CONCATENATE(TEXT(MONTH(B1388),"00"),RIGHT(YEAR(B1388),2),C1388,"_",D1388))</f>
        <v>1023ASHC_CT</v>
      </c>
      <c r="B1388" s="4">
        <f>B1387</f>
        <v>45202</v>
      </c>
      <c r="C1388" s="3" t="str">
        <f>C1387</f>
        <v>ASHC</v>
      </c>
      <c r="D1388" s="3" t="str">
        <f>D1387</f>
        <v>CT</v>
      </c>
      <c r="F1388" s="2"/>
      <c r="G1388" s="2"/>
      <c r="H1388" s="2"/>
      <c r="I1388" s="2"/>
    </row>
    <row r="1389" spans="1:9" ht="12.75">
      <c r="A1389" s="5" t="str">
        <f>IF(LEN(D1389)=1,CONCATENATE(TEXT(MONTH(B1389),"00"),RIGHT(YEAR(B1389),2),C1389,"_0",D1389),CONCATENATE(TEXT(MONTH(B1389),"00"),RIGHT(YEAR(B1389),2),C1389,"_",D1389))</f>
        <v>1023ASHC_CT</v>
      </c>
      <c r="B1389" s="4">
        <f>B1388</f>
        <v>45202</v>
      </c>
      <c r="C1389" s="3" t="str">
        <f>C1388</f>
        <v>ASHC</v>
      </c>
      <c r="D1389" s="3" t="str">
        <f>D1388</f>
        <v>CT</v>
      </c>
      <c r="F1389" s="2"/>
      <c r="G1389" s="2"/>
      <c r="H1389" s="2"/>
      <c r="I1389" s="2"/>
    </row>
    <row r="1390" spans="1:9" ht="12.75">
      <c r="A1390" s="5" t="str">
        <f>IF(LEN(D1390)=1,CONCATENATE(TEXT(MONTH(B1390),"00"),RIGHT(YEAR(B1390),2),C1390,"_0",D1390),CONCATENATE(TEXT(MONTH(B1390),"00"),RIGHT(YEAR(B1390),2),C1390,"_",D1390))</f>
        <v>1023ASHC_CT</v>
      </c>
      <c r="B1390" s="4">
        <f>B1389</f>
        <v>45202</v>
      </c>
      <c r="C1390" s="3" t="str">
        <f>C1389</f>
        <v>ASHC</v>
      </c>
      <c r="D1390" s="3" t="str">
        <f>D1389</f>
        <v>CT</v>
      </c>
      <c r="F1390" s="2"/>
      <c r="G1390" s="2"/>
      <c r="H1390" s="2"/>
      <c r="I1390" s="2"/>
    </row>
    <row r="1391" spans="1:9" ht="12.75">
      <c r="A1391" s="5" t="str">
        <f>IF(LEN(D1391)=1,CONCATENATE(TEXT(MONTH(B1391),"00"),RIGHT(YEAR(B1391),2),C1391,"_0",D1391),CONCATENATE(TEXT(MONTH(B1391),"00"),RIGHT(YEAR(B1391),2),C1391,"_",D1391))</f>
        <v>1023ASHC_CT</v>
      </c>
      <c r="B1391" s="4">
        <f>B1390</f>
        <v>45202</v>
      </c>
      <c r="C1391" s="3" t="str">
        <f>C1390</f>
        <v>ASHC</v>
      </c>
      <c r="D1391" s="3" t="str">
        <f>D1390</f>
        <v>CT</v>
      </c>
      <c r="F1391" s="2"/>
      <c r="G1391" s="2"/>
      <c r="H1391" s="2"/>
      <c r="I1391" s="2"/>
    </row>
    <row r="1392" spans="1:9" ht="12.75">
      <c r="A1392" s="5" t="str">
        <f>IF(LEN(D1392)=1,CONCATENATE(TEXT(MONTH(B1392),"00"),RIGHT(YEAR(B1392),2),C1392,"_0",D1392),CONCATENATE(TEXT(MONTH(B1392),"00"),RIGHT(YEAR(B1392),2),C1392,"_",D1392))</f>
        <v>1023ASHC_CT</v>
      </c>
      <c r="B1392" s="4">
        <f>B1391</f>
        <v>45202</v>
      </c>
      <c r="C1392" s="3" t="str">
        <f>C1391</f>
        <v>ASHC</v>
      </c>
      <c r="D1392" s="3" t="str">
        <f>D1391</f>
        <v>CT</v>
      </c>
      <c r="F1392" s="2"/>
      <c r="G1392" s="2"/>
      <c r="H1392" s="2"/>
      <c r="I1392" s="2"/>
    </row>
    <row r="1393" spans="1:9" ht="12.75">
      <c r="A1393" s="5" t="str">
        <f>IF(LEN(D1393)=1,CONCATENATE(TEXT(MONTH(B1393),"00"),RIGHT(YEAR(B1393),2),C1393,"_0",D1393),CONCATENATE(TEXT(MONTH(B1393),"00"),RIGHT(YEAR(B1393),2),C1393,"_",D1393))</f>
        <v>1023ASHC_CT</v>
      </c>
      <c r="B1393" s="4">
        <f>B1392</f>
        <v>45202</v>
      </c>
      <c r="C1393" s="3" t="str">
        <f>C1392</f>
        <v>ASHC</v>
      </c>
      <c r="D1393" s="3" t="str">
        <f>D1392</f>
        <v>CT</v>
      </c>
      <c r="F1393" s="2"/>
      <c r="G1393" s="2"/>
      <c r="H1393" s="2"/>
      <c r="I1393" s="2"/>
    </row>
    <row r="1394" spans="1:9" ht="12.75">
      <c r="A1394" s="5" t="str">
        <f>IF(LEN(D1394)=1,CONCATENATE(TEXT(MONTH(B1394),"00"),RIGHT(YEAR(B1394),2),C1394,"_0",D1394),CONCATENATE(TEXT(MONTH(B1394),"00"),RIGHT(YEAR(B1394),2),C1394,"_",D1394))</f>
        <v>1023ASHC_CT</v>
      </c>
      <c r="B1394" s="4">
        <f>B1393</f>
        <v>45202</v>
      </c>
      <c r="C1394" s="3" t="str">
        <f>C1393</f>
        <v>ASHC</v>
      </c>
      <c r="D1394" s="3" t="str">
        <f>D1393</f>
        <v>CT</v>
      </c>
      <c r="F1394" s="2"/>
      <c r="G1394" s="2"/>
      <c r="H1394" s="2"/>
      <c r="I1394" s="2"/>
    </row>
    <row r="1395" spans="1:9" ht="12.75">
      <c r="A1395" s="5" t="str">
        <f>IF(LEN(D1395)=1,CONCATENATE(TEXT(MONTH(B1395),"00"),RIGHT(YEAR(B1395),2),C1395,"_0",D1395),CONCATENATE(TEXT(MONTH(B1395),"00"),RIGHT(YEAR(B1395),2),C1395,"_",D1395))</f>
        <v>1023ASHC_CT</v>
      </c>
      <c r="B1395" s="4">
        <f>B1394</f>
        <v>45202</v>
      </c>
      <c r="C1395" s="3" t="str">
        <f>C1394</f>
        <v>ASHC</v>
      </c>
      <c r="D1395" s="3" t="str">
        <f>D1394</f>
        <v>CT</v>
      </c>
      <c r="F1395" s="2"/>
      <c r="G1395" s="2"/>
      <c r="H1395" s="2"/>
      <c r="I1395" s="2"/>
    </row>
    <row r="1396" spans="1:9" ht="12.75">
      <c r="A1396" s="5" t="str">
        <f>IF(LEN(D1396)=1,CONCATENATE(TEXT(MONTH(B1396),"00"),RIGHT(YEAR(B1396),2),C1396,"_0",D1396),CONCATENATE(TEXT(MONTH(B1396),"00"),RIGHT(YEAR(B1396),2),C1396,"_",D1396))</f>
        <v>1023ASHC_CT</v>
      </c>
      <c r="B1396" s="4">
        <f>B1395</f>
        <v>45202</v>
      </c>
      <c r="C1396" s="3" t="str">
        <f>C1395</f>
        <v>ASHC</v>
      </c>
      <c r="D1396" s="3" t="str">
        <f>D1395</f>
        <v>CT</v>
      </c>
      <c r="F1396" s="2"/>
      <c r="G1396" s="2"/>
      <c r="H1396" s="2"/>
      <c r="I1396" s="2"/>
    </row>
    <row r="1397" spans="1:9" ht="12.75">
      <c r="A1397" s="5" t="str">
        <f>IF(LEN(D1397)=1,CONCATENATE(TEXT(MONTH(B1397),"00"),RIGHT(YEAR(B1397),2),C1397,"_0",D1397),CONCATENATE(TEXT(MONTH(B1397),"00"),RIGHT(YEAR(B1397),2),C1397,"_",D1397))</f>
        <v>1023ASHC_CT</v>
      </c>
      <c r="B1397" s="4">
        <f>B1396</f>
        <v>45202</v>
      </c>
      <c r="C1397" s="3" t="str">
        <f>C1396</f>
        <v>ASHC</v>
      </c>
      <c r="D1397" s="3" t="str">
        <f>D1396</f>
        <v>CT</v>
      </c>
      <c r="F1397" s="2"/>
      <c r="G1397" s="2"/>
      <c r="H1397" s="2"/>
      <c r="I1397" s="2"/>
    </row>
    <row r="1398" spans="1:9" ht="12.75">
      <c r="A1398" s="5" t="str">
        <f>IF(LEN(D1398)=1,CONCATENATE(TEXT(MONTH(B1398),"00"),RIGHT(YEAR(B1398),2),C1398,"_0",D1398),CONCATENATE(TEXT(MONTH(B1398),"00"),RIGHT(YEAR(B1398),2),C1398,"_",D1398))</f>
        <v>1023ASHC_CT</v>
      </c>
      <c r="B1398" s="4">
        <f>B1397</f>
        <v>45202</v>
      </c>
      <c r="C1398" s="3" t="str">
        <f>C1397</f>
        <v>ASHC</v>
      </c>
      <c r="D1398" s="3" t="str">
        <f>D1397</f>
        <v>CT</v>
      </c>
      <c r="F1398" s="2"/>
      <c r="G1398" s="2"/>
      <c r="H1398" s="2"/>
      <c r="I1398" s="2"/>
    </row>
    <row r="1399" spans="1:9" ht="12.75">
      <c r="A1399" s="5" t="str">
        <f>IF(LEN(D1399)=1,CONCATENATE(TEXT(MONTH(B1399),"00"),RIGHT(YEAR(B1399),2),C1399,"_0",D1399),CONCATENATE(TEXT(MONTH(B1399),"00"),RIGHT(YEAR(B1399),2),C1399,"_",D1399))</f>
        <v>1023ASHC_CT</v>
      </c>
      <c r="B1399" s="4">
        <f>B1398</f>
        <v>45202</v>
      </c>
      <c r="C1399" s="3" t="str">
        <f>C1398</f>
        <v>ASHC</v>
      </c>
      <c r="D1399" s="3" t="str">
        <f>D1398</f>
        <v>CT</v>
      </c>
      <c r="F1399" s="2"/>
      <c r="G1399" s="2"/>
      <c r="H1399" s="2"/>
      <c r="I1399" s="2"/>
    </row>
    <row r="1400" spans="1:9" ht="12.75">
      <c r="A1400" s="5" t="str">
        <f>IF(LEN(D1400)=1,CONCATENATE(TEXT(MONTH(B1400),"00"),RIGHT(YEAR(B1400),2),C1400,"_0",D1400),CONCATENATE(TEXT(MONTH(B1400),"00"),RIGHT(YEAR(B1400),2),C1400,"_",D1400))</f>
        <v>1023ASHC_CT</v>
      </c>
      <c r="B1400" s="4">
        <f>B1399</f>
        <v>45202</v>
      </c>
      <c r="C1400" s="3" t="str">
        <f>C1399</f>
        <v>ASHC</v>
      </c>
      <c r="D1400" s="3" t="str">
        <f>D1399</f>
        <v>CT</v>
      </c>
      <c r="F1400" s="2"/>
      <c r="G1400" s="2"/>
      <c r="H1400" s="2"/>
      <c r="I1400" s="2"/>
    </row>
    <row r="1401" spans="1:9" ht="12.75">
      <c r="A1401" s="5" t="str">
        <f>IF(LEN(D1401)=1,CONCATENATE(TEXT(MONTH(B1401),"00"),RIGHT(YEAR(B1401),2),C1401,"_0",D1401),CONCATENATE(TEXT(MONTH(B1401),"00"),RIGHT(YEAR(B1401),2),C1401,"_",D1401))</f>
        <v>1023ASHC_CT</v>
      </c>
      <c r="B1401" s="4">
        <f>B1400</f>
        <v>45202</v>
      </c>
      <c r="C1401" s="3" t="str">
        <f>C1400</f>
        <v>ASHC</v>
      </c>
      <c r="D1401" s="3" t="str">
        <f>D1400</f>
        <v>CT</v>
      </c>
      <c r="F1401" s="2"/>
      <c r="G1401" s="2"/>
      <c r="H1401" s="2"/>
      <c r="I1401" s="2"/>
    </row>
    <row r="1402" spans="1:9" ht="12.75">
      <c r="A1402" s="5" t="str">
        <f>IF(LEN(D1402)=1,CONCATENATE(TEXT(MONTH(B1402),"00"),RIGHT(YEAR(B1402),2),C1402,"_0",D1402),CONCATENATE(TEXT(MONTH(B1402),"00"),RIGHT(YEAR(B1402),2),C1402,"_",D1402))</f>
        <v>1023ASHC_CT</v>
      </c>
      <c r="B1402" s="4">
        <f>B1401</f>
        <v>45202</v>
      </c>
      <c r="C1402" s="3" t="str">
        <f>C1401</f>
        <v>ASHC</v>
      </c>
      <c r="D1402" s="3" t="str">
        <f>D1401</f>
        <v>CT</v>
      </c>
      <c r="F1402" s="2"/>
      <c r="G1402" s="2"/>
      <c r="H1402" s="2"/>
      <c r="I1402" s="2"/>
    </row>
    <row r="1403" spans="1:9" ht="12.75">
      <c r="A1403" s="5" t="str">
        <f>IF(LEN(D1403)=1,CONCATENATE(TEXT(MONTH(B1403),"00"),RIGHT(YEAR(B1403),2),C1403,"_0",D1403),CONCATENATE(TEXT(MONTH(B1403),"00"),RIGHT(YEAR(B1403),2),C1403,"_",D1403))</f>
        <v>1023ASHC_CT</v>
      </c>
      <c r="B1403" s="4">
        <f>B1402</f>
        <v>45202</v>
      </c>
      <c r="C1403" s="3" t="str">
        <f>C1402</f>
        <v>ASHC</v>
      </c>
      <c r="D1403" s="3" t="str">
        <f>D1402</f>
        <v>CT</v>
      </c>
      <c r="F1403" s="2"/>
      <c r="G1403" s="2"/>
      <c r="H1403" s="2"/>
      <c r="I1403" s="2"/>
    </row>
    <row r="1404" spans="1:9" ht="12.75">
      <c r="A1404" s="5" t="str">
        <f>IF(LEN(D1404)=1,CONCATENATE(TEXT(MONTH(B1404),"00"),RIGHT(YEAR(B1404),2),C1404,"_0",D1404),CONCATENATE(TEXT(MONTH(B1404),"00"),RIGHT(YEAR(B1404),2),C1404,"_",D1404))</f>
        <v>1023ASHC_CT</v>
      </c>
      <c r="B1404" s="4">
        <f>B1403</f>
        <v>45202</v>
      </c>
      <c r="C1404" s="3" t="str">
        <f>C1403</f>
        <v>ASHC</v>
      </c>
      <c r="D1404" s="3" t="str">
        <f>D1403</f>
        <v>CT</v>
      </c>
      <c r="F1404" s="2"/>
      <c r="G1404" s="2"/>
      <c r="H1404" s="2"/>
      <c r="I1404" s="2"/>
    </row>
    <row r="1405" spans="1:9" ht="12.75">
      <c r="A1405" s="5" t="str">
        <f>IF(LEN(D1405)=1,CONCATENATE(TEXT(MONTH(B1405),"00"),RIGHT(YEAR(B1405),2),C1405,"_0",D1405),CONCATENATE(TEXT(MONTH(B1405),"00"),RIGHT(YEAR(B1405),2),C1405,"_",D1405))</f>
        <v>1023ASHC_CT</v>
      </c>
      <c r="B1405" s="4">
        <f>B1404</f>
        <v>45202</v>
      </c>
      <c r="C1405" s="3" t="str">
        <f>C1404</f>
        <v>ASHC</v>
      </c>
      <c r="D1405" s="3" t="str">
        <f>D1404</f>
        <v>CT</v>
      </c>
      <c r="F1405" s="2"/>
      <c r="G1405" s="2"/>
      <c r="H1405" s="2"/>
      <c r="I1405" s="2"/>
    </row>
    <row r="1406" spans="1:9" ht="12.75">
      <c r="A1406" s="5" t="str">
        <f>IF(LEN(D1406)=1,CONCATENATE(TEXT(MONTH(B1406),"00"),RIGHT(YEAR(B1406),2),C1406,"_0",D1406),CONCATENATE(TEXT(MONTH(B1406),"00"),RIGHT(YEAR(B1406),2),C1406,"_",D1406))</f>
        <v>1023ASHC_CT</v>
      </c>
      <c r="B1406" s="4">
        <f>B1405</f>
        <v>45202</v>
      </c>
      <c r="C1406" s="3" t="str">
        <f>C1405</f>
        <v>ASHC</v>
      </c>
      <c r="D1406" s="3" t="str">
        <f>D1405</f>
        <v>CT</v>
      </c>
      <c r="F1406" s="2"/>
      <c r="G1406" s="2"/>
      <c r="H1406" s="2"/>
      <c r="I1406" s="2"/>
    </row>
    <row r="1407" spans="1:9" ht="12.75">
      <c r="A1407" s="5" t="str">
        <f>IF(LEN(D1407)=1,CONCATENATE(TEXT(MONTH(B1407),"00"),RIGHT(YEAR(B1407),2),C1407,"_0",D1407),CONCATENATE(TEXT(MONTH(B1407),"00"),RIGHT(YEAR(B1407),2),C1407,"_",D1407))</f>
        <v>1023ASHC_CT</v>
      </c>
      <c r="B1407" s="4">
        <f>B1406</f>
        <v>45202</v>
      </c>
      <c r="C1407" s="3" t="str">
        <f>C1406</f>
        <v>ASHC</v>
      </c>
      <c r="D1407" s="3" t="str">
        <f>D1406</f>
        <v>CT</v>
      </c>
      <c r="F1407" s="2"/>
      <c r="G1407" s="2"/>
      <c r="H1407" s="2"/>
      <c r="I1407" s="2"/>
    </row>
    <row r="1408" spans="1:9" ht="12.75">
      <c r="A1408" s="5" t="str">
        <f>IF(LEN(D1408)=1,CONCATENATE(TEXT(MONTH(B1408),"00"),RIGHT(YEAR(B1408),2),C1408,"_0",D1408),CONCATENATE(TEXT(MONTH(B1408),"00"),RIGHT(YEAR(B1408),2),C1408,"_",D1408))</f>
        <v>1023ASHC_CT</v>
      </c>
      <c r="B1408" s="4">
        <f>B1407</f>
        <v>45202</v>
      </c>
      <c r="C1408" s="3" t="str">
        <f>C1407</f>
        <v>ASHC</v>
      </c>
      <c r="D1408" s="3" t="str">
        <f>D1407</f>
        <v>CT</v>
      </c>
      <c r="F1408" s="2"/>
      <c r="G1408" s="2"/>
      <c r="H1408" s="2"/>
      <c r="I1408" s="2"/>
    </row>
    <row r="1409" spans="1:9" ht="12.75">
      <c r="A1409" s="5" t="str">
        <f>IF(LEN(D1409)=1,CONCATENATE(TEXT(MONTH(B1409),"00"),RIGHT(YEAR(B1409),2),C1409,"_0",D1409),CONCATENATE(TEXT(MONTH(B1409),"00"),RIGHT(YEAR(B1409),2),C1409,"_",D1409))</f>
        <v>1023ASHC_CT</v>
      </c>
      <c r="B1409" s="4">
        <f>B1408</f>
        <v>45202</v>
      </c>
      <c r="C1409" s="3" t="str">
        <f>C1408</f>
        <v>ASHC</v>
      </c>
      <c r="D1409" s="3" t="str">
        <f>D1408</f>
        <v>CT</v>
      </c>
      <c r="F1409" s="2"/>
      <c r="G1409" s="2"/>
      <c r="H1409" s="2"/>
      <c r="I1409" s="2"/>
    </row>
    <row r="1410" spans="1:9" ht="12.75">
      <c r="A1410" s="5" t="str">
        <f>IF(LEN(D1410)=1,CONCATENATE(TEXT(MONTH(B1410),"00"),RIGHT(YEAR(B1410),2),C1410,"_0",D1410),CONCATENATE(TEXT(MONTH(B1410),"00"),RIGHT(YEAR(B1410),2),C1410,"_",D1410))</f>
        <v>1023ASHC_CT</v>
      </c>
      <c r="B1410" s="4">
        <f>B1409</f>
        <v>45202</v>
      </c>
      <c r="C1410" s="3" t="str">
        <f>C1409</f>
        <v>ASHC</v>
      </c>
      <c r="D1410" s="3" t="str">
        <f>D1409</f>
        <v>CT</v>
      </c>
      <c r="F1410" s="2"/>
      <c r="G1410" s="2"/>
      <c r="H1410" s="2"/>
      <c r="I1410" s="2"/>
    </row>
    <row r="1411" spans="1:9" ht="12.75">
      <c r="A1411" s="5" t="str">
        <f>IF(LEN(D1411)=1,CONCATENATE(TEXT(MONTH(B1411),"00"),RIGHT(YEAR(B1411),2),C1411,"_0",D1411),CONCATENATE(TEXT(MONTH(B1411),"00"),RIGHT(YEAR(B1411),2),C1411,"_",D1411))</f>
        <v>1023ASHC_CT</v>
      </c>
      <c r="B1411" s="4">
        <f>B1410</f>
        <v>45202</v>
      </c>
      <c r="C1411" s="3" t="str">
        <f>C1410</f>
        <v>ASHC</v>
      </c>
      <c r="D1411" s="3" t="str">
        <f>D1410</f>
        <v>CT</v>
      </c>
      <c r="F1411" s="2"/>
      <c r="G1411" s="2"/>
      <c r="H1411" s="2"/>
      <c r="I1411" s="2"/>
    </row>
    <row r="1412" spans="1:9" ht="12.75">
      <c r="A1412" s="5" t="str">
        <f>IF(LEN(D1412)=1,CONCATENATE(TEXT(MONTH(B1412),"00"),RIGHT(YEAR(B1412),2),C1412,"_0",D1412),CONCATENATE(TEXT(MONTH(B1412),"00"),RIGHT(YEAR(B1412),2),C1412,"_",D1412))</f>
        <v>1023ASHC_CT</v>
      </c>
      <c r="B1412" s="4">
        <f>B1411</f>
        <v>45202</v>
      </c>
      <c r="C1412" s="3" t="str">
        <f>C1411</f>
        <v>ASHC</v>
      </c>
      <c r="D1412" s="3" t="str">
        <f>D1411</f>
        <v>CT</v>
      </c>
      <c r="F1412" s="2"/>
      <c r="G1412" s="2"/>
      <c r="H1412" s="2"/>
      <c r="I1412" s="2"/>
    </row>
    <row r="1413" spans="1:9" ht="12.75">
      <c r="A1413" s="5" t="str">
        <f>IF(LEN(D1413)=1,CONCATENATE(TEXT(MONTH(B1413),"00"),RIGHT(YEAR(B1413),2),C1413,"_0",D1413),CONCATENATE(TEXT(MONTH(B1413),"00"),RIGHT(YEAR(B1413),2),C1413,"_",D1413))</f>
        <v>1023ASHC_CT</v>
      </c>
      <c r="B1413" s="4">
        <f>B1412</f>
        <v>45202</v>
      </c>
      <c r="C1413" s="3" t="str">
        <f>C1412</f>
        <v>ASHC</v>
      </c>
      <c r="D1413" s="3" t="str">
        <f>D1412</f>
        <v>CT</v>
      </c>
      <c r="F1413" s="2"/>
      <c r="G1413" s="2"/>
      <c r="H1413" s="2"/>
      <c r="I1413" s="2"/>
    </row>
    <row r="1414" spans="1:9" ht="12.75">
      <c r="A1414" s="5" t="str">
        <f>IF(LEN(D1414)=1,CONCATENATE(TEXT(MONTH(B1414),"00"),RIGHT(YEAR(B1414),2),C1414,"_0",D1414),CONCATENATE(TEXT(MONTH(B1414),"00"),RIGHT(YEAR(B1414),2),C1414,"_",D1414))</f>
        <v>1023ASHC_CT</v>
      </c>
      <c r="B1414" s="4">
        <f>B1413</f>
        <v>45202</v>
      </c>
      <c r="C1414" s="3" t="str">
        <f>C1413</f>
        <v>ASHC</v>
      </c>
      <c r="D1414" s="3" t="str">
        <f>D1413</f>
        <v>CT</v>
      </c>
      <c r="F1414" s="2"/>
      <c r="G1414" s="2"/>
      <c r="H1414" s="2"/>
      <c r="I1414" s="2"/>
    </row>
    <row r="1415" spans="1:9" ht="12.75">
      <c r="A1415" s="5" t="str">
        <f>IF(LEN(D1415)=1,CONCATENATE(TEXT(MONTH(B1415),"00"),RIGHT(YEAR(B1415),2),C1415,"_0",D1415),CONCATENATE(TEXT(MONTH(B1415),"00"),RIGHT(YEAR(B1415),2),C1415,"_",D1415))</f>
        <v>1023ASHC_CT</v>
      </c>
      <c r="B1415" s="4">
        <f>B1414</f>
        <v>45202</v>
      </c>
      <c r="C1415" s="3" t="str">
        <f>C1414</f>
        <v>ASHC</v>
      </c>
      <c r="D1415" s="3" t="str">
        <f>D1414</f>
        <v>CT</v>
      </c>
      <c r="F1415" s="2"/>
      <c r="G1415" s="2"/>
      <c r="H1415" s="2"/>
      <c r="I1415" s="2"/>
    </row>
    <row r="1416" spans="1:9" ht="12.75">
      <c r="A1416" s="5" t="str">
        <f>IF(LEN(D1416)=1,CONCATENATE(TEXT(MONTH(B1416),"00"),RIGHT(YEAR(B1416),2),C1416,"_0",D1416),CONCATENATE(TEXT(MONTH(B1416),"00"),RIGHT(YEAR(B1416),2),C1416,"_",D1416))</f>
        <v>1023ASHC_CT</v>
      </c>
      <c r="B1416" s="4">
        <f>B1415</f>
        <v>45202</v>
      </c>
      <c r="C1416" s="3" t="str">
        <f>C1415</f>
        <v>ASHC</v>
      </c>
      <c r="D1416" s="3" t="str">
        <f>D1415</f>
        <v>CT</v>
      </c>
      <c r="F1416" s="2"/>
      <c r="G1416" s="2"/>
      <c r="H1416" s="2"/>
      <c r="I1416" s="2"/>
    </row>
    <row r="1417" spans="1:9" ht="12.75">
      <c r="A1417" s="5" t="str">
        <f>IF(LEN(D1417)=1,CONCATENATE(TEXT(MONTH(B1417),"00"),RIGHT(YEAR(B1417),2),C1417,"_0",D1417),CONCATENATE(TEXT(MONTH(B1417),"00"),RIGHT(YEAR(B1417),2),C1417,"_",D1417))</f>
        <v>1023ASHC_CT</v>
      </c>
      <c r="B1417" s="4">
        <f>B1416</f>
        <v>45202</v>
      </c>
      <c r="C1417" s="3" t="str">
        <f>C1416</f>
        <v>ASHC</v>
      </c>
      <c r="D1417" s="3" t="str">
        <f>D1416</f>
        <v>CT</v>
      </c>
      <c r="F1417" s="2"/>
      <c r="G1417" s="2"/>
      <c r="H1417" s="2"/>
      <c r="I1417" s="2"/>
    </row>
    <row r="1418" spans="1:9" ht="12.75">
      <c r="A1418" s="5" t="str">
        <f>IF(LEN(D1418)=1,CONCATENATE(TEXT(MONTH(B1418),"00"),RIGHT(YEAR(B1418),2),C1418,"_0",D1418),CONCATENATE(TEXT(MONTH(B1418),"00"),RIGHT(YEAR(B1418),2),C1418,"_",D1418))</f>
        <v>1023ASHC_CT</v>
      </c>
      <c r="B1418" s="4">
        <f>B1417</f>
        <v>45202</v>
      </c>
      <c r="C1418" s="3" t="str">
        <f>C1417</f>
        <v>ASHC</v>
      </c>
      <c r="D1418" s="3" t="str">
        <f>D1417</f>
        <v>CT</v>
      </c>
      <c r="F1418" s="2"/>
      <c r="G1418" s="2"/>
      <c r="H1418" s="2"/>
      <c r="I1418" s="2"/>
    </row>
    <row r="1419" spans="1:9" ht="12.75">
      <c r="A1419" s="5" t="str">
        <f>IF(LEN(D1419)=1,CONCATENATE(TEXT(MONTH(B1419),"00"),RIGHT(YEAR(B1419),2),C1419,"_0",D1419),CONCATENATE(TEXT(MONTH(B1419),"00"),RIGHT(YEAR(B1419),2),C1419,"_",D1419))</f>
        <v>1023ASHC_CT</v>
      </c>
      <c r="B1419" s="4">
        <f>B1418</f>
        <v>45202</v>
      </c>
      <c r="C1419" s="3" t="str">
        <f>C1418</f>
        <v>ASHC</v>
      </c>
      <c r="D1419" s="3" t="str">
        <f>D1418</f>
        <v>CT</v>
      </c>
      <c r="F1419" s="2"/>
      <c r="G1419" s="2"/>
      <c r="H1419" s="2"/>
      <c r="I1419" s="2"/>
    </row>
    <row r="1420" spans="1:9" ht="12.75">
      <c r="A1420" s="5" t="str">
        <f>IF(LEN(D1420)=1,CONCATENATE(TEXT(MONTH(B1420),"00"),RIGHT(YEAR(B1420),2),C1420,"_0",D1420),CONCATENATE(TEXT(MONTH(B1420),"00"),RIGHT(YEAR(B1420),2),C1420,"_",D1420))</f>
        <v>1023ASHC_CT</v>
      </c>
      <c r="B1420" s="4">
        <f>B1419</f>
        <v>45202</v>
      </c>
      <c r="C1420" s="3" t="str">
        <f>C1419</f>
        <v>ASHC</v>
      </c>
      <c r="D1420" s="3" t="str">
        <f>D1419</f>
        <v>CT</v>
      </c>
      <c r="F1420" s="2"/>
      <c r="G1420" s="2"/>
      <c r="H1420" s="2"/>
      <c r="I1420" s="2"/>
    </row>
    <row r="1421" spans="1:9" ht="12.75">
      <c r="A1421" s="5" t="str">
        <f>IF(LEN(D1421)=1,CONCATENATE(TEXT(MONTH(B1421),"00"),RIGHT(YEAR(B1421),2),C1421,"_0",D1421),CONCATENATE(TEXT(MONTH(B1421),"00"),RIGHT(YEAR(B1421),2),C1421,"_",D1421))</f>
        <v>1023ASHC_CT</v>
      </c>
      <c r="B1421" s="4">
        <f>B1420</f>
        <v>45202</v>
      </c>
      <c r="C1421" s="3" t="str">
        <f>C1420</f>
        <v>ASHC</v>
      </c>
      <c r="D1421" s="3" t="str">
        <f>D1420</f>
        <v>CT</v>
      </c>
      <c r="F1421" s="2"/>
      <c r="G1421" s="2"/>
      <c r="H1421" s="2"/>
      <c r="I1421" s="2"/>
    </row>
    <row r="1422" spans="1:9" ht="12.75">
      <c r="A1422" s="5" t="str">
        <f>IF(LEN(D1422)=1,CONCATENATE(TEXT(MONTH(B1422),"00"),RIGHT(YEAR(B1422),2),C1422,"_0",D1422),CONCATENATE(TEXT(MONTH(B1422),"00"),RIGHT(YEAR(B1422),2),C1422,"_",D1422))</f>
        <v>1023ASHC_CT</v>
      </c>
      <c r="B1422" s="4">
        <f>B1421</f>
        <v>45202</v>
      </c>
      <c r="C1422" s="3" t="str">
        <f>C1421</f>
        <v>ASHC</v>
      </c>
      <c r="D1422" s="3" t="str">
        <f>D1421</f>
        <v>CT</v>
      </c>
      <c r="F1422" s="2"/>
      <c r="G1422" s="2"/>
      <c r="H1422" s="2"/>
      <c r="I1422" s="2"/>
    </row>
    <row r="1423" spans="1:9" ht="12.75">
      <c r="A1423" s="5" t="str">
        <f>IF(LEN(D1423)=1,CONCATENATE(TEXT(MONTH(B1423),"00"),RIGHT(YEAR(B1423),2),C1423,"_0",D1423),CONCATENATE(TEXT(MONTH(B1423),"00"),RIGHT(YEAR(B1423),2),C1423,"_",D1423))</f>
        <v>1023ASHC_CT</v>
      </c>
      <c r="B1423" s="4">
        <f>B1422</f>
        <v>45202</v>
      </c>
      <c r="C1423" s="3" t="str">
        <f>C1422</f>
        <v>ASHC</v>
      </c>
      <c r="D1423" s="3" t="str">
        <f>D1422</f>
        <v>CT</v>
      </c>
      <c r="F1423" s="2"/>
      <c r="G1423" s="2"/>
      <c r="H1423" s="2"/>
      <c r="I1423" s="2"/>
    </row>
    <row r="1424" spans="1:9" ht="12.75">
      <c r="A1424" s="5" t="str">
        <f>IF(LEN(D1424)=1,CONCATENATE(TEXT(MONTH(B1424),"00"),RIGHT(YEAR(B1424),2),C1424,"_0",D1424),CONCATENATE(TEXT(MONTH(B1424),"00"),RIGHT(YEAR(B1424),2),C1424,"_",D1424))</f>
        <v>1023ASHC_CT</v>
      </c>
      <c r="B1424" s="4">
        <f>B1423</f>
        <v>45202</v>
      </c>
      <c r="C1424" s="3" t="str">
        <f>C1423</f>
        <v>ASHC</v>
      </c>
      <c r="D1424" s="3" t="str">
        <f>D1423</f>
        <v>CT</v>
      </c>
      <c r="F1424" s="2"/>
      <c r="G1424" s="2"/>
      <c r="H1424" s="2"/>
      <c r="I1424" s="2"/>
    </row>
    <row r="1425" spans="1:9" ht="12.75">
      <c r="A1425" s="5" t="str">
        <f>IF(LEN(D1425)=1,CONCATENATE(TEXT(MONTH(B1425),"00"),RIGHT(YEAR(B1425),2),C1425,"_0",D1425),CONCATENATE(TEXT(MONTH(B1425),"00"),RIGHT(YEAR(B1425),2),C1425,"_",D1425))</f>
        <v>1023ASHC_CT</v>
      </c>
      <c r="B1425" s="4">
        <f>B1424</f>
        <v>45202</v>
      </c>
      <c r="C1425" s="3" t="str">
        <f>C1424</f>
        <v>ASHC</v>
      </c>
      <c r="D1425" s="3" t="str">
        <f>D1424</f>
        <v>CT</v>
      </c>
      <c r="F1425" s="2"/>
      <c r="G1425" s="2"/>
      <c r="H1425" s="2"/>
      <c r="I1425" s="2"/>
    </row>
    <row r="1426" spans="1:9" ht="12.75">
      <c r="A1426" s="5" t="str">
        <f>IF(LEN(D1426)=1,CONCATENATE(TEXT(MONTH(B1426),"00"),RIGHT(YEAR(B1426),2),C1426,"_0",D1426),CONCATENATE(TEXT(MONTH(B1426),"00"),RIGHT(YEAR(B1426),2),C1426,"_",D1426))</f>
        <v>1023ASHC_CT</v>
      </c>
      <c r="B1426" s="4">
        <f>B1425</f>
        <v>45202</v>
      </c>
      <c r="C1426" s="3" t="str">
        <f>C1425</f>
        <v>ASHC</v>
      </c>
      <c r="D1426" s="3" t="str">
        <f>D1425</f>
        <v>CT</v>
      </c>
      <c r="F1426" s="2"/>
      <c r="G1426" s="2"/>
      <c r="H1426" s="2"/>
      <c r="I1426" s="2"/>
    </row>
    <row r="1427" spans="1:9" ht="12.75">
      <c r="A1427" s="5" t="str">
        <f>IF(LEN(D1427)=1,CONCATENATE(TEXT(MONTH(B1427),"00"),RIGHT(YEAR(B1427),2),C1427,"_0",D1427),CONCATENATE(TEXT(MONTH(B1427),"00"),RIGHT(YEAR(B1427),2),C1427,"_",D1427))</f>
        <v>1023ASHC_CT</v>
      </c>
      <c r="B1427" s="4">
        <f>B1426</f>
        <v>45202</v>
      </c>
      <c r="C1427" s="3" t="str">
        <f>C1426</f>
        <v>ASHC</v>
      </c>
      <c r="D1427" s="3" t="str">
        <f>D1426</f>
        <v>CT</v>
      </c>
      <c r="F1427" s="2"/>
      <c r="G1427" s="2"/>
      <c r="H1427" s="2"/>
      <c r="I1427" s="2"/>
    </row>
    <row r="1428" spans="1:9" ht="12.75">
      <c r="A1428" s="5" t="str">
        <f>IF(LEN(D1428)=1,CONCATENATE(TEXT(MONTH(B1428),"00"),RIGHT(YEAR(B1428),2),C1428,"_0",D1428),CONCATENATE(TEXT(MONTH(B1428),"00"),RIGHT(YEAR(B1428),2),C1428,"_",D1428))</f>
        <v>1023ASHC_CT</v>
      </c>
      <c r="B1428" s="4">
        <f>B1427</f>
        <v>45202</v>
      </c>
      <c r="C1428" s="3" t="str">
        <f>C1427</f>
        <v>ASHC</v>
      </c>
      <c r="D1428" s="3" t="str">
        <f>D1427</f>
        <v>CT</v>
      </c>
      <c r="F1428" s="2"/>
      <c r="G1428" s="2"/>
      <c r="H1428" s="2"/>
      <c r="I1428" s="2"/>
    </row>
    <row r="1429" spans="1:9" ht="12.75">
      <c r="A1429" s="5" t="str">
        <f>IF(LEN(D1429)=1,CONCATENATE(TEXT(MONTH(B1429),"00"),RIGHT(YEAR(B1429),2),C1429,"_0",D1429),CONCATENATE(TEXT(MONTH(B1429),"00"),RIGHT(YEAR(B1429),2),C1429,"_",D1429))</f>
        <v>1023ASHC_CT</v>
      </c>
      <c r="B1429" s="4">
        <f>B1428</f>
        <v>45202</v>
      </c>
      <c r="C1429" s="3" t="str">
        <f>C1428</f>
        <v>ASHC</v>
      </c>
      <c r="D1429" s="3" t="str">
        <f>D1428</f>
        <v>CT</v>
      </c>
      <c r="F1429" s="2"/>
      <c r="G1429" s="2"/>
      <c r="H1429" s="2"/>
      <c r="I1429" s="2"/>
    </row>
    <row r="1430" spans="1:9" ht="12.75">
      <c r="A1430" s="5" t="str">
        <f>IF(LEN(D1430)=1,CONCATENATE(TEXT(MONTH(B1430),"00"),RIGHT(YEAR(B1430),2),C1430,"_0",D1430),CONCATENATE(TEXT(MONTH(B1430),"00"),RIGHT(YEAR(B1430),2),C1430,"_",D1430))</f>
        <v>1023ASHC_CT</v>
      </c>
      <c r="B1430" s="4">
        <f>B1429</f>
        <v>45202</v>
      </c>
      <c r="C1430" s="3" t="str">
        <f>C1429</f>
        <v>ASHC</v>
      </c>
      <c r="D1430" s="3" t="str">
        <f>D1429</f>
        <v>CT</v>
      </c>
      <c r="F1430" s="2"/>
      <c r="G1430" s="2"/>
      <c r="H1430" s="2"/>
      <c r="I1430" s="2"/>
    </row>
    <row r="1431" spans="1:9" ht="12.75">
      <c r="A1431" s="5" t="str">
        <f>IF(LEN(D1431)=1,CONCATENATE(TEXT(MONTH(B1431),"00"),RIGHT(YEAR(B1431),2),C1431,"_0",D1431),CONCATENATE(TEXT(MONTH(B1431),"00"),RIGHT(YEAR(B1431),2),C1431,"_",D1431))</f>
        <v>1023ASHC_CT</v>
      </c>
      <c r="B1431" s="4">
        <f>B1430</f>
        <v>45202</v>
      </c>
      <c r="C1431" s="3" t="str">
        <f>C1430</f>
        <v>ASHC</v>
      </c>
      <c r="D1431" s="3" t="str">
        <f>D1430</f>
        <v>CT</v>
      </c>
      <c r="F1431" s="2"/>
      <c r="G1431" s="2"/>
      <c r="H1431" s="2"/>
      <c r="I1431" s="2"/>
    </row>
    <row r="1432" spans="1:9" ht="12.75">
      <c r="A1432" s="5" t="str">
        <f>IF(LEN(D1432)=1,CONCATENATE(TEXT(MONTH(B1432),"00"),RIGHT(YEAR(B1432),2),C1432,"_0",D1432),CONCATENATE(TEXT(MONTH(B1432),"00"),RIGHT(YEAR(B1432),2),C1432,"_",D1432))</f>
        <v>1023ASHC_CT</v>
      </c>
      <c r="B1432" s="4">
        <f>B1431</f>
        <v>45202</v>
      </c>
      <c r="C1432" s="3" t="str">
        <f>C1431</f>
        <v>ASHC</v>
      </c>
      <c r="D1432" s="3" t="str">
        <f>D1431</f>
        <v>CT</v>
      </c>
      <c r="F1432" s="2"/>
      <c r="G1432" s="2"/>
      <c r="H1432" s="2"/>
      <c r="I1432" s="2"/>
    </row>
    <row r="1433" spans="1:9" ht="12.75">
      <c r="A1433" s="5" t="str">
        <f>IF(LEN(D1433)=1,CONCATENATE(TEXT(MONTH(B1433),"00"),RIGHT(YEAR(B1433),2),C1433,"_0",D1433),CONCATENATE(TEXT(MONTH(B1433),"00"),RIGHT(YEAR(B1433),2),C1433,"_",D1433))</f>
        <v>1023ASHC_CT</v>
      </c>
      <c r="B1433" s="4">
        <f>B1432</f>
        <v>45202</v>
      </c>
      <c r="C1433" s="3" t="str">
        <f>C1432</f>
        <v>ASHC</v>
      </c>
      <c r="D1433" s="3" t="str">
        <f>D1432</f>
        <v>CT</v>
      </c>
      <c r="F1433" s="2"/>
      <c r="G1433" s="2"/>
      <c r="H1433" s="2"/>
      <c r="I1433" s="2"/>
    </row>
    <row r="1434" spans="1:9" ht="12.75">
      <c r="A1434" s="5" t="str">
        <f>IF(LEN(D1434)=1,CONCATENATE(TEXT(MONTH(B1434),"00"),RIGHT(YEAR(B1434),2),C1434,"_0",D1434),CONCATENATE(TEXT(MONTH(B1434),"00"),RIGHT(YEAR(B1434),2),C1434,"_",D1434))</f>
        <v>1023ASHC_CT</v>
      </c>
      <c r="B1434" s="4">
        <f>B1433</f>
        <v>45202</v>
      </c>
      <c r="C1434" s="3" t="str">
        <f>C1433</f>
        <v>ASHC</v>
      </c>
      <c r="D1434" s="3" t="str">
        <f>D1433</f>
        <v>CT</v>
      </c>
      <c r="F1434" s="2"/>
      <c r="G1434" s="2"/>
      <c r="H1434" s="2"/>
      <c r="I1434" s="2"/>
    </row>
    <row r="1435" spans="1:9" ht="12.75">
      <c r="A1435" s="5" t="str">
        <f>IF(LEN(D1435)=1,CONCATENATE(TEXT(MONTH(B1435),"00"),RIGHT(YEAR(B1435),2),C1435,"_0",D1435),CONCATENATE(TEXT(MONTH(B1435),"00"),RIGHT(YEAR(B1435),2),C1435,"_",D1435))</f>
        <v>1023ASHC_CT</v>
      </c>
      <c r="B1435" s="4">
        <f>B1434</f>
        <v>45202</v>
      </c>
      <c r="C1435" s="3" t="str">
        <f>C1434</f>
        <v>ASHC</v>
      </c>
      <c r="D1435" s="3" t="str">
        <f>D1434</f>
        <v>CT</v>
      </c>
      <c r="F1435" s="2"/>
      <c r="G1435" s="2"/>
      <c r="H1435" s="2"/>
      <c r="I1435" s="2"/>
    </row>
    <row r="1436" spans="1:9" ht="12.75">
      <c r="A1436" s="5" t="str">
        <f>IF(LEN(D1436)=1,CONCATENATE(TEXT(MONTH(B1436),"00"),RIGHT(YEAR(B1436),2),C1436,"_0",D1436),CONCATENATE(TEXT(MONTH(B1436),"00"),RIGHT(YEAR(B1436),2),C1436,"_",D1436))</f>
        <v>1023ASHC_CT</v>
      </c>
      <c r="B1436" s="4">
        <f>B1435</f>
        <v>45202</v>
      </c>
      <c r="C1436" s="3" t="str">
        <f>C1435</f>
        <v>ASHC</v>
      </c>
      <c r="D1436" s="3" t="str">
        <f>D1435</f>
        <v>CT</v>
      </c>
      <c r="F1436" s="2"/>
      <c r="G1436" s="2"/>
      <c r="H1436" s="2"/>
      <c r="I1436" s="2"/>
    </row>
    <row r="1437" spans="1:9" ht="12.75">
      <c r="A1437" s="5" t="str">
        <f>IF(LEN(D1437)=1,CONCATENATE(TEXT(MONTH(B1437),"00"),RIGHT(YEAR(B1437),2),C1437,"_0",D1437),CONCATENATE(TEXT(MONTH(B1437),"00"),RIGHT(YEAR(B1437),2),C1437,"_",D1437))</f>
        <v>1023ASHC_CT</v>
      </c>
      <c r="B1437" s="4">
        <f>B1436</f>
        <v>45202</v>
      </c>
      <c r="C1437" s="3" t="str">
        <f>C1436</f>
        <v>ASHC</v>
      </c>
      <c r="D1437" s="3" t="str">
        <f>D1436</f>
        <v>CT</v>
      </c>
      <c r="F1437" s="2"/>
      <c r="G1437" s="2"/>
      <c r="H1437" s="2"/>
      <c r="I1437" s="2"/>
    </row>
    <row r="1438" spans="1:9" ht="12.75">
      <c r="A1438" s="5" t="str">
        <f>IF(LEN(D1438)=1,CONCATENATE(TEXT(MONTH(B1438),"00"),RIGHT(YEAR(B1438),2),C1438,"_0",D1438),CONCATENATE(TEXT(MONTH(B1438),"00"),RIGHT(YEAR(B1438),2),C1438,"_",D1438))</f>
        <v>1023ASHC_CT</v>
      </c>
      <c r="B1438" s="4">
        <f>B1437</f>
        <v>45202</v>
      </c>
      <c r="C1438" s="3" t="str">
        <f>C1437</f>
        <v>ASHC</v>
      </c>
      <c r="D1438" s="3" t="str">
        <f>D1437</f>
        <v>CT</v>
      </c>
      <c r="F1438" s="2"/>
      <c r="G1438" s="2"/>
      <c r="H1438" s="2"/>
      <c r="I1438" s="2"/>
    </row>
    <row r="1439" spans="1:9" ht="12.75">
      <c r="A1439" s="5" t="str">
        <f>IF(LEN(D1439)=1,CONCATENATE(TEXT(MONTH(B1439),"00"),RIGHT(YEAR(B1439),2),C1439,"_0",D1439),CONCATENATE(TEXT(MONTH(B1439),"00"),RIGHT(YEAR(B1439),2),C1439,"_",D1439))</f>
        <v>1023ASHC_CT</v>
      </c>
      <c r="B1439" s="4">
        <f>B1438</f>
        <v>45202</v>
      </c>
      <c r="C1439" s="3" t="str">
        <f>C1438</f>
        <v>ASHC</v>
      </c>
      <c r="D1439" s="3" t="str">
        <f>D1438</f>
        <v>CT</v>
      </c>
      <c r="F1439" s="2"/>
      <c r="G1439" s="2"/>
      <c r="H1439" s="2"/>
      <c r="I1439" s="2"/>
    </row>
    <row r="1440" spans="1:9" ht="12.75">
      <c r="A1440" s="5" t="str">
        <f>IF(LEN(D1440)=1,CONCATENATE(TEXT(MONTH(B1440),"00"),RIGHT(YEAR(B1440),2),C1440,"_0",D1440),CONCATENATE(TEXT(MONTH(B1440),"00"),RIGHT(YEAR(B1440),2),C1440,"_",D1440))</f>
        <v>1023ASHC_CT</v>
      </c>
      <c r="B1440" s="4">
        <f>B1439</f>
        <v>45202</v>
      </c>
      <c r="C1440" s="3" t="str">
        <f>C1439</f>
        <v>ASHC</v>
      </c>
      <c r="D1440" s="3" t="str">
        <f>D1439</f>
        <v>CT</v>
      </c>
      <c r="F1440" s="2"/>
      <c r="G1440" s="2"/>
      <c r="H1440" s="2"/>
      <c r="I1440" s="2"/>
    </row>
    <row r="1441" spans="1:9" ht="12.75">
      <c r="A1441" s="5" t="str">
        <f>IF(LEN(D1441)=1,CONCATENATE(TEXT(MONTH(B1441),"00"),RIGHT(YEAR(B1441),2),C1441,"_0",D1441),CONCATENATE(TEXT(MONTH(B1441),"00"),RIGHT(YEAR(B1441),2),C1441,"_",D1441))</f>
        <v>1023ASHC_CT</v>
      </c>
      <c r="B1441" s="4">
        <f>B1440</f>
        <v>45202</v>
      </c>
      <c r="C1441" s="3" t="str">
        <f>C1440</f>
        <v>ASHC</v>
      </c>
      <c r="D1441" s="3" t="str">
        <f>D1440</f>
        <v>CT</v>
      </c>
      <c r="F1441" s="2"/>
      <c r="G1441" s="2"/>
      <c r="H1441" s="2"/>
      <c r="I1441" s="2"/>
    </row>
    <row r="1442" spans="1:9" ht="12.75">
      <c r="A1442" s="5" t="str">
        <f>IF(LEN(D1442)=1,CONCATENATE(TEXT(MONTH(B1442),"00"),RIGHT(YEAR(B1442),2),C1442,"_0",D1442),CONCATENATE(TEXT(MONTH(B1442),"00"),RIGHT(YEAR(B1442),2),C1442,"_",D1442))</f>
        <v>1023ASHC_CT</v>
      </c>
      <c r="B1442" s="4">
        <f>B1441</f>
        <v>45202</v>
      </c>
      <c r="C1442" s="3" t="str">
        <f>C1441</f>
        <v>ASHC</v>
      </c>
      <c r="D1442" s="3" t="str">
        <f>D1441</f>
        <v>CT</v>
      </c>
      <c r="F1442" s="2"/>
      <c r="G1442" s="2"/>
      <c r="H1442" s="2"/>
      <c r="I1442" s="2"/>
    </row>
    <row r="1443" spans="1:9" ht="12.75">
      <c r="A1443" s="5" t="str">
        <f>IF(LEN(D1443)=1,CONCATENATE(TEXT(MONTH(B1443),"00"),RIGHT(YEAR(B1443),2),C1443,"_0",D1443),CONCATENATE(TEXT(MONTH(B1443),"00"),RIGHT(YEAR(B1443),2),C1443,"_",D1443))</f>
        <v>1023ASHC_CT</v>
      </c>
      <c r="B1443" s="4">
        <f>B1442</f>
        <v>45202</v>
      </c>
      <c r="C1443" s="3" t="str">
        <f>C1442</f>
        <v>ASHC</v>
      </c>
      <c r="D1443" s="3" t="str">
        <f>D1442</f>
        <v>CT</v>
      </c>
      <c r="F1443" s="2"/>
      <c r="G1443" s="2"/>
      <c r="H1443" s="2"/>
      <c r="I1443" s="2"/>
    </row>
    <row r="1444" spans="1:9" ht="12.75">
      <c r="A1444" s="5" t="str">
        <f>IF(LEN(D1444)=1,CONCATENATE(TEXT(MONTH(B1444),"00"),RIGHT(YEAR(B1444),2),C1444,"_0",D1444),CONCATENATE(TEXT(MONTH(B1444),"00"),RIGHT(YEAR(B1444),2),C1444,"_",D1444))</f>
        <v>1023ASHC_CT</v>
      </c>
      <c r="B1444" s="4">
        <f>B1443</f>
        <v>45202</v>
      </c>
      <c r="C1444" s="3" t="str">
        <f>C1443</f>
        <v>ASHC</v>
      </c>
      <c r="D1444" s="3" t="str">
        <f>D1443</f>
        <v>CT</v>
      </c>
      <c r="F1444" s="2"/>
      <c r="G1444" s="2"/>
      <c r="H1444" s="2"/>
      <c r="I1444" s="2"/>
    </row>
    <row r="1445" spans="1:9" ht="12.75">
      <c r="A1445" s="5" t="str">
        <f>IF(LEN(D1445)=1,CONCATENATE(TEXT(MONTH(B1445),"00"),RIGHT(YEAR(B1445),2),C1445,"_0",D1445),CONCATENATE(TEXT(MONTH(B1445),"00"),RIGHT(YEAR(B1445),2),C1445,"_",D1445))</f>
        <v>1023ASHC_CT</v>
      </c>
      <c r="B1445" s="4">
        <f>B1444</f>
        <v>45202</v>
      </c>
      <c r="C1445" s="3" t="str">
        <f>C1444</f>
        <v>ASHC</v>
      </c>
      <c r="D1445" s="3" t="str">
        <f>D1444</f>
        <v>CT</v>
      </c>
      <c r="F1445" s="2"/>
      <c r="G1445" s="2"/>
      <c r="H1445" s="2"/>
      <c r="I1445" s="2"/>
    </row>
    <row r="1446" spans="1:9" ht="12.75">
      <c r="A1446" s="5" t="str">
        <f>IF(LEN(D1446)=1,CONCATENATE(TEXT(MONTH(B1446),"00"),RIGHT(YEAR(B1446),2),C1446,"_0",D1446),CONCATENATE(TEXT(MONTH(B1446),"00"),RIGHT(YEAR(B1446),2),C1446,"_",D1446))</f>
        <v>1023ASHC_CT</v>
      </c>
      <c r="B1446" s="4">
        <f>B1445</f>
        <v>45202</v>
      </c>
      <c r="C1446" s="3" t="str">
        <f>C1445</f>
        <v>ASHC</v>
      </c>
      <c r="D1446" s="3" t="str">
        <f>D1445</f>
        <v>CT</v>
      </c>
      <c r="F1446" s="2"/>
      <c r="G1446" s="2"/>
      <c r="H1446" s="2"/>
      <c r="I1446" s="2"/>
    </row>
    <row r="1447" spans="1:9" ht="12.75">
      <c r="A1447" s="5" t="str">
        <f>IF(LEN(D1447)=1,CONCATENATE(TEXT(MONTH(B1447),"00"),RIGHT(YEAR(B1447),2),C1447,"_0",D1447),CONCATENATE(TEXT(MONTH(B1447),"00"),RIGHT(YEAR(B1447),2),C1447,"_",D1447))</f>
        <v>1023ASHC_CT</v>
      </c>
      <c r="B1447" s="4">
        <f>B1446</f>
        <v>45202</v>
      </c>
      <c r="C1447" s="3" t="str">
        <f>C1446</f>
        <v>ASHC</v>
      </c>
      <c r="D1447" s="3" t="str">
        <f>D1446</f>
        <v>CT</v>
      </c>
      <c r="F1447" s="2"/>
      <c r="G1447" s="2"/>
      <c r="H1447" s="2"/>
      <c r="I1447" s="2"/>
    </row>
    <row r="1448" spans="1:9" ht="12.75">
      <c r="A1448" s="5" t="str">
        <f>IF(LEN(D1448)=1,CONCATENATE(TEXT(MONTH(B1448),"00"),RIGHT(YEAR(B1448),2),C1448,"_0",D1448),CONCATENATE(TEXT(MONTH(B1448),"00"),RIGHT(YEAR(B1448),2),C1448,"_",D1448))</f>
        <v>1023ASHC_CT</v>
      </c>
      <c r="B1448" s="4">
        <f>B1447</f>
        <v>45202</v>
      </c>
      <c r="C1448" s="3" t="str">
        <f>C1447</f>
        <v>ASHC</v>
      </c>
      <c r="D1448" s="3" t="str">
        <f>D1447</f>
        <v>CT</v>
      </c>
      <c r="F1448" s="2"/>
      <c r="G1448" s="2"/>
      <c r="H1448" s="2"/>
      <c r="I1448" s="2"/>
    </row>
    <row r="1449" spans="1:9" ht="12.75">
      <c r="A1449" s="5" t="str">
        <f>IF(LEN(D1449)=1,CONCATENATE(TEXT(MONTH(B1449),"00"),RIGHT(YEAR(B1449),2),C1449,"_0",D1449),CONCATENATE(TEXT(MONTH(B1449),"00"),RIGHT(YEAR(B1449),2),C1449,"_",D1449))</f>
        <v>1023ASHC_CT</v>
      </c>
      <c r="B1449" s="4">
        <f>B1448</f>
        <v>45202</v>
      </c>
      <c r="C1449" s="3" t="str">
        <f>C1448</f>
        <v>ASHC</v>
      </c>
      <c r="D1449" s="3" t="str">
        <f>D1448</f>
        <v>CT</v>
      </c>
      <c r="F1449" s="2"/>
      <c r="G1449" s="2"/>
      <c r="H1449" s="2"/>
      <c r="I1449" s="2"/>
    </row>
    <row r="1450" spans="1:9" ht="12.75">
      <c r="A1450" s="5" t="str">
        <f>IF(LEN(D1450)=1,CONCATENATE(TEXT(MONTH(B1450),"00"),RIGHT(YEAR(B1450),2),C1450,"_0",D1450),CONCATENATE(TEXT(MONTH(B1450),"00"),RIGHT(YEAR(B1450),2),C1450,"_",D1450))</f>
        <v>1023ASHC_CT</v>
      </c>
      <c r="B1450" s="4">
        <f>B1449</f>
        <v>45202</v>
      </c>
      <c r="C1450" s="3" t="str">
        <f>C1449</f>
        <v>ASHC</v>
      </c>
      <c r="D1450" s="3" t="str">
        <f>D1449</f>
        <v>CT</v>
      </c>
      <c r="F1450" s="2"/>
      <c r="G1450" s="2"/>
      <c r="H1450" s="2"/>
      <c r="I1450" s="2"/>
    </row>
    <row r="1451" spans="1:9" ht="12.75">
      <c r="A1451" s="5" t="str">
        <f>IF(LEN(D1451)=1,CONCATENATE(TEXT(MONTH(B1451),"00"),RIGHT(YEAR(B1451),2),C1451,"_0",D1451),CONCATENATE(TEXT(MONTH(B1451),"00"),RIGHT(YEAR(B1451),2),C1451,"_",D1451))</f>
        <v>1023ASHC_CT</v>
      </c>
      <c r="B1451" s="4">
        <f>B1450</f>
        <v>45202</v>
      </c>
      <c r="C1451" s="3" t="str">
        <f>C1450</f>
        <v>ASHC</v>
      </c>
      <c r="D1451" s="3" t="str">
        <f>D1450</f>
        <v>CT</v>
      </c>
      <c r="F1451" s="2"/>
      <c r="G1451" s="2"/>
      <c r="H1451" s="2"/>
      <c r="I1451" s="2"/>
    </row>
    <row r="1452" spans="1:9" ht="12.75">
      <c r="A1452" s="5" t="str">
        <f>IF(LEN(D1452)=1,CONCATENATE(TEXT(MONTH(B1452),"00"),RIGHT(YEAR(B1452),2),C1452,"_0",D1452),CONCATENATE(TEXT(MONTH(B1452),"00"),RIGHT(YEAR(B1452),2),C1452,"_",D1452))</f>
        <v>1023ASHC_CT</v>
      </c>
      <c r="B1452" s="4">
        <f>B1451</f>
        <v>45202</v>
      </c>
      <c r="C1452" s="3" t="str">
        <f>C1451</f>
        <v>ASHC</v>
      </c>
      <c r="D1452" s="3" t="str">
        <f>D1451</f>
        <v>CT</v>
      </c>
      <c r="F1452" s="2"/>
      <c r="G1452" s="2"/>
      <c r="H1452" s="2"/>
      <c r="I1452" s="2"/>
    </row>
    <row r="1453" spans="1:9" ht="12.75">
      <c r="A1453" s="5" t="str">
        <f>IF(LEN(D1453)=1,CONCATENATE(TEXT(MONTH(B1453),"00"),RIGHT(YEAR(B1453),2),C1453,"_0",D1453),CONCATENATE(TEXT(MONTH(B1453),"00"),RIGHT(YEAR(B1453),2),C1453,"_",D1453))</f>
        <v>1023ASHC_CT</v>
      </c>
      <c r="B1453" s="4">
        <f>B1452</f>
        <v>45202</v>
      </c>
      <c r="C1453" s="3" t="str">
        <f>C1452</f>
        <v>ASHC</v>
      </c>
      <c r="D1453" s="3" t="str">
        <f>D1452</f>
        <v>CT</v>
      </c>
      <c r="F1453" s="2"/>
      <c r="G1453" s="2"/>
      <c r="H1453" s="2"/>
      <c r="I1453" s="2"/>
    </row>
    <row r="1454" spans="1:9" ht="12.75">
      <c r="A1454" s="5" t="str">
        <f>IF(LEN(D1454)=1,CONCATENATE(TEXT(MONTH(B1454),"00"),RIGHT(YEAR(B1454),2),C1454,"_0",D1454),CONCATENATE(TEXT(MONTH(B1454),"00"),RIGHT(YEAR(B1454),2),C1454,"_",D1454))</f>
        <v>1023ASHC_CT</v>
      </c>
      <c r="B1454" s="4">
        <f>B1453</f>
        <v>45202</v>
      </c>
      <c r="C1454" s="3" t="str">
        <f>C1453</f>
        <v>ASHC</v>
      </c>
      <c r="D1454" s="3" t="str">
        <f>D1453</f>
        <v>CT</v>
      </c>
      <c r="F1454" s="2"/>
      <c r="G1454" s="2"/>
      <c r="H1454" s="2"/>
      <c r="I1454" s="2"/>
    </row>
    <row r="1455" spans="1:9" ht="12.75">
      <c r="A1455" s="5" t="str">
        <f>IF(LEN(D1455)=1,CONCATENATE(TEXT(MONTH(B1455),"00"),RIGHT(YEAR(B1455),2),C1455,"_0",D1455),CONCATENATE(TEXT(MONTH(B1455),"00"),RIGHT(YEAR(B1455),2),C1455,"_",D1455))</f>
        <v>1023ASHC_CT</v>
      </c>
      <c r="B1455" s="4">
        <f>B1454</f>
        <v>45202</v>
      </c>
      <c r="C1455" s="3" t="str">
        <f>C1454</f>
        <v>ASHC</v>
      </c>
      <c r="D1455" s="3" t="str">
        <f>D1454</f>
        <v>CT</v>
      </c>
      <c r="F1455" s="2"/>
      <c r="G1455" s="2"/>
      <c r="H1455" s="2"/>
      <c r="I1455" s="2"/>
    </row>
    <row r="1456" spans="1:9" ht="12.75">
      <c r="A1456" s="5" t="str">
        <f>IF(LEN(D1456)=1,CONCATENATE(TEXT(MONTH(B1456),"00"),RIGHT(YEAR(B1456),2),C1456,"_0",D1456),CONCATENATE(TEXT(MONTH(B1456),"00"),RIGHT(YEAR(B1456),2),C1456,"_",D1456))</f>
        <v>1023ASHC_CT</v>
      </c>
      <c r="B1456" s="4">
        <f>B1455</f>
        <v>45202</v>
      </c>
      <c r="C1456" s="3" t="str">
        <f>C1455</f>
        <v>ASHC</v>
      </c>
      <c r="D1456" s="3" t="str">
        <f>D1455</f>
        <v>CT</v>
      </c>
      <c r="F1456" s="2"/>
      <c r="G1456" s="2"/>
      <c r="H1456" s="2"/>
      <c r="I1456" s="2"/>
    </row>
    <row r="1457" spans="1:9" ht="12.75">
      <c r="A1457" s="5" t="str">
        <f>IF(LEN(D1457)=1,CONCATENATE(TEXT(MONTH(B1457),"00"),RIGHT(YEAR(B1457),2),C1457,"_0",D1457),CONCATENATE(TEXT(MONTH(B1457),"00"),RIGHT(YEAR(B1457),2),C1457,"_",D1457))</f>
        <v>1023ASHC_CT</v>
      </c>
      <c r="B1457" s="4">
        <f>B1456</f>
        <v>45202</v>
      </c>
      <c r="C1457" s="3" t="str">
        <f>C1456</f>
        <v>ASHC</v>
      </c>
      <c r="D1457" s="3" t="str">
        <f>D1456</f>
        <v>CT</v>
      </c>
      <c r="F1457" s="2"/>
      <c r="G1457" s="2"/>
      <c r="H1457" s="2"/>
      <c r="I1457" s="2"/>
    </row>
    <row r="1458" spans="1:9" ht="12.75">
      <c r="A1458" s="5" t="str">
        <f>IF(LEN(D1458)=1,CONCATENATE(TEXT(MONTH(B1458),"00"),RIGHT(YEAR(B1458),2),C1458,"_0",D1458),CONCATENATE(TEXT(MONTH(B1458),"00"),RIGHT(YEAR(B1458),2),C1458,"_",D1458))</f>
        <v>1023ASHC_CT</v>
      </c>
      <c r="B1458" s="4">
        <f>B1457</f>
        <v>45202</v>
      </c>
      <c r="C1458" s="3" t="str">
        <f>C1457</f>
        <v>ASHC</v>
      </c>
      <c r="D1458" s="3" t="str">
        <f>D1457</f>
        <v>CT</v>
      </c>
      <c r="F1458" s="2"/>
      <c r="G1458" s="2"/>
      <c r="H1458" s="2"/>
      <c r="I1458" s="2"/>
    </row>
    <row r="1459" spans="1:9" ht="12.75">
      <c r="A1459" s="5" t="str">
        <f>IF(LEN(D1459)=1,CONCATENATE(TEXT(MONTH(B1459),"00"),RIGHT(YEAR(B1459),2),C1459,"_0",D1459),CONCATENATE(TEXT(MONTH(B1459),"00"),RIGHT(YEAR(B1459),2),C1459,"_",D1459))</f>
        <v>1023ASHC_CT</v>
      </c>
      <c r="B1459" s="4">
        <f>B1458</f>
        <v>45202</v>
      </c>
      <c r="C1459" s="3" t="str">
        <f>C1458</f>
        <v>ASHC</v>
      </c>
      <c r="D1459" s="3" t="str">
        <f>D1458</f>
        <v>CT</v>
      </c>
      <c r="F1459" s="2"/>
      <c r="G1459" s="2"/>
      <c r="H1459" s="2"/>
      <c r="I1459" s="2"/>
    </row>
    <row r="1460" spans="1:9" ht="12.75">
      <c r="A1460" s="5" t="str">
        <f>IF(LEN(D1460)=1,CONCATENATE(TEXT(MONTH(B1460),"00"),RIGHT(YEAR(B1460),2),C1460,"_0",D1460),CONCATENATE(TEXT(MONTH(B1460),"00"),RIGHT(YEAR(B1460),2),C1460,"_",D1460))</f>
        <v>1023ASHC_CT</v>
      </c>
      <c r="B1460" s="4">
        <f>B1459</f>
        <v>45202</v>
      </c>
      <c r="C1460" s="3" t="str">
        <f>C1459</f>
        <v>ASHC</v>
      </c>
      <c r="D1460" s="3" t="str">
        <f>D1459</f>
        <v>CT</v>
      </c>
      <c r="F1460" s="2"/>
      <c r="G1460" s="2"/>
      <c r="H1460" s="2"/>
      <c r="I1460" s="2"/>
    </row>
    <row r="1461" spans="1:9" ht="12.75">
      <c r="A1461" s="5" t="str">
        <f>IF(LEN(D1461)=1,CONCATENATE(TEXT(MONTH(B1461),"00"),RIGHT(YEAR(B1461),2),C1461,"_0",D1461),CONCATENATE(TEXT(MONTH(B1461),"00"),RIGHT(YEAR(B1461),2),C1461,"_",D1461))</f>
        <v>1023ASHC_CT</v>
      </c>
      <c r="B1461" s="4">
        <f>B1460</f>
        <v>45202</v>
      </c>
      <c r="C1461" s="3" t="str">
        <f>C1460</f>
        <v>ASHC</v>
      </c>
      <c r="D1461" s="3" t="str">
        <f>D1460</f>
        <v>CT</v>
      </c>
      <c r="F1461" s="2"/>
      <c r="G1461" s="2"/>
      <c r="H1461" s="2"/>
      <c r="I1461" s="2"/>
    </row>
    <row r="1462" spans="1:9" ht="12.75">
      <c r="A1462" s="5" t="str">
        <f>IF(LEN(D1462)=1,CONCATENATE(TEXT(MONTH(B1462),"00"),RIGHT(YEAR(B1462),2),C1462,"_0",D1462),CONCATENATE(TEXT(MONTH(B1462),"00"),RIGHT(YEAR(B1462),2),C1462,"_",D1462))</f>
        <v>1023ASHC_CT</v>
      </c>
      <c r="B1462" s="4">
        <f>B1461</f>
        <v>45202</v>
      </c>
      <c r="C1462" s="3" t="str">
        <f>C1461</f>
        <v>ASHC</v>
      </c>
      <c r="D1462" s="3" t="str">
        <f>D1461</f>
        <v>CT</v>
      </c>
      <c r="F1462" s="2"/>
      <c r="G1462" s="2"/>
      <c r="H1462" s="2"/>
      <c r="I1462" s="2"/>
    </row>
    <row r="1463" spans="1:9" ht="12.75">
      <c r="A1463" s="5" t="str">
        <f>IF(LEN(D1463)=1,CONCATENATE(TEXT(MONTH(B1463),"00"),RIGHT(YEAR(B1463),2),C1463,"_0",D1463),CONCATENATE(TEXT(MONTH(B1463),"00"),RIGHT(YEAR(B1463),2),C1463,"_",D1463))</f>
        <v>1023ASHC_CT</v>
      </c>
      <c r="B1463" s="4">
        <f>B1462</f>
        <v>45202</v>
      </c>
      <c r="C1463" s="3" t="str">
        <f>C1462</f>
        <v>ASHC</v>
      </c>
      <c r="D1463" s="3" t="str">
        <f>D1462</f>
        <v>CT</v>
      </c>
      <c r="F1463" s="2"/>
      <c r="G1463" s="2"/>
      <c r="H1463" s="2"/>
      <c r="I1463" s="2"/>
    </row>
    <row r="1464" spans="1:9" ht="12.75">
      <c r="A1464" s="5" t="str">
        <f>IF(LEN(D1464)=1,CONCATENATE(TEXT(MONTH(B1464),"00"),RIGHT(YEAR(B1464),2),C1464,"_0",D1464),CONCATENATE(TEXT(MONTH(B1464),"00"),RIGHT(YEAR(B1464),2),C1464,"_",D1464))</f>
        <v>1023ASHC_CT</v>
      </c>
      <c r="B1464" s="4">
        <f>B1463</f>
        <v>45202</v>
      </c>
      <c r="C1464" s="3" t="str">
        <f>C1463</f>
        <v>ASHC</v>
      </c>
      <c r="D1464" s="3" t="str">
        <f>D1463</f>
        <v>CT</v>
      </c>
      <c r="F1464" s="2"/>
      <c r="G1464" s="2"/>
      <c r="H1464" s="2"/>
      <c r="I1464" s="2"/>
    </row>
    <row r="1465" spans="1:9" ht="12.75">
      <c r="A1465" s="5" t="str">
        <f>IF(LEN(D1465)=1,CONCATENATE(TEXT(MONTH(B1465),"00"),RIGHT(YEAR(B1465),2),C1465,"_0",D1465),CONCATENATE(TEXT(MONTH(B1465),"00"),RIGHT(YEAR(B1465),2),C1465,"_",D1465))</f>
        <v>1023ASHC_CT</v>
      </c>
      <c r="B1465" s="4">
        <f>B1464</f>
        <v>45202</v>
      </c>
      <c r="C1465" s="3" t="str">
        <f>C1464</f>
        <v>ASHC</v>
      </c>
      <c r="D1465" s="3" t="str">
        <f>D1464</f>
        <v>CT</v>
      </c>
      <c r="F1465" s="2"/>
      <c r="G1465" s="2"/>
      <c r="H1465" s="2"/>
      <c r="I1465" s="2"/>
    </row>
    <row r="1466" spans="1:9" ht="12.75">
      <c r="A1466" s="5" t="str">
        <f>IF(LEN(D1466)=1,CONCATENATE(TEXT(MONTH(B1466),"00"),RIGHT(YEAR(B1466),2),C1466,"_0",D1466),CONCATENATE(TEXT(MONTH(B1466),"00"),RIGHT(YEAR(B1466),2),C1466,"_",D1466))</f>
        <v>1023ASHC_CT</v>
      </c>
      <c r="B1466" s="4">
        <f>B1465</f>
        <v>45202</v>
      </c>
      <c r="C1466" s="3" t="str">
        <f>C1465</f>
        <v>ASHC</v>
      </c>
      <c r="D1466" s="3" t="str">
        <f>D1465</f>
        <v>CT</v>
      </c>
      <c r="F1466" s="2"/>
      <c r="G1466" s="2"/>
      <c r="H1466" s="2"/>
      <c r="I1466" s="2"/>
    </row>
    <row r="1467" spans="1:9" ht="12.75">
      <c r="A1467" s="5" t="str">
        <f>IF(LEN(D1467)=1,CONCATENATE(TEXT(MONTH(B1467),"00"),RIGHT(YEAR(B1467),2),C1467,"_0",D1467),CONCATENATE(TEXT(MONTH(B1467),"00"),RIGHT(YEAR(B1467),2),C1467,"_",D1467))</f>
        <v>1023ASHC_CT</v>
      </c>
      <c r="B1467" s="4">
        <f>B1466</f>
        <v>45202</v>
      </c>
      <c r="C1467" s="3" t="str">
        <f>C1466</f>
        <v>ASHC</v>
      </c>
      <c r="D1467" s="3" t="str">
        <f>D1466</f>
        <v>CT</v>
      </c>
      <c r="F1467" s="2"/>
      <c r="G1467" s="2"/>
      <c r="H1467" s="2"/>
      <c r="I1467" s="2"/>
    </row>
    <row r="1468" spans="1:9" ht="12.75">
      <c r="A1468" s="5" t="str">
        <f>IF(LEN(D1468)=1,CONCATENATE(TEXT(MONTH(B1468),"00"),RIGHT(YEAR(B1468),2),C1468,"_0",D1468),CONCATENATE(TEXT(MONTH(B1468),"00"),RIGHT(YEAR(B1468),2),C1468,"_",D1468))</f>
        <v>1023ASHC_CT</v>
      </c>
      <c r="B1468" s="4">
        <f>B1467</f>
        <v>45202</v>
      </c>
      <c r="C1468" s="3" t="str">
        <f>C1467</f>
        <v>ASHC</v>
      </c>
      <c r="D1468" s="3" t="str">
        <f>D1467</f>
        <v>CT</v>
      </c>
      <c r="F1468" s="2"/>
      <c r="G1468" s="2"/>
      <c r="H1468" s="2"/>
      <c r="I1468" s="2"/>
    </row>
    <row r="1469" spans="1:9" ht="12.75">
      <c r="A1469" s="5" t="str">
        <f>IF(LEN(D1469)=1,CONCATENATE(TEXT(MONTH(B1469),"00"),RIGHT(YEAR(B1469),2),C1469,"_0",D1469),CONCATENATE(TEXT(MONTH(B1469),"00"),RIGHT(YEAR(B1469),2),C1469,"_",D1469))</f>
        <v>1023ASHC_CT</v>
      </c>
      <c r="B1469" s="4">
        <f>B1468</f>
        <v>45202</v>
      </c>
      <c r="C1469" s="3" t="str">
        <f>C1468</f>
        <v>ASHC</v>
      </c>
      <c r="D1469" s="3" t="str">
        <f>D1468</f>
        <v>CT</v>
      </c>
      <c r="F1469" s="2"/>
      <c r="G1469" s="2"/>
      <c r="H1469" s="2"/>
      <c r="I1469" s="2"/>
    </row>
    <row r="1470" spans="1:9" ht="12.75">
      <c r="A1470" s="5" t="str">
        <f>IF(LEN(D1470)=1,CONCATENATE(TEXT(MONTH(B1470),"00"),RIGHT(YEAR(B1470),2),C1470,"_0",D1470),CONCATENATE(TEXT(MONTH(B1470),"00"),RIGHT(YEAR(B1470),2),C1470,"_",D1470))</f>
        <v>1023ASHC_CT</v>
      </c>
      <c r="B1470" s="4">
        <f>B1469</f>
        <v>45202</v>
      </c>
      <c r="C1470" s="3" t="str">
        <f>C1469</f>
        <v>ASHC</v>
      </c>
      <c r="D1470" s="3" t="str">
        <f>D1469</f>
        <v>CT</v>
      </c>
      <c r="F1470" s="2"/>
      <c r="G1470" s="2"/>
      <c r="H1470" s="2"/>
      <c r="I1470" s="2"/>
    </row>
    <row r="1471" spans="1:9" ht="12.75">
      <c r="A1471" s="5" t="str">
        <f>IF(LEN(D1471)=1,CONCATENATE(TEXT(MONTH(B1471),"00"),RIGHT(YEAR(B1471),2),C1471,"_0",D1471),CONCATENATE(TEXT(MONTH(B1471),"00"),RIGHT(YEAR(B1471),2),C1471,"_",D1471))</f>
        <v>1023ASHC_CT</v>
      </c>
      <c r="B1471" s="4">
        <f>B1470</f>
        <v>45202</v>
      </c>
      <c r="C1471" s="3" t="str">
        <f>C1470</f>
        <v>ASHC</v>
      </c>
      <c r="D1471" s="3" t="str">
        <f>D1470</f>
        <v>CT</v>
      </c>
      <c r="F1471" s="2"/>
      <c r="G1471" s="2"/>
      <c r="H1471" s="2"/>
      <c r="I1471" s="2"/>
    </row>
    <row r="1472" spans="1:9" ht="12.75">
      <c r="A1472" s="5" t="str">
        <f>IF(LEN(D1472)=1,CONCATENATE(TEXT(MONTH(B1472),"00"),RIGHT(YEAR(B1472),2),C1472,"_0",D1472),CONCATENATE(TEXT(MONTH(B1472),"00"),RIGHT(YEAR(B1472),2),C1472,"_",D1472))</f>
        <v>1023ASHC_CT</v>
      </c>
      <c r="B1472" s="4">
        <f>B1471</f>
        <v>45202</v>
      </c>
      <c r="C1472" s="3" t="str">
        <f>C1471</f>
        <v>ASHC</v>
      </c>
      <c r="D1472" s="3" t="str">
        <f>D1471</f>
        <v>CT</v>
      </c>
      <c r="F1472" s="2"/>
      <c r="G1472" s="2"/>
      <c r="H1472" s="2"/>
      <c r="I1472" s="2"/>
    </row>
    <row r="1473" spans="1:9" ht="12.75">
      <c r="A1473" s="5" t="str">
        <f>IF(LEN(D1473)=1,CONCATENATE(TEXT(MONTH(B1473),"00"),RIGHT(YEAR(B1473),2),C1473,"_0",D1473),CONCATENATE(TEXT(MONTH(B1473),"00"),RIGHT(YEAR(B1473),2),C1473,"_",D1473))</f>
        <v>1023ASHC_CT</v>
      </c>
      <c r="B1473" s="4">
        <f>B1472</f>
        <v>45202</v>
      </c>
      <c r="C1473" s="3" t="str">
        <f>C1472</f>
        <v>ASHC</v>
      </c>
      <c r="D1473" s="3" t="str">
        <f>D1472</f>
        <v>CT</v>
      </c>
      <c r="F1473" s="2"/>
      <c r="G1473" s="2"/>
      <c r="H1473" s="2"/>
      <c r="I1473" s="2"/>
    </row>
    <row r="1474" spans="1:9" ht="12.75">
      <c r="A1474" s="5" t="str">
        <f>IF(LEN(D1474)=1,CONCATENATE(TEXT(MONTH(B1474),"00"),RIGHT(YEAR(B1474),2),C1474,"_0",D1474),CONCATENATE(TEXT(MONTH(B1474),"00"),RIGHT(YEAR(B1474),2),C1474,"_",D1474))</f>
        <v>1023ASHC_CT</v>
      </c>
      <c r="B1474" s="4">
        <f>B1473</f>
        <v>45202</v>
      </c>
      <c r="C1474" s="3" t="str">
        <f>C1473</f>
        <v>ASHC</v>
      </c>
      <c r="D1474" s="3" t="str">
        <f>D1473</f>
        <v>CT</v>
      </c>
      <c r="F1474" s="2"/>
      <c r="G1474" s="2"/>
      <c r="H1474" s="2"/>
      <c r="I1474" s="2"/>
    </row>
    <row r="1475" spans="1:9" ht="12.75">
      <c r="A1475" s="5" t="str">
        <f>IF(LEN(D1475)=1,CONCATENATE(TEXT(MONTH(B1475),"00"),RIGHT(YEAR(B1475),2),C1475,"_0",D1475),CONCATENATE(TEXT(MONTH(B1475),"00"),RIGHT(YEAR(B1475),2),C1475,"_",D1475))</f>
        <v>1023ASHC_CT</v>
      </c>
      <c r="B1475" s="4">
        <f>B1474</f>
        <v>45202</v>
      </c>
      <c r="C1475" s="3" t="str">
        <f>C1474</f>
        <v>ASHC</v>
      </c>
      <c r="D1475" s="3" t="str">
        <f>D1474</f>
        <v>CT</v>
      </c>
      <c r="F1475" s="2"/>
      <c r="G1475" s="2"/>
      <c r="H1475" s="2"/>
      <c r="I1475" s="2"/>
    </row>
    <row r="1476" spans="1:9" ht="12.75">
      <c r="A1476" s="5" t="str">
        <f>IF(LEN(D1476)=1,CONCATENATE(TEXT(MONTH(B1476),"00"),RIGHT(YEAR(B1476),2),C1476,"_0",D1476),CONCATENATE(TEXT(MONTH(B1476),"00"),RIGHT(YEAR(B1476),2),C1476,"_",D1476))</f>
        <v>1023ASHC_CT</v>
      </c>
      <c r="B1476" s="4">
        <f>B1475</f>
        <v>45202</v>
      </c>
      <c r="C1476" s="3" t="str">
        <f>C1475</f>
        <v>ASHC</v>
      </c>
      <c r="D1476" s="3" t="str">
        <f>D1475</f>
        <v>CT</v>
      </c>
      <c r="F1476" s="2"/>
      <c r="G1476" s="2"/>
      <c r="H1476" s="2"/>
      <c r="I1476" s="2"/>
    </row>
    <row r="1477" spans="1:9" ht="12.75">
      <c r="A1477" s="5" t="str">
        <f>IF(LEN(D1477)=1,CONCATENATE(TEXT(MONTH(B1477),"00"),RIGHT(YEAR(B1477),2),C1477,"_0",D1477),CONCATENATE(TEXT(MONTH(B1477),"00"),RIGHT(YEAR(B1477),2),C1477,"_",D1477))</f>
        <v>1023ASHC_CT</v>
      </c>
      <c r="B1477" s="4">
        <f>B1476</f>
        <v>45202</v>
      </c>
      <c r="C1477" s="3" t="str">
        <f>C1476</f>
        <v>ASHC</v>
      </c>
      <c r="D1477" s="3" t="str">
        <f>D1476</f>
        <v>CT</v>
      </c>
      <c r="F1477" s="2"/>
      <c r="G1477" s="2"/>
      <c r="H1477" s="2"/>
      <c r="I1477" s="2"/>
    </row>
    <row r="1478" spans="1:9" ht="12.75">
      <c r="A1478" s="5" t="str">
        <f>IF(LEN(D1478)=1,CONCATENATE(TEXT(MONTH(B1478),"00"),RIGHT(YEAR(B1478),2),C1478,"_0",D1478),CONCATENATE(TEXT(MONTH(B1478),"00"),RIGHT(YEAR(B1478),2),C1478,"_",D1478))</f>
        <v>1023ASHC_CT</v>
      </c>
      <c r="B1478" s="4">
        <f>B1477</f>
        <v>45202</v>
      </c>
      <c r="C1478" s="3" t="str">
        <f>C1477</f>
        <v>ASHC</v>
      </c>
      <c r="D1478" s="3" t="str">
        <f>D1477</f>
        <v>CT</v>
      </c>
      <c r="F1478" s="2"/>
      <c r="G1478" s="2"/>
      <c r="H1478" s="2"/>
      <c r="I1478" s="2"/>
    </row>
    <row r="1479" spans="1:9" ht="12.75">
      <c r="A1479" s="5" t="str">
        <f>IF(LEN(D1479)=1,CONCATENATE(TEXT(MONTH(B1479),"00"),RIGHT(YEAR(B1479),2),C1479,"_0",D1479),CONCATENATE(TEXT(MONTH(B1479),"00"),RIGHT(YEAR(B1479),2),C1479,"_",D1479))</f>
        <v>1023ASHC_CT</v>
      </c>
      <c r="B1479" s="4">
        <f>B1478</f>
        <v>45202</v>
      </c>
      <c r="C1479" s="3" t="str">
        <f>C1478</f>
        <v>ASHC</v>
      </c>
      <c r="D1479" s="3" t="str">
        <f>D1478</f>
        <v>CT</v>
      </c>
      <c r="F1479" s="2"/>
      <c r="G1479" s="2"/>
      <c r="H1479" s="2"/>
      <c r="I1479" s="2"/>
    </row>
    <row r="1480" spans="1:9" ht="12.75">
      <c r="A1480" s="5" t="str">
        <f>IF(LEN(D1480)=1,CONCATENATE(TEXT(MONTH(B1480),"00"),RIGHT(YEAR(B1480),2),C1480,"_0",D1480),CONCATENATE(TEXT(MONTH(B1480),"00"),RIGHT(YEAR(B1480),2),C1480,"_",D1480))</f>
        <v>1023ASHC_CT</v>
      </c>
      <c r="B1480" s="4">
        <f>B1479</f>
        <v>45202</v>
      </c>
      <c r="C1480" s="3" t="str">
        <f>C1479</f>
        <v>ASHC</v>
      </c>
      <c r="D1480" s="3" t="str">
        <f>D1479</f>
        <v>CT</v>
      </c>
      <c r="F1480" s="2"/>
      <c r="G1480" s="2"/>
      <c r="H1480" s="2"/>
      <c r="I1480" s="2"/>
    </row>
    <row r="1481" spans="1:9" ht="12.75">
      <c r="A1481" s="5" t="str">
        <f>IF(LEN(D1481)=1,CONCATENATE(TEXT(MONTH(B1481),"00"),RIGHT(YEAR(B1481),2),C1481,"_0",D1481),CONCATENATE(TEXT(MONTH(B1481),"00"),RIGHT(YEAR(B1481),2),C1481,"_",D1481))</f>
        <v>1023ASHC_CT</v>
      </c>
      <c r="B1481" s="4">
        <f>B1480</f>
        <v>45202</v>
      </c>
      <c r="C1481" s="3" t="str">
        <f>C1480</f>
        <v>ASHC</v>
      </c>
      <c r="D1481" s="3" t="str">
        <f>D1480</f>
        <v>CT</v>
      </c>
      <c r="F1481" s="2"/>
      <c r="G1481" s="2"/>
      <c r="H1481" s="2"/>
      <c r="I1481" s="2"/>
    </row>
    <row r="1482" spans="1:9" ht="12.75">
      <c r="A1482" s="5" t="str">
        <f>IF(LEN(D1482)=1,CONCATENATE(TEXT(MONTH(B1482),"00"),RIGHT(YEAR(B1482),2),C1482,"_0",D1482),CONCATENATE(TEXT(MONTH(B1482),"00"),RIGHT(YEAR(B1482),2),C1482,"_",D1482))</f>
        <v>1023ASHC_CT</v>
      </c>
      <c r="B1482" s="4">
        <f>B1481</f>
        <v>45202</v>
      </c>
      <c r="C1482" s="3" t="str">
        <f>C1481</f>
        <v>ASHC</v>
      </c>
      <c r="D1482" s="3" t="str">
        <f>D1481</f>
        <v>CT</v>
      </c>
      <c r="F1482" s="2"/>
      <c r="G1482" s="2"/>
      <c r="H1482" s="2"/>
      <c r="I1482" s="2"/>
    </row>
    <row r="1483" spans="1:9" ht="12.75">
      <c r="A1483" s="5" t="str">
        <f>IF(LEN(D1483)=1,CONCATENATE(TEXT(MONTH(B1483),"00"),RIGHT(YEAR(B1483),2),C1483,"_0",D1483),CONCATENATE(TEXT(MONTH(B1483),"00"),RIGHT(YEAR(B1483),2),C1483,"_",D1483))</f>
        <v>1023ASHC_CT</v>
      </c>
      <c r="B1483" s="4">
        <f>B1482</f>
        <v>45202</v>
      </c>
      <c r="C1483" s="3" t="str">
        <f>C1482</f>
        <v>ASHC</v>
      </c>
      <c r="D1483" s="3" t="str">
        <f>D1482</f>
        <v>CT</v>
      </c>
      <c r="F1483" s="2"/>
      <c r="G1483" s="2"/>
      <c r="H1483" s="2"/>
      <c r="I1483" s="2"/>
    </row>
    <row r="1484" spans="1:9" ht="12.75">
      <c r="A1484" s="5" t="str">
        <f>IF(LEN(D1484)=1,CONCATENATE(TEXT(MONTH(B1484),"00"),RIGHT(YEAR(B1484),2),C1484,"_0",D1484),CONCATENATE(TEXT(MONTH(B1484),"00"),RIGHT(YEAR(B1484),2),C1484,"_",D1484))</f>
        <v>1023ASHC_CT</v>
      </c>
      <c r="B1484" s="4">
        <f>B1483</f>
        <v>45202</v>
      </c>
      <c r="C1484" s="3" t="str">
        <f>C1483</f>
        <v>ASHC</v>
      </c>
      <c r="D1484" s="3" t="str">
        <f>D1483</f>
        <v>CT</v>
      </c>
      <c r="F1484" s="2"/>
      <c r="G1484" s="2"/>
      <c r="H1484" s="2"/>
      <c r="I1484" s="2"/>
    </row>
    <row r="1485" spans="1:9" ht="12.75">
      <c r="A1485" s="5" t="str">
        <f>IF(LEN(D1485)=1,CONCATENATE(TEXT(MONTH(B1485),"00"),RIGHT(YEAR(B1485),2),C1485,"_0",D1485),CONCATENATE(TEXT(MONTH(B1485),"00"),RIGHT(YEAR(B1485),2),C1485,"_",D1485))</f>
        <v>1023ASHC_CT</v>
      </c>
      <c r="B1485" s="4">
        <f>B1484</f>
        <v>45202</v>
      </c>
      <c r="C1485" s="3" t="str">
        <f>C1484</f>
        <v>ASHC</v>
      </c>
      <c r="D1485" s="3" t="str">
        <f>D1484</f>
        <v>CT</v>
      </c>
      <c r="F1485" s="2"/>
      <c r="G1485" s="2"/>
      <c r="H1485" s="2"/>
      <c r="I1485" s="2"/>
    </row>
    <row r="1486" spans="1:9" ht="12.75">
      <c r="A1486" s="5" t="str">
        <f>IF(LEN(D1486)=1,CONCATENATE(TEXT(MONTH(B1486),"00"),RIGHT(YEAR(B1486),2),C1486,"_0",D1486),CONCATENATE(TEXT(MONTH(B1486),"00"),RIGHT(YEAR(B1486),2),C1486,"_",D1486))</f>
        <v>1023ASHC_CT</v>
      </c>
      <c r="B1486" s="4">
        <f>B1485</f>
        <v>45202</v>
      </c>
      <c r="C1486" s="3" t="str">
        <f>C1485</f>
        <v>ASHC</v>
      </c>
      <c r="D1486" s="3" t="str">
        <f>D1485</f>
        <v>CT</v>
      </c>
      <c r="F1486" s="2"/>
      <c r="G1486" s="2"/>
      <c r="H1486" s="2"/>
      <c r="I1486" s="2"/>
    </row>
    <row r="1487" spans="1:9" ht="12.75">
      <c r="A1487" s="5" t="str">
        <f>IF(LEN(D1487)=1,CONCATENATE(TEXT(MONTH(B1487),"00"),RIGHT(YEAR(B1487),2),C1487,"_0",D1487),CONCATENATE(TEXT(MONTH(B1487),"00"),RIGHT(YEAR(B1487),2),C1487,"_",D1487))</f>
        <v>1023ASHC_CT</v>
      </c>
      <c r="B1487" s="4">
        <f>B1486</f>
        <v>45202</v>
      </c>
      <c r="C1487" s="3" t="str">
        <f>C1486</f>
        <v>ASHC</v>
      </c>
      <c r="D1487" s="3" t="str">
        <f>D1486</f>
        <v>CT</v>
      </c>
      <c r="F1487" s="2"/>
      <c r="G1487" s="2"/>
      <c r="H1487" s="2"/>
      <c r="I1487" s="2"/>
    </row>
    <row r="1488" spans="1:9" ht="12.75">
      <c r="A1488" s="5" t="str">
        <f>IF(LEN(D1488)=1,CONCATENATE(TEXT(MONTH(B1488),"00"),RIGHT(YEAR(B1488),2),C1488,"_0",D1488),CONCATENATE(TEXT(MONTH(B1488),"00"),RIGHT(YEAR(B1488),2),C1488,"_",D1488))</f>
        <v>1023ASHC_CT</v>
      </c>
      <c r="B1488" s="4">
        <f>B1487</f>
        <v>45202</v>
      </c>
      <c r="C1488" s="3" t="str">
        <f>C1487</f>
        <v>ASHC</v>
      </c>
      <c r="D1488" s="3" t="str">
        <f>D1487</f>
        <v>CT</v>
      </c>
      <c r="F1488" s="2"/>
      <c r="G1488" s="2"/>
      <c r="H1488" s="2"/>
      <c r="I1488" s="2"/>
    </row>
    <row r="1489" spans="1:9" ht="12.75">
      <c r="A1489" s="5" t="str">
        <f>IF(LEN(D1489)=1,CONCATENATE(TEXT(MONTH(B1489),"00"),RIGHT(YEAR(B1489),2),C1489,"_0",D1489),CONCATENATE(TEXT(MONTH(B1489),"00"),RIGHT(YEAR(B1489),2),C1489,"_",D1489))</f>
        <v>1023ASHC_CT</v>
      </c>
      <c r="B1489" s="4">
        <f>B1488</f>
        <v>45202</v>
      </c>
      <c r="C1489" s="3" t="str">
        <f>C1488</f>
        <v>ASHC</v>
      </c>
      <c r="D1489" s="3" t="str">
        <f>D1488</f>
        <v>CT</v>
      </c>
      <c r="F1489" s="2"/>
      <c r="G1489" s="2"/>
      <c r="H1489" s="2"/>
      <c r="I1489" s="2"/>
    </row>
    <row r="1490" spans="1:9" ht="12.75">
      <c r="A1490" s="5" t="str">
        <f>IF(LEN(D1490)=1,CONCATENATE(TEXT(MONTH(B1490),"00"),RIGHT(YEAR(B1490),2),C1490,"_0",D1490),CONCATENATE(TEXT(MONTH(B1490),"00"),RIGHT(YEAR(B1490),2),C1490,"_",D1490))</f>
        <v>1023ASHC_CT</v>
      </c>
      <c r="B1490" s="4">
        <f>B1489</f>
        <v>45202</v>
      </c>
      <c r="C1490" s="3" t="str">
        <f>C1489</f>
        <v>ASHC</v>
      </c>
      <c r="D1490" s="3" t="str">
        <f>D1489</f>
        <v>CT</v>
      </c>
      <c r="F1490" s="2"/>
      <c r="G1490" s="2"/>
      <c r="H1490" s="2"/>
      <c r="I1490" s="2"/>
    </row>
    <row r="1491" spans="1:9" ht="12.75">
      <c r="A1491" s="5" t="str">
        <f>IF(LEN(D1491)=1,CONCATENATE(TEXT(MONTH(B1491),"00"),RIGHT(YEAR(B1491),2),C1491,"_0",D1491),CONCATENATE(TEXT(MONTH(B1491),"00"),RIGHT(YEAR(B1491),2),C1491,"_",D1491))</f>
        <v>1023ASHC_CT</v>
      </c>
      <c r="B1491" s="4">
        <f>B1490</f>
        <v>45202</v>
      </c>
      <c r="C1491" s="3" t="str">
        <f>C1490</f>
        <v>ASHC</v>
      </c>
      <c r="D1491" s="3" t="str">
        <f>D1490</f>
        <v>CT</v>
      </c>
      <c r="F1491" s="2"/>
      <c r="G1491" s="2"/>
      <c r="H1491" s="2"/>
      <c r="I1491" s="2"/>
    </row>
    <row r="1492" spans="1:9" ht="12.75">
      <c r="A1492" s="5" t="str">
        <f>IF(LEN(D1492)=1,CONCATENATE(TEXT(MONTH(B1492),"00"),RIGHT(YEAR(B1492),2),C1492,"_0",D1492),CONCATENATE(TEXT(MONTH(B1492),"00"),RIGHT(YEAR(B1492),2),C1492,"_",D1492))</f>
        <v>1023ASHC_CT</v>
      </c>
      <c r="B1492" s="4">
        <f>B1491</f>
        <v>45202</v>
      </c>
      <c r="C1492" s="3" t="str">
        <f>C1491</f>
        <v>ASHC</v>
      </c>
      <c r="D1492" s="3" t="str">
        <f>D1491</f>
        <v>CT</v>
      </c>
      <c r="F1492" s="2"/>
      <c r="G1492" s="2"/>
      <c r="H1492" s="2"/>
      <c r="I1492" s="2"/>
    </row>
    <row r="1493" spans="1:9" ht="12.75">
      <c r="A1493" s="5" t="str">
        <f>IF(LEN(D1493)=1,CONCATENATE(TEXT(MONTH(B1493),"00"),RIGHT(YEAR(B1493),2),C1493,"_0",D1493),CONCATENATE(TEXT(MONTH(B1493),"00"),RIGHT(YEAR(B1493),2),C1493,"_",D1493))</f>
        <v>1023ASHC_CT</v>
      </c>
      <c r="B1493" s="4">
        <f>B1492</f>
        <v>45202</v>
      </c>
      <c r="C1493" s="3" t="str">
        <f>C1492</f>
        <v>ASHC</v>
      </c>
      <c r="D1493" s="3" t="str">
        <f>D1492</f>
        <v>CT</v>
      </c>
      <c r="F1493" s="2"/>
      <c r="G1493" s="2"/>
      <c r="H1493" s="2"/>
      <c r="I1493" s="2"/>
    </row>
    <row r="1494" spans="1:9" ht="12.75">
      <c r="A1494" s="5" t="str">
        <f>IF(LEN(D1494)=1,CONCATENATE(TEXT(MONTH(B1494),"00"),RIGHT(YEAR(B1494),2),C1494,"_0",D1494),CONCATENATE(TEXT(MONTH(B1494),"00"),RIGHT(YEAR(B1494),2),C1494,"_",D1494))</f>
        <v>1023ASHC_CT</v>
      </c>
      <c r="B1494" s="4">
        <f>B1493</f>
        <v>45202</v>
      </c>
      <c r="C1494" s="3" t="str">
        <f>C1493</f>
        <v>ASHC</v>
      </c>
      <c r="D1494" s="3" t="str">
        <f>D1493</f>
        <v>CT</v>
      </c>
      <c r="F1494" s="2"/>
      <c r="G1494" s="2"/>
      <c r="H1494" s="2"/>
      <c r="I1494" s="2"/>
    </row>
    <row r="1495" spans="1:9" ht="12.75">
      <c r="A1495" s="5" t="str">
        <f>IF(LEN(D1495)=1,CONCATENATE(TEXT(MONTH(B1495),"00"),RIGHT(YEAR(B1495),2),C1495,"_0",D1495),CONCATENATE(TEXT(MONTH(B1495),"00"),RIGHT(YEAR(B1495),2),C1495,"_",D1495))</f>
        <v>1023ASHC_CT</v>
      </c>
      <c r="B1495" s="4">
        <f>B1494</f>
        <v>45202</v>
      </c>
      <c r="C1495" s="3" t="str">
        <f>C1494</f>
        <v>ASHC</v>
      </c>
      <c r="D1495" s="3" t="str">
        <f>D1494</f>
        <v>CT</v>
      </c>
      <c r="F1495" s="2"/>
      <c r="G1495" s="2"/>
      <c r="H1495" s="2"/>
      <c r="I1495" s="2"/>
    </row>
    <row r="1496" spans="1:9" ht="12.75">
      <c r="A1496" s="5" t="str">
        <f>IF(LEN(D1496)=1,CONCATENATE(TEXT(MONTH(B1496),"00"),RIGHT(YEAR(B1496),2),C1496,"_0",D1496),CONCATENATE(TEXT(MONTH(B1496),"00"),RIGHT(YEAR(B1496),2),C1496,"_",D1496))</f>
        <v>1023ASHC_CT</v>
      </c>
      <c r="B1496" s="4">
        <f>B1495</f>
        <v>45202</v>
      </c>
      <c r="C1496" s="3" t="str">
        <f>C1495</f>
        <v>ASHC</v>
      </c>
      <c r="D1496" s="3" t="str">
        <f>D1495</f>
        <v>CT</v>
      </c>
      <c r="F1496" s="2"/>
      <c r="G1496" s="2"/>
      <c r="H1496" s="2"/>
      <c r="I1496" s="2"/>
    </row>
    <row r="1497" spans="1:9" ht="12.75">
      <c r="A1497" s="5" t="str">
        <f>IF(LEN(D1497)=1,CONCATENATE(TEXT(MONTH(B1497),"00"),RIGHT(YEAR(B1497),2),C1497,"_0",D1497),CONCATENATE(TEXT(MONTH(B1497),"00"),RIGHT(YEAR(B1497),2),C1497,"_",D1497))</f>
        <v>1023ASHC_CT</v>
      </c>
      <c r="B1497" s="4">
        <f>B1496</f>
        <v>45202</v>
      </c>
      <c r="C1497" s="3" t="str">
        <f>C1496</f>
        <v>ASHC</v>
      </c>
      <c r="D1497" s="3" t="str">
        <f>D1496</f>
        <v>CT</v>
      </c>
      <c r="F1497" s="2"/>
      <c r="G1497" s="2"/>
      <c r="H1497" s="2"/>
      <c r="I1497" s="2"/>
    </row>
    <row r="1498" spans="1:9" ht="12.75">
      <c r="A1498" s="5" t="str">
        <f>IF(LEN(D1498)=1,CONCATENATE(TEXT(MONTH(B1498),"00"),RIGHT(YEAR(B1498),2),C1498,"_0",D1498),CONCATENATE(TEXT(MONTH(B1498),"00"),RIGHT(YEAR(B1498),2),C1498,"_",D1498))</f>
        <v>1023ASHC_CT</v>
      </c>
      <c r="B1498" s="4">
        <f>B1497</f>
        <v>45202</v>
      </c>
      <c r="C1498" s="3" t="str">
        <f>C1497</f>
        <v>ASHC</v>
      </c>
      <c r="D1498" s="3" t="str">
        <f>D1497</f>
        <v>CT</v>
      </c>
      <c r="F1498" s="2"/>
      <c r="G1498" s="2"/>
      <c r="H1498" s="2"/>
      <c r="I1498" s="2"/>
    </row>
    <row r="1499" spans="1:9" ht="12.75">
      <c r="A1499" s="5" t="str">
        <f>IF(LEN(D1499)=1,CONCATENATE(TEXT(MONTH(B1499),"00"),RIGHT(YEAR(B1499),2),C1499,"_0",D1499),CONCATENATE(TEXT(MONTH(B1499),"00"),RIGHT(YEAR(B1499),2),C1499,"_",D1499))</f>
        <v>1023ASHC_CT</v>
      </c>
      <c r="B1499" s="4">
        <f>B1498</f>
        <v>45202</v>
      </c>
      <c r="C1499" s="3" t="str">
        <f>C1498</f>
        <v>ASHC</v>
      </c>
      <c r="D1499" s="3" t="str">
        <f>D1498</f>
        <v>CT</v>
      </c>
      <c r="F1499" s="2"/>
      <c r="G1499" s="2"/>
      <c r="H1499" s="2"/>
      <c r="I1499" s="2"/>
    </row>
    <row r="1500" spans="1:9" ht="12.75">
      <c r="A1500" s="5" t="str">
        <f>IF(LEN(D1500)=1,CONCATENATE(TEXT(MONTH(B1500),"00"),RIGHT(YEAR(B1500),2),C1500,"_0",D1500),CONCATENATE(TEXT(MONTH(B1500),"00"),RIGHT(YEAR(B1500),2),C1500,"_",D1500))</f>
        <v>1023ASHC_CT</v>
      </c>
      <c r="B1500" s="4">
        <f>B1499</f>
        <v>45202</v>
      </c>
      <c r="C1500" s="3" t="str">
        <f>C1499</f>
        <v>ASHC</v>
      </c>
      <c r="D1500" s="3" t="str">
        <f>D1499</f>
        <v>CT</v>
      </c>
      <c r="F1500" s="2"/>
      <c r="G1500" s="2"/>
      <c r="H1500" s="2"/>
      <c r="I1500" s="2"/>
    </row>
  </sheetData>
  <dataValidations count="2">
    <dataValidation type="list" allowBlank="1" showErrorMessage="1" sqref="D2:D1500">
      <formula1>"NY,CT"</formula1>
    </dataValidation>
    <dataValidation type="list" allowBlank="1" showErrorMessage="1" sqref="C2:C1500">
      <formula1>"LAUR,GOLD,ASHC,FENC"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Master_length</vt:lpstr>
    </vt:vector>
  </TitlesOfParts>
  <Company>NMFS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Kachmar</dc:creator>
  <cp:lastModifiedBy>Mariah Kachmar</cp:lastModifiedBy>
  <dcterms:created xsi:type="dcterms:W3CDTF">2023-10-26T13:06:44Z</dcterms:created>
  <dcterms:modified xsi:type="dcterms:W3CDTF">2023-10-26T13:07:15Z</dcterms:modified>
</cp:coreProperties>
</file>