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-C1" sheetId="1" r:id="rId4"/>
    <sheet state="visible" name="P1-C2-Naive" sheetId="2" r:id="rId5"/>
    <sheet state="visible" name="P1-C2- Classical Decomposition" sheetId="3" r:id="rId6"/>
    <sheet state="visible" name="P1-C2-Holts-Winters" sheetId="4" r:id="rId7"/>
    <sheet state="visible" name="P2-Q1" sheetId="5" r:id="rId8"/>
  </sheets>
  <definedNames/>
  <calcPr/>
</workbook>
</file>

<file path=xl/sharedStrings.xml><?xml version="1.0" encoding="utf-8"?>
<sst xmlns="http://schemas.openxmlformats.org/spreadsheetml/2006/main" count="625" uniqueCount="158">
  <si>
    <t>1. Case No.1</t>
  </si>
  <si>
    <t>a. Question 1 &amp; b. Question 2</t>
  </si>
  <si>
    <t>j = 1</t>
  </si>
  <si>
    <t>(1,1)</t>
  </si>
  <si>
    <t>(2,1)</t>
  </si>
  <si>
    <t>(3,1)</t>
  </si>
  <si>
    <t>(4,1)</t>
  </si>
  <si>
    <t>Processing time Ti</t>
  </si>
  <si>
    <t>Start time Sij</t>
  </si>
  <si>
    <t>Completion time Cij</t>
  </si>
  <si>
    <t>j = 2</t>
  </si>
  <si>
    <t>(1,2)</t>
  </si>
  <si>
    <t>(2,2)</t>
  </si>
  <si>
    <t>(3,2)</t>
  </si>
  <si>
    <t>(4,2)</t>
  </si>
  <si>
    <t>j = 3</t>
  </si>
  <si>
    <t>(1,3)</t>
  </si>
  <si>
    <t>(2,3)</t>
  </si>
  <si>
    <t>(3,3)</t>
  </si>
  <si>
    <t>(4,3)</t>
  </si>
  <si>
    <t>j = 4</t>
  </si>
  <si>
    <t>(1,4)</t>
  </si>
  <si>
    <t>(2,4)</t>
  </si>
  <si>
    <t>(3,4)</t>
  </si>
  <si>
    <t>(4,4)</t>
  </si>
  <si>
    <t>j = 5</t>
  </si>
  <si>
    <t>(1,5)</t>
  </si>
  <si>
    <t>(2,5)</t>
  </si>
  <si>
    <t>(3,5)</t>
  </si>
  <si>
    <t>(4,5)</t>
  </si>
  <si>
    <t>j = 6</t>
  </si>
  <si>
    <t>(1,6)</t>
  </si>
  <si>
    <t>(2,6)</t>
  </si>
  <si>
    <t>(3,6)</t>
  </si>
  <si>
    <t>(4,6)</t>
  </si>
  <si>
    <t>j = 7</t>
  </si>
  <si>
    <t>(1,7)</t>
  </si>
  <si>
    <t>(2,7)</t>
  </si>
  <si>
    <t>(3,7)</t>
  </si>
  <si>
    <t>(4,7)</t>
  </si>
  <si>
    <t>j = 8</t>
  </si>
  <si>
    <t>(1,8)</t>
  </si>
  <si>
    <t>(2,8)</t>
  </si>
  <si>
    <t>(3,8)</t>
  </si>
  <si>
    <t>(4,8)</t>
  </si>
  <si>
    <t>j = 9</t>
  </si>
  <si>
    <t>(1,9)</t>
  </si>
  <si>
    <t>(2,9)</t>
  </si>
  <si>
    <t>(3,9)</t>
  </si>
  <si>
    <t>(4,9)</t>
  </si>
  <si>
    <t>j = 10</t>
  </si>
  <si>
    <t>(1,10)</t>
  </si>
  <si>
    <t>(2,10)</t>
  </si>
  <si>
    <t>(3,10)</t>
  </si>
  <si>
    <t>(4,10)</t>
  </si>
  <si>
    <t>Error</t>
  </si>
  <si>
    <t>Error metric</t>
  </si>
  <si>
    <t>t</t>
  </si>
  <si>
    <t>Year</t>
  </si>
  <si>
    <t>Month</t>
  </si>
  <si>
    <t>Dt</t>
  </si>
  <si>
    <t>Ft (Naive)</t>
  </si>
  <si>
    <t>Bias</t>
  </si>
  <si>
    <t>MAD</t>
  </si>
  <si>
    <t>MAPE</t>
  </si>
  <si>
    <t>Sq. Error</t>
  </si>
  <si>
    <t>Year 1</t>
  </si>
  <si>
    <t>_</t>
  </si>
  <si>
    <t>MSE</t>
  </si>
  <si>
    <t>Year 2</t>
  </si>
  <si>
    <t>Year 3</t>
  </si>
  <si>
    <t>Year 4</t>
  </si>
  <si>
    <t>Year 5</t>
  </si>
  <si>
    <t>Year 6</t>
  </si>
  <si>
    <t>Multiplicative</t>
  </si>
  <si>
    <t>seasonal index</t>
  </si>
  <si>
    <t>prepare for reg</t>
  </si>
  <si>
    <t>trend component</t>
  </si>
  <si>
    <t>Slope</t>
  </si>
  <si>
    <t>Intercept</t>
  </si>
  <si>
    <t>R^2</t>
  </si>
  <si>
    <t>MA(12)</t>
  </si>
  <si>
    <t>Centered MA(12)</t>
  </si>
  <si>
    <t>St*It</t>
  </si>
  <si>
    <t>St</t>
  </si>
  <si>
    <t>Deseasonalized</t>
  </si>
  <si>
    <t>Tt</t>
  </si>
  <si>
    <t xml:space="preserve">Ft </t>
  </si>
  <si>
    <t>Normalized seasonal component</t>
  </si>
  <si>
    <t>Linear Reg Line =</t>
  </si>
  <si>
    <t>Assume</t>
  </si>
  <si>
    <t>alpha =</t>
  </si>
  <si>
    <t>beta =</t>
  </si>
  <si>
    <t>gamma =</t>
  </si>
  <si>
    <t>level</t>
  </si>
  <si>
    <t>trend est</t>
  </si>
  <si>
    <t>seasonal est (multiplicative)</t>
  </si>
  <si>
    <t>Lt</t>
  </si>
  <si>
    <t>bt</t>
  </si>
  <si>
    <t>Ft+m</t>
  </si>
  <si>
    <t xml:space="preserve">Error Metrics </t>
  </si>
  <si>
    <t>Naive</t>
  </si>
  <si>
    <t>Classical Decomposition</t>
  </si>
  <si>
    <t>Holt's-Winter's</t>
  </si>
  <si>
    <t>Classical Decomposition gives the lowest MSE and MAPE, thus it's the best forecasting method.</t>
  </si>
  <si>
    <t>Filter the representative SKUs list (A-class, high revenue and non-negative margin)</t>
  </si>
  <si>
    <t>sku</t>
  </si>
  <si>
    <t>total revenue</t>
  </si>
  <si>
    <t>Average of gross_profit_margin</t>
  </si>
  <si>
    <t>ABC_class</t>
  </si>
  <si>
    <t>FJDJ6B</t>
  </si>
  <si>
    <t>A [High Value]</t>
  </si>
  <si>
    <t>VJK56C</t>
  </si>
  <si>
    <t>6HSD4J</t>
  </si>
  <si>
    <t>7XL27C</t>
  </si>
  <si>
    <t>LHR5LZ</t>
  </si>
  <si>
    <t>HK1R6J</t>
  </si>
  <si>
    <t>Y6HWKQ</t>
  </si>
  <si>
    <t>SUM =</t>
  </si>
  <si>
    <t>% of tot sales =</t>
  </si>
  <si>
    <t>m=</t>
  </si>
  <si>
    <t>Question 1: Step 1: Clean &amp; Transform Data</t>
  </si>
  <si>
    <t>No</t>
  </si>
  <si>
    <t>Column</t>
  </si>
  <si>
    <t>Issue</t>
  </si>
  <si>
    <t>Row count</t>
  </si>
  <si>
    <t>Percent error</t>
  </si>
  <si>
    <t>Solvable?</t>
  </si>
  <si>
    <t>Resolve</t>
  </si>
  <si>
    <t>cost of good sold, MOQ order</t>
  </si>
  <si>
    <t>Inconsistent column names</t>
  </si>
  <si>
    <t>Y</t>
  </si>
  <si>
    <t>Rename columns with snake_case</t>
  </si>
  <si>
    <t>qty</t>
  </si>
  <si>
    <t>Negative number</t>
  </si>
  <si>
    <t>Convert to positive number using absolute func</t>
  </si>
  <si>
    <t>revenue</t>
  </si>
  <si>
    <t>price</t>
  </si>
  <si>
    <t>Wrong data type (text)</t>
  </si>
  <si>
    <t>Whole column</t>
  </si>
  <si>
    <t>Convert to decimals.</t>
  </si>
  <si>
    <t>Null values</t>
  </si>
  <si>
    <t>Data imputation: Calculate the price = revenue / qty if there is enough data. If no revenue is given, lookup the average price of the same SKU. Then calculate the revenue based on the calc_price and qty. Note: after imputation, there are 2 null values left =&gt; Small prc (&lt;1%), we can remove them.</t>
  </si>
  <si>
    <t>cost_of_good_sold</t>
  </si>
  <si>
    <t>Data imputation: Refer to the COSG of the same SKU and put it in 'calc_COGS' column.</t>
  </si>
  <si>
    <t>qty, revenue</t>
  </si>
  <si>
    <t>Invalid value (zero0</t>
  </si>
  <si>
    <t>Remove these lines</t>
  </si>
  <si>
    <t>Question 2: LIst of representative SKUs.</t>
  </si>
  <si>
    <t>List of 10 representative SKUs (A-class, high revenue, non-negative profit margin).</t>
  </si>
  <si>
    <t>Sku</t>
  </si>
  <si>
    <t>Total revenue</t>
  </si>
  <si>
    <t>Avg gross profit margin</t>
  </si>
  <si>
    <t>First ABC_class</t>
  </si>
  <si>
    <t>Rank of Revenue</t>
  </si>
  <si>
    <t>BJ30D6</t>
  </si>
  <si>
    <t>NLDP86</t>
  </si>
  <si>
    <t>SHZ5Y2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</si>
</sst>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&quot;$&quot;#,##0.00"/>
  </numFmts>
  <fonts count="13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/>
    <font>
      <b/>
      <color theme="1"/>
      <name val="Arial"/>
    </font>
    <font>
      <color rgb="FF0000FF"/>
      <name val="Arial"/>
      <scheme val="minor"/>
    </font>
    <font>
      <sz val="11.0"/>
      <color rgb="FF000000"/>
      <name val="Arial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i/>
      <color theme="1"/>
      <name val="Arial"/>
      <scheme val="minor"/>
    </font>
    <font>
      <b/>
      <color rgb="FF0000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2" fillId="3" fontId="4" numFmtId="0" xfId="0" applyAlignment="1" applyBorder="1" applyFill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0" fontId="4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 shrinkToFit="0" vertical="bottom" wrapText="0"/>
    </xf>
    <xf borderId="1" fillId="4" fontId="6" numFmtId="0" xfId="0" applyAlignment="1" applyBorder="1" applyFill="1" applyFont="1">
      <alignment horizontal="center" readingOrder="0" shrinkToFit="0" vertical="bottom" wrapText="0"/>
    </xf>
    <xf borderId="1" fillId="3" fontId="6" numFmtId="0" xfId="0" applyAlignment="1" applyBorder="1" applyFont="1">
      <alignment horizontal="center" readingOrder="0" shrinkToFit="0" vertical="bottom" wrapText="0"/>
    </xf>
    <xf borderId="1" fillId="3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4" xfId="0" applyBorder="1" applyFont="1" applyNumberFormat="1"/>
    <xf borderId="1" fillId="0" fontId="2" numFmtId="3" xfId="0" applyBorder="1" applyFont="1" applyNumberFormat="1"/>
    <xf borderId="1" fillId="0" fontId="2" numFmtId="4" xfId="0" applyAlignment="1" applyBorder="1" applyFont="1" applyNumberFormat="1">
      <alignment readingOrder="0"/>
    </xf>
    <xf borderId="1" fillId="0" fontId="2" numFmtId="0" xfId="0" applyBorder="1" applyFont="1"/>
    <xf borderId="1" fillId="0" fontId="2" numFmtId="10" xfId="0" applyBorder="1" applyFont="1" applyNumberFormat="1"/>
    <xf borderId="1" fillId="0" fontId="2" numFmtId="2" xfId="0" applyBorder="1" applyFont="1" applyNumberFormat="1"/>
    <xf borderId="1" fillId="0" fontId="7" numFmtId="0" xfId="0" applyAlignment="1" applyBorder="1" applyFont="1">
      <alignment readingOrder="0"/>
    </xf>
    <xf borderId="1" fillId="0" fontId="7" numFmtId="3" xfId="0" applyBorder="1" applyFont="1" applyNumberFormat="1"/>
    <xf borderId="1" fillId="0" fontId="7" numFmtId="0" xfId="0" applyBorder="1" applyFont="1"/>
    <xf borderId="1" fillId="4" fontId="6" numFmtId="0" xfId="0" applyAlignment="1" applyBorder="1" applyFont="1">
      <alignment horizontal="center" readingOrder="0" shrinkToFit="0" vertical="bottom" wrapText="1"/>
    </xf>
    <xf borderId="1" fillId="0" fontId="2" numFmtId="164" xfId="0" applyAlignment="1" applyBorder="1" applyFont="1" applyNumberFormat="1">
      <alignment readingOrder="0"/>
    </xf>
    <xf borderId="1" fillId="0" fontId="2" numFmtId="2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2" numFmtId="3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8" numFmtId="0" xfId="0" applyFont="1"/>
    <xf borderId="1" fillId="4" fontId="3" numFmtId="0" xfId="0" applyAlignment="1" applyBorder="1" applyFont="1">
      <alignment horizontal="center" readingOrder="0" shrinkToFit="0" vertical="bottom" wrapText="0"/>
    </xf>
    <xf borderId="4" fillId="4" fontId="3" numFmtId="0" xfId="0" applyAlignment="1" applyBorder="1" applyFont="1">
      <alignment horizontal="center" readingOrder="0" shrinkToFit="0" vertical="bottom" wrapText="0"/>
    </xf>
    <xf borderId="4" fillId="4" fontId="3" numFmtId="0" xfId="0" applyAlignment="1" applyBorder="1" applyFont="1">
      <alignment horizontal="center" readingOrder="0" shrinkToFit="0" vertical="bottom" wrapText="0"/>
    </xf>
    <xf borderId="1" fillId="5" fontId="4" numFmtId="0" xfId="0" applyAlignment="1" applyBorder="1" applyFill="1" applyFont="1">
      <alignment readingOrder="0"/>
    </xf>
    <xf borderId="1" fillId="5" fontId="2" numFmtId="0" xfId="0" applyAlignment="1" applyBorder="1" applyFont="1">
      <alignment readingOrder="0"/>
    </xf>
    <xf borderId="1" fillId="5" fontId="2" numFmtId="4" xfId="0" applyBorder="1" applyFont="1" applyNumberFormat="1"/>
    <xf borderId="1" fillId="3" fontId="2" numFmtId="4" xfId="0" applyBorder="1" applyFont="1" applyNumberFormat="1"/>
    <xf borderId="1" fillId="5" fontId="2" numFmtId="10" xfId="0" applyBorder="1" applyFont="1" applyNumberFormat="1"/>
    <xf borderId="1" fillId="3" fontId="2" numFmtId="10" xfId="0" applyBorder="1" applyFont="1" applyNumberFormat="1"/>
    <xf borderId="1" fillId="5" fontId="9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1" fillId="0" fontId="10" numFmtId="165" xfId="0" applyAlignment="1" applyBorder="1" applyFont="1" applyNumberFormat="1">
      <alignment horizontal="right" readingOrder="0" shrinkToFit="0" vertical="bottom" wrapText="0"/>
    </xf>
    <xf borderId="1" fillId="0" fontId="10" numFmtId="10" xfId="0" applyAlignment="1" applyBorder="1" applyFont="1" applyNumberFormat="1">
      <alignment horizontal="right" readingOrder="0" shrinkToFit="0" vertical="bottom" wrapText="0"/>
    </xf>
    <xf borderId="1" fillId="5" fontId="11" numFmtId="0" xfId="0" applyAlignment="1" applyBorder="1" applyFont="1">
      <alignment readingOrder="0"/>
    </xf>
    <xf borderId="1" fillId="5" fontId="11" numFmtId="0" xfId="0" applyBorder="1" applyFont="1"/>
    <xf borderId="1" fillId="5" fontId="11" numFmtId="10" xfId="0" applyBorder="1" applyFont="1" applyNumberFormat="1"/>
    <xf borderId="0" fillId="0" fontId="1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1" fillId="5" fontId="4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10" xfId="0" applyAlignment="1" applyBorder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1" fillId="0" fontId="10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Historical Sales Demand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'P1-C2-Naive'!$C$3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'P1-C2-Naive'!$B$4:$B$63</c:f>
            </c:strRef>
          </c:cat>
          <c:val>
            <c:numRef>
              <c:f>'P1-C2-Naive'!$C$4:$C$63</c:f>
              <c:numCache/>
            </c:numRef>
          </c:val>
          <c:smooth val="0"/>
        </c:ser>
        <c:ser>
          <c:idx val="1"/>
          <c:order val="1"/>
          <c:tx>
            <c:strRef>
              <c:f>'P1-C2-Naive'!$D$3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'P1-C2-Naive'!$B$4:$B$63</c:f>
            </c:strRef>
          </c:cat>
          <c:val>
            <c:numRef>
              <c:f>'P1-C2-Naive'!$D$4:$D$63</c:f>
              <c:numCache/>
            </c:numRef>
          </c:val>
          <c:smooth val="0"/>
        </c:ser>
        <c:axId val="1359531669"/>
        <c:axId val="1149728112"/>
      </c:lineChart>
      <c:catAx>
        <c:axId val="1359531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728112"/>
      </c:catAx>
      <c:valAx>
        <c:axId val="1149728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531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vs. Forecsast (Naive)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'P1-C2-Naive'!$C$3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'P1-C2-Naive'!$B$4:$B$75</c:f>
            </c:strRef>
          </c:cat>
          <c:val>
            <c:numRef>
              <c:f>'P1-C2-Naive'!$C$4:$C$75</c:f>
              <c:numCache/>
            </c:numRef>
          </c:val>
          <c:smooth val="0"/>
        </c:ser>
        <c:ser>
          <c:idx val="1"/>
          <c:order val="1"/>
          <c:tx>
            <c:strRef>
              <c:f>'P1-C2-Naive'!$D$3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'P1-C2-Naive'!$B$4:$B$75</c:f>
            </c:strRef>
          </c:cat>
          <c:val>
            <c:numRef>
              <c:f>'P1-C2-Naive'!$D$4:$D$75</c:f>
              <c:numCache/>
            </c:numRef>
          </c:val>
          <c:smooth val="0"/>
        </c:ser>
        <c:ser>
          <c:idx val="2"/>
          <c:order val="2"/>
          <c:tx>
            <c:strRef>
              <c:f>'P1-C2-Naive'!$E$3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'P1-C2-Naive'!$B$4:$B$75</c:f>
            </c:strRef>
          </c:cat>
          <c:val>
            <c:numRef>
              <c:f>'P1-C2-Naive'!$E$4:$E$75</c:f>
              <c:numCache/>
            </c:numRef>
          </c:val>
          <c:smooth val="0"/>
        </c:ser>
        <c:axId val="596767320"/>
        <c:axId val="1261922382"/>
      </c:lineChart>
      <c:catAx>
        <c:axId val="59676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922382"/>
      </c:catAx>
      <c:valAx>
        <c:axId val="126192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767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Sales over Time (Linear Regression)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'P1-C2- Classical Decomposition'!$D$2:$D$3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'P1-C2- Classical Decomposition'!$A$4:$A$63</c:f>
            </c:numRef>
          </c:xVal>
          <c:yVal>
            <c:numRef>
              <c:f>'P1-C2- Classical Decomposition'!$D$4:$D$63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474594"/>
        <c:axId val="109018264"/>
      </c:scatterChart>
      <c:valAx>
        <c:axId val="1613474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18264"/>
      </c:valAx>
      <c:valAx>
        <c:axId val="109018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474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vs. Forecast (Classical Decomposition)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'P1-C2- Classical Decomposition'!$C$3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'P1-C2- Classical Decomposition'!$B$4:$B$75</c:f>
            </c:strRef>
          </c:cat>
          <c:val>
            <c:numRef>
              <c:f>'P1-C2- Classical Decomposition'!$C$4:$C$75</c:f>
              <c:numCache/>
            </c:numRef>
          </c:val>
          <c:smooth val="0"/>
        </c:ser>
        <c:ser>
          <c:idx val="1"/>
          <c:order val="1"/>
          <c:tx>
            <c:strRef>
              <c:f>'P1-C2- Classical Decomposition'!$D$3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'P1-C2- Classical Decomposition'!$B$4:$B$75</c:f>
            </c:strRef>
          </c:cat>
          <c:val>
            <c:numRef>
              <c:f>'P1-C2- Classical Decomposition'!$D$4:$D$75</c:f>
              <c:numCache/>
            </c:numRef>
          </c:val>
          <c:smooth val="0"/>
        </c:ser>
        <c:ser>
          <c:idx val="2"/>
          <c:order val="2"/>
          <c:tx>
            <c:strRef>
              <c:f>'P1-C2- Classical Decomposition'!$K$3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'P1-C2- Classical Decomposition'!$B$4:$B$75</c:f>
            </c:strRef>
          </c:cat>
          <c:val>
            <c:numRef>
              <c:f>'P1-C2- Classical Decomposition'!$K$4:$K$75</c:f>
              <c:numCache/>
            </c:numRef>
          </c:val>
          <c:smooth val="0"/>
        </c:ser>
        <c:axId val="1103363401"/>
        <c:axId val="591324887"/>
      </c:lineChart>
      <c:catAx>
        <c:axId val="1103363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324887"/>
      </c:catAx>
      <c:valAx>
        <c:axId val="591324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363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Demand vs. Forecast (Holt-Winter's Exponential Smoothing)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'P1-C2-Holts-Winters'!$C$5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'P1-C2-Holts-Winters'!$B$6:$B$77</c:f>
            </c:strRef>
          </c:cat>
          <c:val>
            <c:numRef>
              <c:f>'P1-C2-Holts-Winters'!$C$6:$C$77</c:f>
              <c:numCache/>
            </c:numRef>
          </c:val>
          <c:smooth val="0"/>
        </c:ser>
        <c:ser>
          <c:idx val="1"/>
          <c:order val="1"/>
          <c:tx>
            <c:strRef>
              <c:f>'P1-C2-Holts-Winters'!$D$5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'P1-C2-Holts-Winters'!$B$6:$B$77</c:f>
            </c:strRef>
          </c:cat>
          <c:val>
            <c:numRef>
              <c:f>'P1-C2-Holts-Winters'!$D$6:$D$77</c:f>
              <c:numCache/>
            </c:numRef>
          </c:val>
          <c:smooth val="0"/>
        </c:ser>
        <c:ser>
          <c:idx val="2"/>
          <c:order val="2"/>
          <c:tx>
            <c:strRef>
              <c:f>'P1-C2-Holts-Winters'!$H$5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'P1-C2-Holts-Winters'!$B$6:$B$77</c:f>
            </c:strRef>
          </c:cat>
          <c:val>
            <c:numRef>
              <c:f>'P1-C2-Holts-Winters'!$H$6:$H$77</c:f>
              <c:numCache/>
            </c:numRef>
          </c:val>
          <c:smooth val="0"/>
        </c:ser>
        <c:axId val="1090690756"/>
        <c:axId val="2044826936"/>
      </c:lineChart>
      <c:catAx>
        <c:axId val="1090690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826936"/>
      </c:catAx>
      <c:valAx>
        <c:axId val="2044826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690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2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809625</xdr:colOff>
      <xdr:row>7</xdr:row>
      <xdr:rowOff>95250</xdr:rowOff>
    </xdr:from>
    <xdr:ext cx="8610600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20</xdr:row>
      <xdr:rowOff>152400</xdr:rowOff>
    </xdr:from>
    <xdr:ext cx="8467725" cy="4057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714375</xdr:colOff>
      <xdr:row>1</xdr:row>
      <xdr:rowOff>114300</xdr:rowOff>
    </xdr:from>
    <xdr:ext cx="1419225" cy="6286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66675</xdr:colOff>
      <xdr:row>3</xdr:row>
      <xdr:rowOff>190500</xdr:rowOff>
    </xdr:from>
    <xdr:ext cx="5000625" cy="2428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276225</xdr:colOff>
      <xdr:row>24</xdr:row>
      <xdr:rowOff>0</xdr:rowOff>
    </xdr:from>
    <xdr:ext cx="7867650" cy="3667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523875</xdr:colOff>
      <xdr:row>0</xdr:row>
      <xdr:rowOff>161925</xdr:rowOff>
    </xdr:from>
    <xdr:ext cx="6210300" cy="45053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600075</xdr:colOff>
      <xdr:row>9</xdr:row>
      <xdr:rowOff>190500</xdr:rowOff>
    </xdr:from>
    <xdr:ext cx="7277100" cy="4505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676275</xdr:colOff>
      <xdr:row>0</xdr:row>
      <xdr:rowOff>104775</xdr:rowOff>
    </xdr:from>
    <xdr:ext cx="4876800" cy="56864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85725</xdr:colOff>
      <xdr:row>32</xdr:row>
      <xdr:rowOff>19050</xdr:rowOff>
    </xdr:from>
    <xdr:ext cx="5962650" cy="27241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</row>
    <row r="2">
      <c r="A2" s="2" t="s">
        <v>1</v>
      </c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>
      <c r="A5" s="4" t="s">
        <v>7</v>
      </c>
      <c r="B5" s="5">
        <v>5.0</v>
      </c>
      <c r="C5" s="5">
        <v>10.0</v>
      </c>
      <c r="D5" s="5">
        <v>8.0</v>
      </c>
      <c r="E5" s="5">
        <v>7.0</v>
      </c>
    </row>
    <row r="6">
      <c r="A6" s="3" t="s">
        <v>8</v>
      </c>
      <c r="B6" s="6">
        <v>0.0</v>
      </c>
      <c r="C6" s="6">
        <f t="shared" ref="C6:E6" si="1">B7</f>
        <v>5</v>
      </c>
      <c r="D6" s="6">
        <f t="shared" si="1"/>
        <v>15</v>
      </c>
      <c r="E6" s="6">
        <f t="shared" si="1"/>
        <v>23</v>
      </c>
    </row>
    <row r="7">
      <c r="A7" s="3" t="s">
        <v>9</v>
      </c>
      <c r="B7" s="6">
        <f t="shared" ref="B7:E7" si="2">B5+B6</f>
        <v>5</v>
      </c>
      <c r="C7" s="6">
        <f t="shared" si="2"/>
        <v>15</v>
      </c>
      <c r="D7" s="6">
        <f t="shared" si="2"/>
        <v>23</v>
      </c>
      <c r="E7" s="6">
        <f t="shared" si="2"/>
        <v>30</v>
      </c>
    </row>
    <row r="8">
      <c r="A8" s="7"/>
      <c r="B8" s="7"/>
      <c r="C8" s="7"/>
      <c r="D8" s="7"/>
      <c r="E8" s="7"/>
    </row>
    <row r="9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</row>
    <row r="10">
      <c r="A10" s="4" t="s">
        <v>7</v>
      </c>
      <c r="B10" s="5">
        <v>5.0</v>
      </c>
      <c r="C10" s="5">
        <v>10.0</v>
      </c>
      <c r="D10" s="5">
        <v>8.0</v>
      </c>
      <c r="E10" s="5">
        <v>7.0</v>
      </c>
    </row>
    <row r="11">
      <c r="A11" s="3" t="s">
        <v>8</v>
      </c>
      <c r="B11" s="6">
        <f>B7</f>
        <v>5</v>
      </c>
      <c r="C11" s="6">
        <f t="shared" ref="C11:E11" si="3">max(C7,B12)</f>
        <v>15</v>
      </c>
      <c r="D11" s="6">
        <f t="shared" si="3"/>
        <v>25</v>
      </c>
      <c r="E11" s="6">
        <f t="shared" si="3"/>
        <v>33</v>
      </c>
    </row>
    <row r="12">
      <c r="A12" s="3" t="s">
        <v>9</v>
      </c>
      <c r="B12" s="6">
        <f t="shared" ref="B12:E12" si="4">B10+B11</f>
        <v>10</v>
      </c>
      <c r="C12" s="6">
        <f t="shared" si="4"/>
        <v>25</v>
      </c>
      <c r="D12" s="6">
        <f t="shared" si="4"/>
        <v>33</v>
      </c>
      <c r="E12" s="6">
        <f t="shared" si="4"/>
        <v>40</v>
      </c>
    </row>
    <row r="13">
      <c r="A13" s="7"/>
      <c r="B13" s="7"/>
      <c r="C13" s="7"/>
      <c r="D13" s="7"/>
      <c r="E13" s="7"/>
    </row>
    <row r="14">
      <c r="A14" s="3" t="s">
        <v>15</v>
      </c>
      <c r="B14" s="3" t="s">
        <v>16</v>
      </c>
      <c r="C14" s="3" t="s">
        <v>17</v>
      </c>
      <c r="D14" s="3" t="s">
        <v>18</v>
      </c>
      <c r="E14" s="3" t="s">
        <v>19</v>
      </c>
    </row>
    <row r="15">
      <c r="A15" s="4" t="s">
        <v>7</v>
      </c>
      <c r="B15" s="5">
        <v>5.0</v>
      </c>
      <c r="C15" s="5">
        <v>10.0</v>
      </c>
      <c r="D15" s="5">
        <v>8.0</v>
      </c>
      <c r="E15" s="5">
        <v>7.0</v>
      </c>
    </row>
    <row r="16">
      <c r="A16" s="3" t="s">
        <v>8</v>
      </c>
      <c r="B16" s="6">
        <f>B12</f>
        <v>10</v>
      </c>
      <c r="C16" s="6">
        <f t="shared" ref="C16:E16" si="5">max(C12,B17)</f>
        <v>25</v>
      </c>
      <c r="D16" s="6">
        <f t="shared" si="5"/>
        <v>35</v>
      </c>
      <c r="E16" s="6">
        <f t="shared" si="5"/>
        <v>43</v>
      </c>
    </row>
    <row r="17">
      <c r="A17" s="3" t="s">
        <v>9</v>
      </c>
      <c r="B17" s="6">
        <f t="shared" ref="B17:E17" si="6">B15+B16</f>
        <v>15</v>
      </c>
      <c r="C17" s="6">
        <f t="shared" si="6"/>
        <v>35</v>
      </c>
      <c r="D17" s="6">
        <f t="shared" si="6"/>
        <v>43</v>
      </c>
      <c r="E17" s="6">
        <f t="shared" si="6"/>
        <v>50</v>
      </c>
    </row>
    <row r="18">
      <c r="A18" s="7"/>
      <c r="B18" s="7"/>
      <c r="C18" s="7"/>
      <c r="D18" s="7"/>
      <c r="E18" s="7"/>
    </row>
    <row r="19">
      <c r="A19" s="3" t="s">
        <v>20</v>
      </c>
      <c r="B19" s="3" t="s">
        <v>21</v>
      </c>
      <c r="C19" s="3" t="s">
        <v>22</v>
      </c>
      <c r="D19" s="3" t="s">
        <v>23</v>
      </c>
      <c r="E19" s="3" t="s">
        <v>24</v>
      </c>
    </row>
    <row r="20">
      <c r="A20" s="4" t="s">
        <v>7</v>
      </c>
      <c r="B20" s="5">
        <v>5.0</v>
      </c>
      <c r="C20" s="5">
        <v>10.0</v>
      </c>
      <c r="D20" s="5">
        <v>8.0</v>
      </c>
      <c r="E20" s="5">
        <v>7.0</v>
      </c>
    </row>
    <row r="21">
      <c r="A21" s="3" t="s">
        <v>8</v>
      </c>
      <c r="B21" s="6">
        <f>B17</f>
        <v>15</v>
      </c>
      <c r="C21" s="6">
        <f t="shared" ref="C21:E21" si="7">max(C17,B22)</f>
        <v>35</v>
      </c>
      <c r="D21" s="6">
        <f t="shared" si="7"/>
        <v>45</v>
      </c>
      <c r="E21" s="6">
        <f t="shared" si="7"/>
        <v>53</v>
      </c>
    </row>
    <row r="22">
      <c r="A22" s="3" t="s">
        <v>9</v>
      </c>
      <c r="B22" s="6">
        <f t="shared" ref="B22:E22" si="8">B20+B21</f>
        <v>20</v>
      </c>
      <c r="C22" s="6">
        <f t="shared" si="8"/>
        <v>45</v>
      </c>
      <c r="D22" s="6">
        <f t="shared" si="8"/>
        <v>53</v>
      </c>
      <c r="E22" s="6">
        <f t="shared" si="8"/>
        <v>60</v>
      </c>
    </row>
    <row r="23">
      <c r="A23" s="7"/>
      <c r="B23" s="7"/>
      <c r="C23" s="7"/>
      <c r="D23" s="7"/>
      <c r="E23" s="7"/>
    </row>
    <row r="24">
      <c r="A24" s="3" t="s">
        <v>25</v>
      </c>
      <c r="B24" s="3" t="s">
        <v>26</v>
      </c>
      <c r="C24" s="3" t="s">
        <v>27</v>
      </c>
      <c r="D24" s="3" t="s">
        <v>28</v>
      </c>
      <c r="E24" s="3" t="s">
        <v>29</v>
      </c>
    </row>
    <row r="25">
      <c r="A25" s="4" t="s">
        <v>7</v>
      </c>
      <c r="B25" s="5">
        <v>5.0</v>
      </c>
      <c r="C25" s="5">
        <v>10.0</v>
      </c>
      <c r="D25" s="5">
        <v>8.0</v>
      </c>
      <c r="E25" s="5">
        <v>7.0</v>
      </c>
    </row>
    <row r="26">
      <c r="A26" s="3" t="s">
        <v>8</v>
      </c>
      <c r="B26" s="6">
        <f>B22</f>
        <v>20</v>
      </c>
      <c r="C26" s="6">
        <f t="shared" ref="C26:E26" si="9">max(C22,B27)</f>
        <v>45</v>
      </c>
      <c r="D26" s="6">
        <f t="shared" si="9"/>
        <v>55</v>
      </c>
      <c r="E26" s="6">
        <f t="shared" si="9"/>
        <v>63</v>
      </c>
    </row>
    <row r="27">
      <c r="A27" s="3" t="s">
        <v>9</v>
      </c>
      <c r="B27" s="6">
        <f t="shared" ref="B27:E27" si="10">B25+B26</f>
        <v>25</v>
      </c>
      <c r="C27" s="6">
        <f t="shared" si="10"/>
        <v>55</v>
      </c>
      <c r="D27" s="6">
        <f t="shared" si="10"/>
        <v>63</v>
      </c>
      <c r="E27" s="6">
        <f t="shared" si="10"/>
        <v>70</v>
      </c>
    </row>
    <row r="28">
      <c r="A28" s="7"/>
      <c r="B28" s="7"/>
      <c r="C28" s="7"/>
      <c r="D28" s="7"/>
      <c r="E28" s="7"/>
    </row>
    <row r="29">
      <c r="A29" s="3" t="s">
        <v>30</v>
      </c>
      <c r="B29" s="3" t="s">
        <v>31</v>
      </c>
      <c r="C29" s="3" t="s">
        <v>32</v>
      </c>
      <c r="D29" s="3" t="s">
        <v>33</v>
      </c>
      <c r="E29" s="3" t="s">
        <v>34</v>
      </c>
    </row>
    <row r="30">
      <c r="A30" s="4" t="s">
        <v>7</v>
      </c>
      <c r="B30" s="5">
        <v>5.0</v>
      </c>
      <c r="C30" s="5">
        <v>10.0</v>
      </c>
      <c r="D30" s="5">
        <v>8.0</v>
      </c>
      <c r="E30" s="5">
        <v>7.0</v>
      </c>
    </row>
    <row r="31">
      <c r="A31" s="3" t="s">
        <v>8</v>
      </c>
      <c r="B31" s="6">
        <f>B27</f>
        <v>25</v>
      </c>
      <c r="C31" s="6">
        <f t="shared" ref="C31:E31" si="11">max(C27,B32)</f>
        <v>55</v>
      </c>
      <c r="D31" s="6">
        <f t="shared" si="11"/>
        <v>65</v>
      </c>
      <c r="E31" s="6">
        <f t="shared" si="11"/>
        <v>73</v>
      </c>
    </row>
    <row r="32">
      <c r="A32" s="3" t="s">
        <v>9</v>
      </c>
      <c r="B32" s="6">
        <f t="shared" ref="B32:E32" si="12">B30+B31</f>
        <v>30</v>
      </c>
      <c r="C32" s="6">
        <f t="shared" si="12"/>
        <v>65</v>
      </c>
      <c r="D32" s="6">
        <f t="shared" si="12"/>
        <v>73</v>
      </c>
      <c r="E32" s="6">
        <f t="shared" si="12"/>
        <v>80</v>
      </c>
    </row>
    <row r="33">
      <c r="A33" s="7"/>
      <c r="B33" s="7"/>
      <c r="C33" s="7"/>
      <c r="D33" s="7"/>
      <c r="E33" s="7"/>
    </row>
    <row r="34">
      <c r="A34" s="3" t="s">
        <v>35</v>
      </c>
      <c r="B34" s="3" t="s">
        <v>36</v>
      </c>
      <c r="C34" s="3" t="s">
        <v>37</v>
      </c>
      <c r="D34" s="3" t="s">
        <v>38</v>
      </c>
      <c r="E34" s="3" t="s">
        <v>39</v>
      </c>
    </row>
    <row r="35">
      <c r="A35" s="4" t="s">
        <v>7</v>
      </c>
      <c r="B35" s="5">
        <v>5.0</v>
      </c>
      <c r="C35" s="5">
        <v>10.0</v>
      </c>
      <c r="D35" s="5">
        <v>8.0</v>
      </c>
      <c r="E35" s="5">
        <v>7.0</v>
      </c>
    </row>
    <row r="36">
      <c r="A36" s="3" t="s">
        <v>8</v>
      </c>
      <c r="B36" s="6">
        <f>B32</f>
        <v>30</v>
      </c>
      <c r="C36" s="6">
        <f t="shared" ref="C36:E36" si="13">max(C32,B37)</f>
        <v>65</v>
      </c>
      <c r="D36" s="6">
        <f t="shared" si="13"/>
        <v>75</v>
      </c>
      <c r="E36" s="6">
        <f t="shared" si="13"/>
        <v>83</v>
      </c>
    </row>
    <row r="37">
      <c r="A37" s="3" t="s">
        <v>9</v>
      </c>
      <c r="B37" s="6">
        <f t="shared" ref="B37:E37" si="14">B35+B36</f>
        <v>35</v>
      </c>
      <c r="C37" s="6">
        <f t="shared" si="14"/>
        <v>75</v>
      </c>
      <c r="D37" s="6">
        <f t="shared" si="14"/>
        <v>83</v>
      </c>
      <c r="E37" s="6">
        <f t="shared" si="14"/>
        <v>90</v>
      </c>
    </row>
    <row r="38">
      <c r="A38" s="7"/>
      <c r="B38" s="7"/>
      <c r="C38" s="7"/>
      <c r="D38" s="7"/>
      <c r="E38" s="7"/>
    </row>
    <row r="39">
      <c r="A39" s="3" t="s">
        <v>40</v>
      </c>
      <c r="B39" s="3" t="s">
        <v>41</v>
      </c>
      <c r="C39" s="3" t="s">
        <v>42</v>
      </c>
      <c r="D39" s="3" t="s">
        <v>43</v>
      </c>
      <c r="E39" s="3" t="s">
        <v>44</v>
      </c>
    </row>
    <row r="40">
      <c r="A40" s="4" t="s">
        <v>7</v>
      </c>
      <c r="B40" s="5">
        <v>5.0</v>
      </c>
      <c r="C40" s="5">
        <v>10.0</v>
      </c>
      <c r="D40" s="5">
        <v>8.0</v>
      </c>
      <c r="E40" s="5">
        <v>7.0</v>
      </c>
    </row>
    <row r="41">
      <c r="A41" s="3" t="s">
        <v>8</v>
      </c>
      <c r="B41" s="6">
        <f>B37</f>
        <v>35</v>
      </c>
      <c r="C41" s="6">
        <f t="shared" ref="C41:E41" si="15">max(C37,B42)</f>
        <v>75</v>
      </c>
      <c r="D41" s="6">
        <f t="shared" si="15"/>
        <v>85</v>
      </c>
      <c r="E41" s="6">
        <f t="shared" si="15"/>
        <v>93</v>
      </c>
    </row>
    <row r="42">
      <c r="A42" s="3" t="s">
        <v>9</v>
      </c>
      <c r="B42" s="6">
        <f t="shared" ref="B42:E42" si="16">B40+B41</f>
        <v>40</v>
      </c>
      <c r="C42" s="6">
        <f t="shared" si="16"/>
        <v>85</v>
      </c>
      <c r="D42" s="6">
        <f t="shared" si="16"/>
        <v>93</v>
      </c>
      <c r="E42" s="6">
        <f t="shared" si="16"/>
        <v>100</v>
      </c>
    </row>
    <row r="44">
      <c r="A44" s="8" t="s">
        <v>45</v>
      </c>
      <c r="B44" s="8" t="s">
        <v>46</v>
      </c>
      <c r="C44" s="8" t="s">
        <v>47</v>
      </c>
      <c r="D44" s="8" t="s">
        <v>48</v>
      </c>
      <c r="E44" s="8" t="s">
        <v>49</v>
      </c>
    </row>
    <row r="45">
      <c r="A45" s="4" t="s">
        <v>7</v>
      </c>
      <c r="B45" s="5">
        <v>5.0</v>
      </c>
      <c r="C45" s="5">
        <v>10.0</v>
      </c>
      <c r="D45" s="5">
        <v>8.0</v>
      </c>
      <c r="E45" s="5">
        <v>7.0</v>
      </c>
    </row>
    <row r="46">
      <c r="A46" s="3" t="s">
        <v>8</v>
      </c>
      <c r="B46" s="6">
        <f>B42</f>
        <v>40</v>
      </c>
      <c r="C46" s="6">
        <f t="shared" ref="C46:E46" si="17">max(C42,B47)</f>
        <v>85</v>
      </c>
      <c r="D46" s="6">
        <f t="shared" si="17"/>
        <v>95</v>
      </c>
      <c r="E46" s="6">
        <f t="shared" si="17"/>
        <v>103</v>
      </c>
    </row>
    <row r="47">
      <c r="A47" s="3" t="s">
        <v>9</v>
      </c>
      <c r="B47" s="6">
        <f t="shared" ref="B47:E47" si="18">B45+B46</f>
        <v>45</v>
      </c>
      <c r="C47" s="6">
        <f t="shared" si="18"/>
        <v>95</v>
      </c>
      <c r="D47" s="6">
        <f t="shared" si="18"/>
        <v>103</v>
      </c>
      <c r="E47" s="6">
        <f t="shared" si="18"/>
        <v>110</v>
      </c>
    </row>
    <row r="49">
      <c r="A49" s="8" t="s">
        <v>50</v>
      </c>
      <c r="B49" s="8" t="s">
        <v>51</v>
      </c>
      <c r="C49" s="8" t="s">
        <v>52</v>
      </c>
      <c r="D49" s="8" t="s">
        <v>53</v>
      </c>
      <c r="E49" s="8" t="s">
        <v>54</v>
      </c>
    </row>
    <row r="50">
      <c r="A50" s="4" t="s">
        <v>7</v>
      </c>
      <c r="B50" s="5">
        <v>5.0</v>
      </c>
      <c r="C50" s="5">
        <v>10.0</v>
      </c>
      <c r="D50" s="5">
        <v>8.0</v>
      </c>
      <c r="E50" s="5">
        <v>7.0</v>
      </c>
    </row>
    <row r="51">
      <c r="A51" s="3" t="s">
        <v>8</v>
      </c>
      <c r="B51" s="6">
        <f>B47</f>
        <v>45</v>
      </c>
      <c r="C51" s="6">
        <f t="shared" ref="C51:E51" si="19">max(C47,B52)</f>
        <v>95</v>
      </c>
      <c r="D51" s="6">
        <f t="shared" si="19"/>
        <v>105</v>
      </c>
      <c r="E51" s="6">
        <f t="shared" si="19"/>
        <v>113</v>
      </c>
    </row>
    <row r="52">
      <c r="A52" s="3" t="s">
        <v>9</v>
      </c>
      <c r="B52" s="6">
        <f t="shared" ref="B52:E52" si="20">B50+B51</f>
        <v>50</v>
      </c>
      <c r="C52" s="6">
        <f t="shared" si="20"/>
        <v>105</v>
      </c>
      <c r="D52" s="6">
        <f t="shared" si="20"/>
        <v>113</v>
      </c>
      <c r="E52" s="6">
        <f t="shared" si="20"/>
        <v>120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8.75"/>
    <col customWidth="1" min="3" max="3" width="10.63"/>
    <col customWidth="1" min="4" max="4" width="10.88"/>
    <col customWidth="1" min="5" max="5" width="12.63"/>
    <col customWidth="1" min="6" max="6" width="13.75"/>
  </cols>
  <sheetData>
    <row r="2">
      <c r="F2" s="9" t="s">
        <v>55</v>
      </c>
      <c r="G2" s="10"/>
      <c r="H2" s="10"/>
      <c r="I2" s="11"/>
      <c r="K2" s="12" t="s">
        <v>56</v>
      </c>
      <c r="L2" s="12"/>
    </row>
    <row r="3">
      <c r="A3" s="13" t="s">
        <v>57</v>
      </c>
      <c r="B3" s="13" t="s">
        <v>58</v>
      </c>
      <c r="C3" s="13" t="s">
        <v>59</v>
      </c>
      <c r="D3" s="13" t="s">
        <v>60</v>
      </c>
      <c r="E3" s="14" t="s">
        <v>61</v>
      </c>
      <c r="F3" s="15" t="s">
        <v>62</v>
      </c>
      <c r="G3" s="16" t="s">
        <v>63</v>
      </c>
      <c r="H3" s="16" t="s">
        <v>64</v>
      </c>
      <c r="I3" s="16" t="s">
        <v>65</v>
      </c>
      <c r="K3" s="17" t="s">
        <v>62</v>
      </c>
      <c r="L3" s="18">
        <f>AVERAGE(F16:F63)</f>
        <v>729.1666667</v>
      </c>
    </row>
    <row r="4">
      <c r="A4" s="17">
        <v>1.0</v>
      </c>
      <c r="B4" s="17" t="s">
        <v>66</v>
      </c>
      <c r="C4" s="17">
        <v>1.0</v>
      </c>
      <c r="D4" s="19">
        <v>2000.0</v>
      </c>
      <c r="E4" s="17" t="s">
        <v>67</v>
      </c>
      <c r="F4" s="17" t="s">
        <v>67</v>
      </c>
      <c r="G4" s="17" t="s">
        <v>67</v>
      </c>
      <c r="H4" s="17" t="s">
        <v>67</v>
      </c>
      <c r="I4" s="17" t="s">
        <v>67</v>
      </c>
      <c r="K4" s="17" t="s">
        <v>63</v>
      </c>
      <c r="L4" s="20">
        <f>AVERAGE(G16:G63)</f>
        <v>1366.666667</v>
      </c>
    </row>
    <row r="5">
      <c r="A5" s="17">
        <v>2.0</v>
      </c>
      <c r="B5" s="21"/>
      <c r="C5" s="17">
        <v>2.0</v>
      </c>
      <c r="D5" s="19">
        <v>3000.0</v>
      </c>
      <c r="E5" s="17" t="s">
        <v>67</v>
      </c>
      <c r="F5" s="17" t="s">
        <v>67</v>
      </c>
      <c r="G5" s="17" t="s">
        <v>67</v>
      </c>
      <c r="H5" s="17" t="s">
        <v>67</v>
      </c>
      <c r="I5" s="17" t="s">
        <v>67</v>
      </c>
      <c r="K5" s="17" t="s">
        <v>64</v>
      </c>
      <c r="L5" s="22">
        <f>AVERAGE(H16:H63)</f>
        <v>0.2896750241</v>
      </c>
    </row>
    <row r="6">
      <c r="A6" s="17">
        <v>3.0</v>
      </c>
      <c r="B6" s="21"/>
      <c r="C6" s="17">
        <v>3.0</v>
      </c>
      <c r="D6" s="19">
        <v>3000.0</v>
      </c>
      <c r="E6" s="17" t="s">
        <v>67</v>
      </c>
      <c r="F6" s="17" t="s">
        <v>67</v>
      </c>
      <c r="G6" s="17" t="s">
        <v>67</v>
      </c>
      <c r="H6" s="17" t="s">
        <v>67</v>
      </c>
      <c r="I6" s="17" t="s">
        <v>67</v>
      </c>
      <c r="K6" s="17" t="s">
        <v>68</v>
      </c>
      <c r="L6" s="18">
        <f>AVERAGE(I16:I63)</f>
        <v>5145833.333</v>
      </c>
    </row>
    <row r="7">
      <c r="A7" s="17">
        <v>4.0</v>
      </c>
      <c r="B7" s="21"/>
      <c r="C7" s="17">
        <v>4.0</v>
      </c>
      <c r="D7" s="19">
        <v>3000.0</v>
      </c>
      <c r="E7" s="17" t="s">
        <v>67</v>
      </c>
      <c r="F7" s="17" t="s">
        <v>67</v>
      </c>
      <c r="G7" s="17" t="s">
        <v>67</v>
      </c>
      <c r="H7" s="17" t="s">
        <v>67</v>
      </c>
      <c r="I7" s="17" t="s">
        <v>67</v>
      </c>
    </row>
    <row r="8">
      <c r="A8" s="17">
        <v>5.0</v>
      </c>
      <c r="B8" s="21"/>
      <c r="C8" s="17">
        <v>5.0</v>
      </c>
      <c r="D8" s="19">
        <v>4000.0</v>
      </c>
      <c r="E8" s="17" t="s">
        <v>67</v>
      </c>
      <c r="F8" s="17" t="s">
        <v>67</v>
      </c>
      <c r="G8" s="17" t="s">
        <v>67</v>
      </c>
      <c r="H8" s="17" t="s">
        <v>67</v>
      </c>
      <c r="I8" s="17" t="s">
        <v>67</v>
      </c>
    </row>
    <row r="9">
      <c r="A9" s="17">
        <v>6.0</v>
      </c>
      <c r="B9" s="21"/>
      <c r="C9" s="17">
        <v>6.0</v>
      </c>
      <c r="D9" s="19">
        <v>6000.0</v>
      </c>
      <c r="E9" s="17" t="s">
        <v>67</v>
      </c>
      <c r="F9" s="17" t="s">
        <v>67</v>
      </c>
      <c r="G9" s="17" t="s">
        <v>67</v>
      </c>
      <c r="H9" s="17" t="s">
        <v>67</v>
      </c>
      <c r="I9" s="17" t="s">
        <v>67</v>
      </c>
    </row>
    <row r="10">
      <c r="A10" s="17">
        <v>7.0</v>
      </c>
      <c r="B10" s="21"/>
      <c r="C10" s="17">
        <v>7.0</v>
      </c>
      <c r="D10" s="19">
        <v>7000.0</v>
      </c>
      <c r="E10" s="17" t="s">
        <v>67</v>
      </c>
      <c r="F10" s="17" t="s">
        <v>67</v>
      </c>
      <c r="G10" s="17" t="s">
        <v>67</v>
      </c>
      <c r="H10" s="17" t="s">
        <v>67</v>
      </c>
      <c r="I10" s="17" t="s">
        <v>67</v>
      </c>
    </row>
    <row r="11">
      <c r="A11" s="17">
        <v>8.0</v>
      </c>
      <c r="B11" s="21"/>
      <c r="C11" s="17">
        <v>8.0</v>
      </c>
      <c r="D11" s="19">
        <v>6000.0</v>
      </c>
      <c r="E11" s="17" t="s">
        <v>67</v>
      </c>
      <c r="F11" s="17" t="s">
        <v>67</v>
      </c>
      <c r="G11" s="17" t="s">
        <v>67</v>
      </c>
      <c r="H11" s="17" t="s">
        <v>67</v>
      </c>
      <c r="I11" s="17" t="s">
        <v>67</v>
      </c>
    </row>
    <row r="12">
      <c r="A12" s="17">
        <v>9.0</v>
      </c>
      <c r="B12" s="21"/>
      <c r="C12" s="17">
        <v>9.0</v>
      </c>
      <c r="D12" s="19">
        <v>10000.0</v>
      </c>
      <c r="E12" s="17" t="s">
        <v>67</v>
      </c>
      <c r="F12" s="17" t="s">
        <v>67</v>
      </c>
      <c r="G12" s="17" t="s">
        <v>67</v>
      </c>
      <c r="H12" s="17" t="s">
        <v>67</v>
      </c>
      <c r="I12" s="17" t="s">
        <v>67</v>
      </c>
    </row>
    <row r="13">
      <c r="A13" s="17">
        <v>10.0</v>
      </c>
      <c r="B13" s="21"/>
      <c r="C13" s="17">
        <v>10.0</v>
      </c>
      <c r="D13" s="19">
        <v>12000.0</v>
      </c>
      <c r="E13" s="17" t="s">
        <v>67</v>
      </c>
      <c r="F13" s="17" t="s">
        <v>67</v>
      </c>
      <c r="G13" s="17" t="s">
        <v>67</v>
      </c>
      <c r="H13" s="17" t="s">
        <v>67</v>
      </c>
      <c r="I13" s="17" t="s">
        <v>67</v>
      </c>
    </row>
    <row r="14">
      <c r="A14" s="17">
        <v>11.0</v>
      </c>
      <c r="B14" s="21"/>
      <c r="C14" s="17">
        <v>11.0</v>
      </c>
      <c r="D14" s="19">
        <v>14000.0</v>
      </c>
      <c r="E14" s="17" t="s">
        <v>67</v>
      </c>
      <c r="F14" s="17" t="s">
        <v>67</v>
      </c>
      <c r="G14" s="17" t="s">
        <v>67</v>
      </c>
      <c r="H14" s="17" t="s">
        <v>67</v>
      </c>
      <c r="I14" s="17" t="s">
        <v>67</v>
      </c>
    </row>
    <row r="15">
      <c r="A15" s="17">
        <v>12.0</v>
      </c>
      <c r="B15" s="21"/>
      <c r="C15" s="17">
        <v>12.0</v>
      </c>
      <c r="D15" s="19">
        <v>8000.0</v>
      </c>
      <c r="E15" s="17" t="s">
        <v>67</v>
      </c>
      <c r="F15" s="17" t="s">
        <v>67</v>
      </c>
      <c r="G15" s="17" t="s">
        <v>67</v>
      </c>
      <c r="H15" s="17" t="s">
        <v>67</v>
      </c>
      <c r="I15" s="17" t="s">
        <v>67</v>
      </c>
    </row>
    <row r="16">
      <c r="A16" s="17">
        <v>13.0</v>
      </c>
      <c r="B16" s="17" t="s">
        <v>69</v>
      </c>
      <c r="C16" s="17">
        <v>1.0</v>
      </c>
      <c r="D16" s="19">
        <v>3000.0</v>
      </c>
      <c r="E16" s="19">
        <f t="shared" ref="E16:E75" si="1">D4</f>
        <v>2000</v>
      </c>
      <c r="F16" s="19">
        <f t="shared" ref="F16:F63" si="2">D16-E16</f>
        <v>1000</v>
      </c>
      <c r="G16" s="21">
        <f>abs(E16-AVERAGE($D$4,$D$16,$D$28,$D$40,$D$52))</f>
        <v>1400</v>
      </c>
      <c r="H16" s="23">
        <f t="shared" ref="H16:H63" si="3">ABS(D16-E16)/D16</f>
        <v>0.3333333333</v>
      </c>
      <c r="I16" s="21">
        <f t="shared" ref="I16:I63" si="4">F16^2</f>
        <v>1000000</v>
      </c>
    </row>
    <row r="17">
      <c r="A17" s="17">
        <v>14.0</v>
      </c>
      <c r="B17" s="21"/>
      <c r="C17" s="17">
        <v>2.0</v>
      </c>
      <c r="D17" s="19">
        <v>4000.0</v>
      </c>
      <c r="E17" s="19">
        <f t="shared" si="1"/>
        <v>3000</v>
      </c>
      <c r="F17" s="19">
        <f t="shared" si="2"/>
        <v>1000</v>
      </c>
      <c r="G17" s="21">
        <f>abs(E17-AVERAGE($D$5,$D$17,$D$29,$D$41,$D$53))</f>
        <v>600</v>
      </c>
      <c r="H17" s="23">
        <f t="shared" si="3"/>
        <v>0.25</v>
      </c>
      <c r="I17" s="21">
        <f t="shared" si="4"/>
        <v>1000000</v>
      </c>
    </row>
    <row r="18">
      <c r="A18" s="17">
        <v>15.0</v>
      </c>
      <c r="B18" s="21"/>
      <c r="C18" s="17">
        <v>3.0</v>
      </c>
      <c r="D18" s="19">
        <v>3000.0</v>
      </c>
      <c r="E18" s="19">
        <f t="shared" si="1"/>
        <v>3000</v>
      </c>
      <c r="F18" s="19">
        <f t="shared" si="2"/>
        <v>0</v>
      </c>
      <c r="G18" s="21">
        <f>abs(E18-AVERAGE($D$6,$D$18,$D$30,$D$42,$D$54))</f>
        <v>600</v>
      </c>
      <c r="H18" s="23">
        <f t="shared" si="3"/>
        <v>0</v>
      </c>
      <c r="I18" s="21">
        <f t="shared" si="4"/>
        <v>0</v>
      </c>
    </row>
    <row r="19">
      <c r="A19" s="17">
        <v>16.0</v>
      </c>
      <c r="B19" s="21"/>
      <c r="C19" s="17">
        <v>4.0</v>
      </c>
      <c r="D19" s="19">
        <v>5000.0</v>
      </c>
      <c r="E19" s="19">
        <f t="shared" si="1"/>
        <v>3000</v>
      </c>
      <c r="F19" s="19">
        <f t="shared" si="2"/>
        <v>2000</v>
      </c>
      <c r="G19" s="21">
        <f>abs(E19-AVERAGE($D$7,$D$19,$D$31,$D$43,$D$55))</f>
        <v>0</v>
      </c>
      <c r="H19" s="23">
        <f t="shared" si="3"/>
        <v>0.4</v>
      </c>
      <c r="I19" s="21">
        <f t="shared" si="4"/>
        <v>4000000</v>
      </c>
    </row>
    <row r="20">
      <c r="A20" s="17">
        <v>17.0</v>
      </c>
      <c r="B20" s="21"/>
      <c r="C20" s="17">
        <v>5.0</v>
      </c>
      <c r="D20" s="19">
        <v>5000.0</v>
      </c>
      <c r="E20" s="19">
        <f t="shared" si="1"/>
        <v>4000</v>
      </c>
      <c r="F20" s="19">
        <f t="shared" si="2"/>
        <v>1000</v>
      </c>
      <c r="G20" s="21">
        <f>abs(E20-AVERAGE($D$8,$D$20,$D$32,$D$44,$D$56))</f>
        <v>1000</v>
      </c>
      <c r="H20" s="23">
        <f t="shared" si="3"/>
        <v>0.2</v>
      </c>
      <c r="I20" s="21">
        <f t="shared" si="4"/>
        <v>1000000</v>
      </c>
    </row>
    <row r="21">
      <c r="A21" s="17">
        <v>18.0</v>
      </c>
      <c r="B21" s="21"/>
      <c r="C21" s="17">
        <v>6.0</v>
      </c>
      <c r="D21" s="19">
        <v>8000.0</v>
      </c>
      <c r="E21" s="19">
        <f t="shared" si="1"/>
        <v>6000</v>
      </c>
      <c r="F21" s="19">
        <f t="shared" si="2"/>
        <v>2000</v>
      </c>
      <c r="G21" s="21">
        <f>abs(E21-AVERAGE($D$9,$D$21,$D$33,$D$45,$D$57))</f>
        <v>600</v>
      </c>
      <c r="H21" s="23">
        <f t="shared" si="3"/>
        <v>0.25</v>
      </c>
      <c r="I21" s="21">
        <f t="shared" si="4"/>
        <v>4000000</v>
      </c>
    </row>
    <row r="22">
      <c r="A22" s="17">
        <v>19.0</v>
      </c>
      <c r="B22" s="21"/>
      <c r="C22" s="17">
        <v>7.0</v>
      </c>
      <c r="D22" s="19">
        <v>3000.0</v>
      </c>
      <c r="E22" s="19">
        <f t="shared" si="1"/>
        <v>7000</v>
      </c>
      <c r="F22" s="19">
        <f t="shared" si="2"/>
        <v>-4000</v>
      </c>
      <c r="G22" s="21">
        <f>abs(E22-AVERAGE($D$10,$D$22,$D$34,$D$46,$D$58))</f>
        <v>0</v>
      </c>
      <c r="H22" s="23">
        <f t="shared" si="3"/>
        <v>1.333333333</v>
      </c>
      <c r="I22" s="21">
        <f t="shared" si="4"/>
        <v>16000000</v>
      </c>
    </row>
    <row r="23">
      <c r="A23" s="17">
        <v>20.0</v>
      </c>
      <c r="B23" s="21"/>
      <c r="C23" s="17">
        <v>8.0</v>
      </c>
      <c r="D23" s="19">
        <v>8000.0</v>
      </c>
      <c r="E23" s="19">
        <f t="shared" si="1"/>
        <v>6000</v>
      </c>
      <c r="F23" s="19">
        <f t="shared" si="2"/>
        <v>2000</v>
      </c>
      <c r="G23" s="21">
        <f>abs(E23-AVERAGE($D$11,$D$23,$D$35,$D$47,$D$59))</f>
        <v>3600</v>
      </c>
      <c r="H23" s="23">
        <f t="shared" si="3"/>
        <v>0.25</v>
      </c>
      <c r="I23" s="21">
        <f t="shared" si="4"/>
        <v>4000000</v>
      </c>
    </row>
    <row r="24">
      <c r="A24" s="17">
        <v>21.0</v>
      </c>
      <c r="B24" s="21"/>
      <c r="C24" s="17">
        <v>9.0</v>
      </c>
      <c r="D24" s="19">
        <v>12000.0</v>
      </c>
      <c r="E24" s="19">
        <f t="shared" si="1"/>
        <v>10000</v>
      </c>
      <c r="F24" s="19">
        <f t="shared" si="2"/>
        <v>2000</v>
      </c>
      <c r="G24" s="21">
        <f>abs(E24-AVERAGE($D$12,$D$24,$D$36,$D$48,$D$60))</f>
        <v>4600</v>
      </c>
      <c r="H24" s="23">
        <f t="shared" si="3"/>
        <v>0.1666666667</v>
      </c>
      <c r="I24" s="21">
        <f t="shared" si="4"/>
        <v>4000000</v>
      </c>
    </row>
    <row r="25">
      <c r="A25" s="17">
        <v>22.0</v>
      </c>
      <c r="B25" s="21"/>
      <c r="C25" s="17">
        <v>10.0</v>
      </c>
      <c r="D25" s="19">
        <v>12000.0</v>
      </c>
      <c r="E25" s="19">
        <f t="shared" si="1"/>
        <v>12000</v>
      </c>
      <c r="F25" s="19">
        <f t="shared" si="2"/>
        <v>0</v>
      </c>
      <c r="G25" s="21">
        <f>abs(E25-AVERAGE($D$13,$D$25,$D$37,$D$49,$D$61))</f>
        <v>3000</v>
      </c>
      <c r="H25" s="23">
        <f t="shared" si="3"/>
        <v>0</v>
      </c>
      <c r="I25" s="21">
        <f t="shared" si="4"/>
        <v>0</v>
      </c>
    </row>
    <row r="26">
      <c r="A26" s="17">
        <v>23.0</v>
      </c>
      <c r="B26" s="21"/>
      <c r="C26" s="17">
        <v>11.0</v>
      </c>
      <c r="D26" s="19">
        <v>16000.0</v>
      </c>
      <c r="E26" s="19">
        <f t="shared" si="1"/>
        <v>14000</v>
      </c>
      <c r="F26" s="19">
        <f t="shared" si="2"/>
        <v>2000</v>
      </c>
      <c r="G26" s="21">
        <f>abs(E26-AVERAGE($D$14,$D$26,$D$38,$D$50,$D$62))</f>
        <v>4000</v>
      </c>
      <c r="H26" s="23">
        <f t="shared" si="3"/>
        <v>0.125</v>
      </c>
      <c r="I26" s="21">
        <f t="shared" si="4"/>
        <v>4000000</v>
      </c>
    </row>
    <row r="27">
      <c r="A27" s="17">
        <v>24.0</v>
      </c>
      <c r="B27" s="21"/>
      <c r="C27" s="17">
        <v>12.0</v>
      </c>
      <c r="D27" s="19">
        <v>10000.0</v>
      </c>
      <c r="E27" s="19">
        <f t="shared" si="1"/>
        <v>8000</v>
      </c>
      <c r="F27" s="19">
        <f t="shared" si="2"/>
        <v>2000</v>
      </c>
      <c r="G27" s="21">
        <f>abs(E27-AVERAGE($D$15,$D$27,$D$39,$D$51,$D$63))</f>
        <v>1200</v>
      </c>
      <c r="H27" s="23">
        <f t="shared" si="3"/>
        <v>0.2</v>
      </c>
      <c r="I27" s="21">
        <f t="shared" si="4"/>
        <v>4000000</v>
      </c>
    </row>
    <row r="28">
      <c r="A28" s="17">
        <v>25.0</v>
      </c>
      <c r="B28" s="17" t="s">
        <v>70</v>
      </c>
      <c r="C28" s="17">
        <v>1.0</v>
      </c>
      <c r="D28" s="19">
        <v>2000.0</v>
      </c>
      <c r="E28" s="19">
        <f t="shared" si="1"/>
        <v>3000</v>
      </c>
      <c r="F28" s="19">
        <f t="shared" si="2"/>
        <v>-1000</v>
      </c>
      <c r="G28" s="21">
        <f>abs(E28-AVERAGE($D$4,$D$16,$D$28,$D$40,$D$52))</f>
        <v>400</v>
      </c>
      <c r="H28" s="23">
        <f t="shared" si="3"/>
        <v>0.5</v>
      </c>
      <c r="I28" s="21">
        <f t="shared" si="4"/>
        <v>1000000</v>
      </c>
    </row>
    <row r="29">
      <c r="A29" s="17">
        <v>26.0</v>
      </c>
      <c r="B29" s="21"/>
      <c r="C29" s="17">
        <v>2.0</v>
      </c>
      <c r="D29" s="19">
        <v>5000.0</v>
      </c>
      <c r="E29" s="19">
        <f t="shared" si="1"/>
        <v>4000</v>
      </c>
      <c r="F29" s="19">
        <f t="shared" si="2"/>
        <v>1000</v>
      </c>
      <c r="G29" s="21">
        <f>abs(E29-AVERAGE($D$5,$D$17,$D$29,$D$41,$D$53))</f>
        <v>400</v>
      </c>
      <c r="H29" s="23">
        <f t="shared" si="3"/>
        <v>0.2</v>
      </c>
      <c r="I29" s="21">
        <f t="shared" si="4"/>
        <v>1000000</v>
      </c>
    </row>
    <row r="30">
      <c r="A30" s="17">
        <v>27.0</v>
      </c>
      <c r="B30" s="21"/>
      <c r="C30" s="17">
        <v>3.0</v>
      </c>
      <c r="D30" s="19">
        <v>5000.0</v>
      </c>
      <c r="E30" s="19">
        <f t="shared" si="1"/>
        <v>3000</v>
      </c>
      <c r="F30" s="19">
        <f t="shared" si="2"/>
        <v>2000</v>
      </c>
      <c r="G30" s="21">
        <f>abs(E30-AVERAGE($D$6,$D$18,$D$30,$D$42,$D$54))</f>
        <v>600</v>
      </c>
      <c r="H30" s="23">
        <f t="shared" si="3"/>
        <v>0.4</v>
      </c>
      <c r="I30" s="21">
        <f t="shared" si="4"/>
        <v>4000000</v>
      </c>
    </row>
    <row r="31">
      <c r="A31" s="17">
        <v>28.0</v>
      </c>
      <c r="B31" s="21"/>
      <c r="C31" s="17">
        <v>4.0</v>
      </c>
      <c r="D31" s="19">
        <v>3000.0</v>
      </c>
      <c r="E31" s="19">
        <f t="shared" si="1"/>
        <v>5000</v>
      </c>
      <c r="F31" s="19">
        <f t="shared" si="2"/>
        <v>-2000</v>
      </c>
      <c r="G31" s="21">
        <f>abs(E31-AVERAGE($D$7,$D$19,$D$31,$D$43,$D$55))</f>
        <v>2000</v>
      </c>
      <c r="H31" s="23">
        <f t="shared" si="3"/>
        <v>0.6666666667</v>
      </c>
      <c r="I31" s="21">
        <f t="shared" si="4"/>
        <v>4000000</v>
      </c>
    </row>
    <row r="32">
      <c r="A32" s="17">
        <v>29.0</v>
      </c>
      <c r="B32" s="21"/>
      <c r="C32" s="17">
        <v>5.0</v>
      </c>
      <c r="D32" s="19">
        <v>4000.0</v>
      </c>
      <c r="E32" s="19">
        <f t="shared" si="1"/>
        <v>5000</v>
      </c>
      <c r="F32" s="19">
        <f t="shared" si="2"/>
        <v>-1000</v>
      </c>
      <c r="G32" s="21">
        <f>abs(E32-AVERAGE($D$8,$D$20,$D$32,$D$44,$D$56))</f>
        <v>0</v>
      </c>
      <c r="H32" s="23">
        <f t="shared" si="3"/>
        <v>0.25</v>
      </c>
      <c r="I32" s="21">
        <f t="shared" si="4"/>
        <v>1000000</v>
      </c>
    </row>
    <row r="33">
      <c r="A33" s="17">
        <v>30.0</v>
      </c>
      <c r="B33" s="21"/>
      <c r="C33" s="17">
        <v>6.0</v>
      </c>
      <c r="D33" s="19">
        <v>6000.0</v>
      </c>
      <c r="E33" s="19">
        <f t="shared" si="1"/>
        <v>8000</v>
      </c>
      <c r="F33" s="19">
        <f t="shared" si="2"/>
        <v>-2000</v>
      </c>
      <c r="G33" s="21">
        <f>abs(E33-AVERAGE($D$9,$D$21,$D$33,$D$45,$D$57))</f>
        <v>1400</v>
      </c>
      <c r="H33" s="23">
        <f t="shared" si="3"/>
        <v>0.3333333333</v>
      </c>
      <c r="I33" s="21">
        <f t="shared" si="4"/>
        <v>4000000</v>
      </c>
    </row>
    <row r="34">
      <c r="A34" s="17">
        <v>31.0</v>
      </c>
      <c r="B34" s="21"/>
      <c r="C34" s="17">
        <v>7.0</v>
      </c>
      <c r="D34" s="19">
        <v>7000.0</v>
      </c>
      <c r="E34" s="19">
        <f t="shared" si="1"/>
        <v>3000</v>
      </c>
      <c r="F34" s="19">
        <f t="shared" si="2"/>
        <v>4000</v>
      </c>
      <c r="G34" s="21">
        <f>abs(E34-AVERAGE($D$10,$D$22,$D$34,$D$46,$D$58))</f>
        <v>4000</v>
      </c>
      <c r="H34" s="23">
        <f t="shared" si="3"/>
        <v>0.5714285714</v>
      </c>
      <c r="I34" s="21">
        <f t="shared" si="4"/>
        <v>16000000</v>
      </c>
    </row>
    <row r="35">
      <c r="A35" s="17">
        <v>32.0</v>
      </c>
      <c r="B35" s="21"/>
      <c r="C35" s="17">
        <v>8.0</v>
      </c>
      <c r="D35" s="19">
        <v>10000.0</v>
      </c>
      <c r="E35" s="19">
        <f t="shared" si="1"/>
        <v>8000</v>
      </c>
      <c r="F35" s="19">
        <f t="shared" si="2"/>
        <v>2000</v>
      </c>
      <c r="G35" s="21">
        <f>abs(E35-AVERAGE($D$11,$D$23,$D$35,$D$47,$D$59))</f>
        <v>1600</v>
      </c>
      <c r="H35" s="23">
        <f t="shared" si="3"/>
        <v>0.2</v>
      </c>
      <c r="I35" s="21">
        <f t="shared" si="4"/>
        <v>4000000</v>
      </c>
    </row>
    <row r="36">
      <c r="A36" s="17">
        <v>33.0</v>
      </c>
      <c r="B36" s="21"/>
      <c r="C36" s="17">
        <v>9.0</v>
      </c>
      <c r="D36" s="19">
        <v>15000.0</v>
      </c>
      <c r="E36" s="19">
        <f t="shared" si="1"/>
        <v>12000</v>
      </c>
      <c r="F36" s="19">
        <f t="shared" si="2"/>
        <v>3000</v>
      </c>
      <c r="G36" s="21">
        <f>abs(E36-AVERAGE($D$12,$D$24,$D$36,$D$48,$D$60))</f>
        <v>2600</v>
      </c>
      <c r="H36" s="23">
        <f t="shared" si="3"/>
        <v>0.2</v>
      </c>
      <c r="I36" s="21">
        <f t="shared" si="4"/>
        <v>9000000</v>
      </c>
    </row>
    <row r="37">
      <c r="A37" s="17">
        <v>34.0</v>
      </c>
      <c r="B37" s="21"/>
      <c r="C37" s="17">
        <v>10.0</v>
      </c>
      <c r="D37" s="19">
        <v>15000.0</v>
      </c>
      <c r="E37" s="19">
        <f t="shared" si="1"/>
        <v>12000</v>
      </c>
      <c r="F37" s="19">
        <f t="shared" si="2"/>
        <v>3000</v>
      </c>
      <c r="G37" s="21">
        <f>abs(E37-AVERAGE($D$13,$D$25,$D$37,$D$49,$D$61))</f>
        <v>3000</v>
      </c>
      <c r="H37" s="23">
        <f t="shared" si="3"/>
        <v>0.2</v>
      </c>
      <c r="I37" s="21">
        <f t="shared" si="4"/>
        <v>9000000</v>
      </c>
    </row>
    <row r="38">
      <c r="A38" s="17">
        <v>35.0</v>
      </c>
      <c r="B38" s="21"/>
      <c r="C38" s="17">
        <v>11.0</v>
      </c>
      <c r="D38" s="19">
        <v>18000.0</v>
      </c>
      <c r="E38" s="19">
        <f t="shared" si="1"/>
        <v>16000</v>
      </c>
      <c r="F38" s="19">
        <f t="shared" si="2"/>
        <v>2000</v>
      </c>
      <c r="G38" s="21">
        <f>abs(E38-AVERAGE($D$14,$D$26,$D$38,$D$50,$D$62))</f>
        <v>2000</v>
      </c>
      <c r="H38" s="23">
        <f t="shared" si="3"/>
        <v>0.1111111111</v>
      </c>
      <c r="I38" s="21">
        <f t="shared" si="4"/>
        <v>4000000</v>
      </c>
    </row>
    <row r="39">
      <c r="A39" s="17">
        <v>36.0</v>
      </c>
      <c r="B39" s="21"/>
      <c r="C39" s="17">
        <v>12.0</v>
      </c>
      <c r="D39" s="19">
        <v>8000.0</v>
      </c>
      <c r="E39" s="19">
        <f t="shared" si="1"/>
        <v>10000</v>
      </c>
      <c r="F39" s="19">
        <f t="shared" si="2"/>
        <v>-2000</v>
      </c>
      <c r="G39" s="21">
        <f>abs(E39-AVERAGE($D$15,$D$27,$D$39,$D$51,$D$63))</f>
        <v>800</v>
      </c>
      <c r="H39" s="23">
        <f t="shared" si="3"/>
        <v>0.25</v>
      </c>
      <c r="I39" s="21">
        <f t="shared" si="4"/>
        <v>4000000</v>
      </c>
    </row>
    <row r="40">
      <c r="A40" s="17">
        <v>37.0</v>
      </c>
      <c r="B40" s="17" t="s">
        <v>71</v>
      </c>
      <c r="C40" s="17">
        <v>1.0</v>
      </c>
      <c r="D40" s="19">
        <v>5000.0</v>
      </c>
      <c r="E40" s="19">
        <f t="shared" si="1"/>
        <v>2000</v>
      </c>
      <c r="F40" s="19">
        <f t="shared" si="2"/>
        <v>3000</v>
      </c>
      <c r="G40" s="21">
        <f>abs(E40-AVERAGE($D$4,$D$16,$D$28,$D$40,$D$52))</f>
        <v>1400</v>
      </c>
      <c r="H40" s="23">
        <f t="shared" si="3"/>
        <v>0.6</v>
      </c>
      <c r="I40" s="21">
        <f t="shared" si="4"/>
        <v>9000000</v>
      </c>
    </row>
    <row r="41">
      <c r="A41" s="17">
        <v>38.0</v>
      </c>
      <c r="B41" s="21"/>
      <c r="C41" s="17">
        <v>2.0</v>
      </c>
      <c r="D41" s="19">
        <v>4000.0</v>
      </c>
      <c r="E41" s="19">
        <f t="shared" si="1"/>
        <v>5000</v>
      </c>
      <c r="F41" s="19">
        <f t="shared" si="2"/>
        <v>-1000</v>
      </c>
      <c r="G41" s="21">
        <f>abs(E41-AVERAGE($D$5,$D$17,$D$29,$D$41,$D$53))</f>
        <v>1400</v>
      </c>
      <c r="H41" s="23">
        <f t="shared" si="3"/>
        <v>0.25</v>
      </c>
      <c r="I41" s="21">
        <f t="shared" si="4"/>
        <v>1000000</v>
      </c>
    </row>
    <row r="42">
      <c r="A42" s="17">
        <v>39.0</v>
      </c>
      <c r="B42" s="21"/>
      <c r="C42" s="17">
        <v>3.0</v>
      </c>
      <c r="D42" s="19">
        <v>4000.0</v>
      </c>
      <c r="E42" s="19">
        <f t="shared" si="1"/>
        <v>5000</v>
      </c>
      <c r="F42" s="19">
        <f t="shared" si="2"/>
        <v>-1000</v>
      </c>
      <c r="G42" s="21">
        <f>abs(E42-AVERAGE($D$6,$D$18,$D$30,$D$42,$D$54))</f>
        <v>1400</v>
      </c>
      <c r="H42" s="23">
        <f t="shared" si="3"/>
        <v>0.25</v>
      </c>
      <c r="I42" s="21">
        <f t="shared" si="4"/>
        <v>1000000</v>
      </c>
    </row>
    <row r="43">
      <c r="A43" s="17">
        <v>40.0</v>
      </c>
      <c r="B43" s="21"/>
      <c r="C43" s="17">
        <v>4.0</v>
      </c>
      <c r="D43" s="19">
        <v>2000.0</v>
      </c>
      <c r="E43" s="19">
        <f t="shared" si="1"/>
        <v>3000</v>
      </c>
      <c r="F43" s="19">
        <f t="shared" si="2"/>
        <v>-1000</v>
      </c>
      <c r="G43" s="21">
        <f>abs(E43-AVERAGE($D$7,$D$19,$D$31,$D$43,$D$55))</f>
        <v>0</v>
      </c>
      <c r="H43" s="23">
        <f t="shared" si="3"/>
        <v>0.5</v>
      </c>
      <c r="I43" s="21">
        <f t="shared" si="4"/>
        <v>1000000</v>
      </c>
    </row>
    <row r="44">
      <c r="A44" s="17">
        <v>41.0</v>
      </c>
      <c r="B44" s="21"/>
      <c r="C44" s="17">
        <v>5.0</v>
      </c>
      <c r="D44" s="19">
        <v>5000.0</v>
      </c>
      <c r="E44" s="19">
        <f t="shared" si="1"/>
        <v>4000</v>
      </c>
      <c r="F44" s="19">
        <f t="shared" si="2"/>
        <v>1000</v>
      </c>
      <c r="G44" s="21">
        <f>abs(E44-AVERAGE($D$8,$D$20,$D$32,$D$44,$D$56))</f>
        <v>1000</v>
      </c>
      <c r="H44" s="23">
        <f t="shared" si="3"/>
        <v>0.2</v>
      </c>
      <c r="I44" s="21">
        <f t="shared" si="4"/>
        <v>1000000</v>
      </c>
    </row>
    <row r="45">
      <c r="A45" s="17">
        <v>42.0</v>
      </c>
      <c r="B45" s="21"/>
      <c r="C45" s="17">
        <v>6.0</v>
      </c>
      <c r="D45" s="19">
        <v>7000.0</v>
      </c>
      <c r="E45" s="19">
        <f t="shared" si="1"/>
        <v>6000</v>
      </c>
      <c r="F45" s="19">
        <f t="shared" si="2"/>
        <v>1000</v>
      </c>
      <c r="G45" s="21">
        <f>abs(E45-AVERAGE($D$9,$D$21,$D$33,$D$45,$D$57))</f>
        <v>600</v>
      </c>
      <c r="H45" s="23">
        <f t="shared" si="3"/>
        <v>0.1428571429</v>
      </c>
      <c r="I45" s="21">
        <f t="shared" si="4"/>
        <v>1000000</v>
      </c>
    </row>
    <row r="46">
      <c r="A46" s="17">
        <v>43.0</v>
      </c>
      <c r="B46" s="21"/>
      <c r="C46" s="17">
        <v>7.0</v>
      </c>
      <c r="D46" s="19">
        <v>10000.0</v>
      </c>
      <c r="E46" s="19">
        <f t="shared" si="1"/>
        <v>7000</v>
      </c>
      <c r="F46" s="19">
        <f t="shared" si="2"/>
        <v>3000</v>
      </c>
      <c r="G46" s="21">
        <f>abs(E46-AVERAGE($D$10,$D$22,$D$34,$D$46,$D$58))</f>
        <v>0</v>
      </c>
      <c r="H46" s="23">
        <f t="shared" si="3"/>
        <v>0.3</v>
      </c>
      <c r="I46" s="21">
        <f t="shared" si="4"/>
        <v>9000000</v>
      </c>
    </row>
    <row r="47">
      <c r="A47" s="17">
        <v>44.0</v>
      </c>
      <c r="B47" s="21"/>
      <c r="C47" s="17">
        <v>8.0</v>
      </c>
      <c r="D47" s="19">
        <v>14000.0</v>
      </c>
      <c r="E47" s="19">
        <f t="shared" si="1"/>
        <v>10000</v>
      </c>
      <c r="F47" s="19">
        <f t="shared" si="2"/>
        <v>4000</v>
      </c>
      <c r="G47" s="21">
        <f>abs(E47-AVERAGE($D$11,$D$23,$D$35,$D$47,$D$59))</f>
        <v>400</v>
      </c>
      <c r="H47" s="23">
        <f t="shared" si="3"/>
        <v>0.2857142857</v>
      </c>
      <c r="I47" s="21">
        <f t="shared" si="4"/>
        <v>16000000</v>
      </c>
    </row>
    <row r="48">
      <c r="A48" s="17">
        <v>45.0</v>
      </c>
      <c r="B48" s="21"/>
      <c r="C48" s="17">
        <v>9.0</v>
      </c>
      <c r="D48" s="19">
        <v>16000.0</v>
      </c>
      <c r="E48" s="19">
        <f t="shared" si="1"/>
        <v>15000</v>
      </c>
      <c r="F48" s="19">
        <f t="shared" si="2"/>
        <v>1000</v>
      </c>
      <c r="G48" s="21">
        <f>abs(E48-AVERAGE($D$12,$D$24,$D$36,$D$48,$D$60))</f>
        <v>400</v>
      </c>
      <c r="H48" s="23">
        <f t="shared" si="3"/>
        <v>0.0625</v>
      </c>
      <c r="I48" s="21">
        <f t="shared" si="4"/>
        <v>1000000</v>
      </c>
    </row>
    <row r="49">
      <c r="A49" s="17">
        <v>46.0</v>
      </c>
      <c r="B49" s="21"/>
      <c r="C49" s="17">
        <v>10.0</v>
      </c>
      <c r="D49" s="19">
        <v>16000.0</v>
      </c>
      <c r="E49" s="19">
        <f t="shared" si="1"/>
        <v>15000</v>
      </c>
      <c r="F49" s="19">
        <f t="shared" si="2"/>
        <v>1000</v>
      </c>
      <c r="G49" s="21">
        <f>abs(E49-AVERAGE($D$13,$D$25,$D$37,$D$49,$D$61))</f>
        <v>0</v>
      </c>
      <c r="H49" s="23">
        <f t="shared" si="3"/>
        <v>0.0625</v>
      </c>
      <c r="I49" s="21">
        <f t="shared" si="4"/>
        <v>1000000</v>
      </c>
    </row>
    <row r="50">
      <c r="A50" s="17">
        <v>47.0</v>
      </c>
      <c r="B50" s="21"/>
      <c r="C50" s="17">
        <v>11.0</v>
      </c>
      <c r="D50" s="19">
        <v>20000.0</v>
      </c>
      <c r="E50" s="19">
        <f t="shared" si="1"/>
        <v>18000</v>
      </c>
      <c r="F50" s="19">
        <f t="shared" si="2"/>
        <v>2000</v>
      </c>
      <c r="G50" s="21">
        <f>abs(E50-AVERAGE($D$14,$D$26,$D$38,$D$50,$D$62))</f>
        <v>0</v>
      </c>
      <c r="H50" s="23">
        <f t="shared" si="3"/>
        <v>0.1</v>
      </c>
      <c r="I50" s="21">
        <f t="shared" si="4"/>
        <v>4000000</v>
      </c>
    </row>
    <row r="51">
      <c r="A51" s="17">
        <v>48.0</v>
      </c>
      <c r="B51" s="21"/>
      <c r="C51" s="17">
        <v>12.0</v>
      </c>
      <c r="D51" s="19">
        <v>12000.0</v>
      </c>
      <c r="E51" s="19">
        <f t="shared" si="1"/>
        <v>8000</v>
      </c>
      <c r="F51" s="19">
        <f t="shared" si="2"/>
        <v>4000</v>
      </c>
      <c r="G51" s="21">
        <f>abs(E51-AVERAGE($D$15,$D$27,$D$39,$D$51,$D$63))</f>
        <v>1200</v>
      </c>
      <c r="H51" s="23">
        <f t="shared" si="3"/>
        <v>0.3333333333</v>
      </c>
      <c r="I51" s="21">
        <f t="shared" si="4"/>
        <v>16000000</v>
      </c>
    </row>
    <row r="52">
      <c r="A52" s="17">
        <v>49.0</v>
      </c>
      <c r="B52" s="17" t="s">
        <v>72</v>
      </c>
      <c r="C52" s="17">
        <v>1.0</v>
      </c>
      <c r="D52" s="19">
        <v>5000.0</v>
      </c>
      <c r="E52" s="19">
        <f t="shared" si="1"/>
        <v>5000</v>
      </c>
      <c r="F52" s="19">
        <f t="shared" si="2"/>
        <v>0</v>
      </c>
      <c r="G52" s="21">
        <f>abs(E52-AVERAGE($D$4,$D$16,$D$28,$D$40,$D$52))</f>
        <v>1600</v>
      </c>
      <c r="H52" s="23">
        <f t="shared" si="3"/>
        <v>0</v>
      </c>
      <c r="I52" s="21">
        <f t="shared" si="4"/>
        <v>0</v>
      </c>
    </row>
    <row r="53">
      <c r="A53" s="17">
        <v>50.0</v>
      </c>
      <c r="B53" s="21"/>
      <c r="C53" s="17">
        <v>2.0</v>
      </c>
      <c r="D53" s="19">
        <v>2000.0</v>
      </c>
      <c r="E53" s="19">
        <f t="shared" si="1"/>
        <v>4000</v>
      </c>
      <c r="F53" s="19">
        <f t="shared" si="2"/>
        <v>-2000</v>
      </c>
      <c r="G53" s="21">
        <f>abs(E53-AVERAGE($D$5,$D$17,$D$29,$D$41,$D$53))</f>
        <v>400</v>
      </c>
      <c r="H53" s="23">
        <f t="shared" si="3"/>
        <v>1</v>
      </c>
      <c r="I53" s="21">
        <f t="shared" si="4"/>
        <v>4000000</v>
      </c>
    </row>
    <row r="54">
      <c r="A54" s="17">
        <v>51.0</v>
      </c>
      <c r="B54" s="21"/>
      <c r="C54" s="17">
        <v>3.0</v>
      </c>
      <c r="D54" s="19">
        <v>3000.0</v>
      </c>
      <c r="E54" s="19">
        <f t="shared" si="1"/>
        <v>4000</v>
      </c>
      <c r="F54" s="19">
        <f t="shared" si="2"/>
        <v>-1000</v>
      </c>
      <c r="G54" s="21">
        <f>abs(E54-AVERAGE($D$6,$D$18,$D$30,$D$42,$D$54))</f>
        <v>400</v>
      </c>
      <c r="H54" s="23">
        <f t="shared" si="3"/>
        <v>0.3333333333</v>
      </c>
      <c r="I54" s="21">
        <f t="shared" si="4"/>
        <v>1000000</v>
      </c>
    </row>
    <row r="55">
      <c r="A55" s="17">
        <v>52.0</v>
      </c>
      <c r="B55" s="21"/>
      <c r="C55" s="17">
        <v>4.0</v>
      </c>
      <c r="D55" s="19">
        <v>2000.0</v>
      </c>
      <c r="E55" s="19">
        <f t="shared" si="1"/>
        <v>2000</v>
      </c>
      <c r="F55" s="19">
        <f t="shared" si="2"/>
        <v>0</v>
      </c>
      <c r="G55" s="21">
        <f>abs(E55-AVERAGE($D$7,$D$19,$D$31,$D$43,$D$55))</f>
        <v>1000</v>
      </c>
      <c r="H55" s="23">
        <f t="shared" si="3"/>
        <v>0</v>
      </c>
      <c r="I55" s="21">
        <f t="shared" si="4"/>
        <v>0</v>
      </c>
    </row>
    <row r="56">
      <c r="A56" s="17">
        <v>53.0</v>
      </c>
      <c r="B56" s="21"/>
      <c r="C56" s="17">
        <v>5.0</v>
      </c>
      <c r="D56" s="19">
        <v>7000.0</v>
      </c>
      <c r="E56" s="19">
        <f t="shared" si="1"/>
        <v>5000</v>
      </c>
      <c r="F56" s="19">
        <f t="shared" si="2"/>
        <v>2000</v>
      </c>
      <c r="G56" s="21">
        <f>abs(E56-AVERAGE($D$8,$D$20,$D$32,$D$44,$D$56))</f>
        <v>0</v>
      </c>
      <c r="H56" s="23">
        <f t="shared" si="3"/>
        <v>0.2857142857</v>
      </c>
      <c r="I56" s="21">
        <f t="shared" si="4"/>
        <v>4000000</v>
      </c>
    </row>
    <row r="57">
      <c r="A57" s="17">
        <v>54.0</v>
      </c>
      <c r="B57" s="21"/>
      <c r="C57" s="17">
        <v>6.0</v>
      </c>
      <c r="D57" s="19">
        <v>6000.0</v>
      </c>
      <c r="E57" s="19">
        <f t="shared" si="1"/>
        <v>7000</v>
      </c>
      <c r="F57" s="19">
        <f t="shared" si="2"/>
        <v>-1000</v>
      </c>
      <c r="G57" s="21">
        <f>abs(E57-AVERAGE($D$9,$D$21,$D$33,$D$45,$D$57))</f>
        <v>400</v>
      </c>
      <c r="H57" s="23">
        <f t="shared" si="3"/>
        <v>0.1666666667</v>
      </c>
      <c r="I57" s="21">
        <f t="shared" si="4"/>
        <v>1000000</v>
      </c>
    </row>
    <row r="58">
      <c r="A58" s="17">
        <v>55.0</v>
      </c>
      <c r="B58" s="21"/>
      <c r="C58" s="17">
        <v>7.0</v>
      </c>
      <c r="D58" s="19">
        <v>8000.0</v>
      </c>
      <c r="E58" s="19">
        <f t="shared" si="1"/>
        <v>10000</v>
      </c>
      <c r="F58" s="19">
        <f t="shared" si="2"/>
        <v>-2000</v>
      </c>
      <c r="G58" s="21">
        <f>abs(E58-AVERAGE($D$10,$D$22,$D$34,$D$46,$D$58))</f>
        <v>3000</v>
      </c>
      <c r="H58" s="23">
        <f t="shared" si="3"/>
        <v>0.25</v>
      </c>
      <c r="I58" s="21">
        <f t="shared" si="4"/>
        <v>4000000</v>
      </c>
    </row>
    <row r="59">
      <c r="A59" s="17">
        <v>56.0</v>
      </c>
      <c r="B59" s="21"/>
      <c r="C59" s="17">
        <v>8.0</v>
      </c>
      <c r="D59" s="19">
        <v>10000.0</v>
      </c>
      <c r="E59" s="19">
        <f t="shared" si="1"/>
        <v>14000</v>
      </c>
      <c r="F59" s="19">
        <f t="shared" si="2"/>
        <v>-4000</v>
      </c>
      <c r="G59" s="21">
        <f>abs(E59-AVERAGE($D$11,$D$23,$D$35,$D$47,$D$59))</f>
        <v>4400</v>
      </c>
      <c r="H59" s="23">
        <f t="shared" si="3"/>
        <v>0.4</v>
      </c>
      <c r="I59" s="21">
        <f t="shared" si="4"/>
        <v>16000000</v>
      </c>
    </row>
    <row r="60">
      <c r="A60" s="17">
        <v>57.0</v>
      </c>
      <c r="B60" s="21"/>
      <c r="C60" s="17">
        <v>9.0</v>
      </c>
      <c r="D60" s="19">
        <v>20000.0</v>
      </c>
      <c r="E60" s="19">
        <f t="shared" si="1"/>
        <v>16000</v>
      </c>
      <c r="F60" s="19">
        <f t="shared" si="2"/>
        <v>4000</v>
      </c>
      <c r="G60" s="21">
        <f>abs(E60-AVERAGE($D$12,$D$24,$D$36,$D$48,$D$60))</f>
        <v>1400</v>
      </c>
      <c r="H60" s="23">
        <f t="shared" si="3"/>
        <v>0.2</v>
      </c>
      <c r="I60" s="21">
        <f t="shared" si="4"/>
        <v>16000000</v>
      </c>
    </row>
    <row r="61">
      <c r="A61" s="17">
        <v>58.0</v>
      </c>
      <c r="B61" s="21"/>
      <c r="C61" s="17">
        <v>10.0</v>
      </c>
      <c r="D61" s="19">
        <v>20000.0</v>
      </c>
      <c r="E61" s="19">
        <f t="shared" si="1"/>
        <v>16000</v>
      </c>
      <c r="F61" s="19">
        <f t="shared" si="2"/>
        <v>4000</v>
      </c>
      <c r="G61" s="21">
        <f>abs(E61-AVERAGE($D$13,$D$25,$D$37,$D$49,$D$61))</f>
        <v>1000</v>
      </c>
      <c r="H61" s="23">
        <f t="shared" si="3"/>
        <v>0.2</v>
      </c>
      <c r="I61" s="21">
        <f t="shared" si="4"/>
        <v>16000000</v>
      </c>
    </row>
    <row r="62">
      <c r="A62" s="17">
        <v>59.0</v>
      </c>
      <c r="B62" s="21"/>
      <c r="C62" s="17">
        <v>11.0</v>
      </c>
      <c r="D62" s="19">
        <v>22000.0</v>
      </c>
      <c r="E62" s="19">
        <f t="shared" si="1"/>
        <v>20000</v>
      </c>
      <c r="F62" s="19">
        <f t="shared" si="2"/>
        <v>2000</v>
      </c>
      <c r="G62" s="21">
        <f>abs(E62-AVERAGE($D$14,$D$26,$D$38,$D$50,$D$62))</f>
        <v>2000</v>
      </c>
      <c r="H62" s="23">
        <f t="shared" si="3"/>
        <v>0.09090909091</v>
      </c>
      <c r="I62" s="21">
        <f t="shared" si="4"/>
        <v>4000000</v>
      </c>
    </row>
    <row r="63">
      <c r="A63" s="17">
        <v>60.0</v>
      </c>
      <c r="B63" s="21"/>
      <c r="C63" s="17">
        <v>12.0</v>
      </c>
      <c r="D63" s="19">
        <v>8000.0</v>
      </c>
      <c r="E63" s="19">
        <f t="shared" si="1"/>
        <v>12000</v>
      </c>
      <c r="F63" s="19">
        <f t="shared" si="2"/>
        <v>-4000</v>
      </c>
      <c r="G63" s="21">
        <f>abs(E63-AVERAGE($D$15,$D$27,$D$39,$D$51,$D$63))</f>
        <v>2800</v>
      </c>
      <c r="H63" s="23">
        <f t="shared" si="3"/>
        <v>0.5</v>
      </c>
      <c r="I63" s="21">
        <f t="shared" si="4"/>
        <v>16000000</v>
      </c>
    </row>
    <row r="64">
      <c r="A64" s="17">
        <v>61.0</v>
      </c>
      <c r="B64" s="24" t="s">
        <v>73</v>
      </c>
      <c r="C64" s="24">
        <v>1.0</v>
      </c>
      <c r="D64" s="17" t="s">
        <v>67</v>
      </c>
      <c r="E64" s="25">
        <f t="shared" si="1"/>
        <v>5000</v>
      </c>
      <c r="F64" s="17" t="s">
        <v>67</v>
      </c>
      <c r="G64" s="17" t="s">
        <v>67</v>
      </c>
      <c r="H64" s="17" t="s">
        <v>67</v>
      </c>
      <c r="I64" s="17" t="s">
        <v>67</v>
      </c>
    </row>
    <row r="65">
      <c r="A65" s="17">
        <v>62.0</v>
      </c>
      <c r="B65" s="26"/>
      <c r="C65" s="24">
        <v>2.0</v>
      </c>
      <c r="D65" s="17" t="s">
        <v>67</v>
      </c>
      <c r="E65" s="25">
        <f t="shared" si="1"/>
        <v>2000</v>
      </c>
      <c r="F65" s="17" t="s">
        <v>67</v>
      </c>
      <c r="G65" s="17" t="s">
        <v>67</v>
      </c>
      <c r="H65" s="17" t="s">
        <v>67</v>
      </c>
      <c r="I65" s="17" t="s">
        <v>67</v>
      </c>
    </row>
    <row r="66">
      <c r="A66" s="17">
        <v>63.0</v>
      </c>
      <c r="B66" s="26"/>
      <c r="C66" s="24">
        <v>3.0</v>
      </c>
      <c r="D66" s="17" t="s">
        <v>67</v>
      </c>
      <c r="E66" s="25">
        <f t="shared" si="1"/>
        <v>3000</v>
      </c>
      <c r="F66" s="17" t="s">
        <v>67</v>
      </c>
      <c r="G66" s="17" t="s">
        <v>67</v>
      </c>
      <c r="H66" s="17" t="s">
        <v>67</v>
      </c>
      <c r="I66" s="17" t="s">
        <v>67</v>
      </c>
    </row>
    <row r="67">
      <c r="A67" s="17">
        <v>64.0</v>
      </c>
      <c r="B67" s="26"/>
      <c r="C67" s="24">
        <v>4.0</v>
      </c>
      <c r="D67" s="17" t="s">
        <v>67</v>
      </c>
      <c r="E67" s="25">
        <f t="shared" si="1"/>
        <v>2000</v>
      </c>
      <c r="F67" s="17" t="s">
        <v>67</v>
      </c>
      <c r="G67" s="17" t="s">
        <v>67</v>
      </c>
      <c r="H67" s="17" t="s">
        <v>67</v>
      </c>
      <c r="I67" s="17" t="s">
        <v>67</v>
      </c>
    </row>
    <row r="68">
      <c r="A68" s="17">
        <v>65.0</v>
      </c>
      <c r="B68" s="26"/>
      <c r="C68" s="24">
        <v>5.0</v>
      </c>
      <c r="D68" s="17" t="s">
        <v>67</v>
      </c>
      <c r="E68" s="25">
        <f t="shared" si="1"/>
        <v>7000</v>
      </c>
      <c r="F68" s="17" t="s">
        <v>67</v>
      </c>
      <c r="G68" s="17" t="s">
        <v>67</v>
      </c>
      <c r="H68" s="17" t="s">
        <v>67</v>
      </c>
      <c r="I68" s="17" t="s">
        <v>67</v>
      </c>
    </row>
    <row r="69">
      <c r="A69" s="17">
        <v>66.0</v>
      </c>
      <c r="B69" s="26"/>
      <c r="C69" s="24">
        <v>6.0</v>
      </c>
      <c r="D69" s="17" t="s">
        <v>67</v>
      </c>
      <c r="E69" s="25">
        <f t="shared" si="1"/>
        <v>6000</v>
      </c>
      <c r="F69" s="17" t="s">
        <v>67</v>
      </c>
      <c r="G69" s="17" t="s">
        <v>67</v>
      </c>
      <c r="H69" s="17" t="s">
        <v>67</v>
      </c>
      <c r="I69" s="17" t="s">
        <v>67</v>
      </c>
    </row>
    <row r="70">
      <c r="A70" s="17">
        <v>67.0</v>
      </c>
      <c r="B70" s="26"/>
      <c r="C70" s="24">
        <v>7.0</v>
      </c>
      <c r="D70" s="17" t="s">
        <v>67</v>
      </c>
      <c r="E70" s="25">
        <f t="shared" si="1"/>
        <v>8000</v>
      </c>
      <c r="F70" s="17" t="s">
        <v>67</v>
      </c>
      <c r="G70" s="17" t="s">
        <v>67</v>
      </c>
      <c r="H70" s="17" t="s">
        <v>67</v>
      </c>
      <c r="I70" s="17" t="s">
        <v>67</v>
      </c>
    </row>
    <row r="71">
      <c r="A71" s="17">
        <v>68.0</v>
      </c>
      <c r="B71" s="26"/>
      <c r="C71" s="24">
        <v>8.0</v>
      </c>
      <c r="D71" s="17" t="s">
        <v>67</v>
      </c>
      <c r="E71" s="25">
        <f t="shared" si="1"/>
        <v>10000</v>
      </c>
      <c r="F71" s="17" t="s">
        <v>67</v>
      </c>
      <c r="G71" s="17" t="s">
        <v>67</v>
      </c>
      <c r="H71" s="17" t="s">
        <v>67</v>
      </c>
      <c r="I71" s="17" t="s">
        <v>67</v>
      </c>
    </row>
    <row r="72">
      <c r="A72" s="17">
        <v>69.0</v>
      </c>
      <c r="B72" s="26"/>
      <c r="C72" s="24">
        <v>9.0</v>
      </c>
      <c r="D72" s="17" t="s">
        <v>67</v>
      </c>
      <c r="E72" s="25">
        <f t="shared" si="1"/>
        <v>20000</v>
      </c>
      <c r="F72" s="17" t="s">
        <v>67</v>
      </c>
      <c r="G72" s="17" t="s">
        <v>67</v>
      </c>
      <c r="H72" s="17" t="s">
        <v>67</v>
      </c>
      <c r="I72" s="17" t="s">
        <v>67</v>
      </c>
    </row>
    <row r="73">
      <c r="A73" s="17">
        <v>70.0</v>
      </c>
      <c r="B73" s="26"/>
      <c r="C73" s="24">
        <v>10.0</v>
      </c>
      <c r="D73" s="17" t="s">
        <v>67</v>
      </c>
      <c r="E73" s="25">
        <f t="shared" si="1"/>
        <v>20000</v>
      </c>
      <c r="F73" s="17" t="s">
        <v>67</v>
      </c>
      <c r="G73" s="17" t="s">
        <v>67</v>
      </c>
      <c r="H73" s="17" t="s">
        <v>67</v>
      </c>
      <c r="I73" s="17" t="s">
        <v>67</v>
      </c>
    </row>
    <row r="74">
      <c r="A74" s="17">
        <v>71.0</v>
      </c>
      <c r="B74" s="26"/>
      <c r="C74" s="24">
        <v>11.0</v>
      </c>
      <c r="D74" s="17" t="s">
        <v>67</v>
      </c>
      <c r="E74" s="25">
        <f t="shared" si="1"/>
        <v>22000</v>
      </c>
      <c r="F74" s="17" t="s">
        <v>67</v>
      </c>
      <c r="G74" s="17" t="s">
        <v>67</v>
      </c>
      <c r="H74" s="17" t="s">
        <v>67</v>
      </c>
      <c r="I74" s="17" t="s">
        <v>67</v>
      </c>
    </row>
    <row r="75">
      <c r="A75" s="17">
        <v>72.0</v>
      </c>
      <c r="B75" s="26"/>
      <c r="C75" s="24">
        <v>12.0</v>
      </c>
      <c r="D75" s="17" t="s">
        <v>67</v>
      </c>
      <c r="E75" s="25">
        <f t="shared" si="1"/>
        <v>8000</v>
      </c>
      <c r="F75" s="17" t="s">
        <v>67</v>
      </c>
      <c r="G75" s="17" t="s">
        <v>67</v>
      </c>
      <c r="H75" s="17" t="s">
        <v>67</v>
      </c>
      <c r="I75" s="17" t="s">
        <v>67</v>
      </c>
    </row>
  </sheetData>
  <mergeCells count="1">
    <mergeCell ref="F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7.38"/>
    <col customWidth="1" min="3" max="3" width="8.25"/>
    <col customWidth="1" min="5" max="5" width="6.5"/>
    <col customWidth="1" min="6" max="6" width="9.13"/>
    <col customWidth="1" min="7" max="7" width="6.5"/>
    <col customWidth="1" min="8" max="8" width="12.13"/>
    <col customWidth="1" min="9" max="10" width="13.5"/>
    <col customWidth="1" min="11" max="11" width="10.75"/>
    <col customWidth="1" min="12" max="12" width="5.75"/>
    <col customWidth="1" min="13" max="13" width="10.75"/>
    <col customWidth="1" min="14" max="14" width="6.0"/>
    <col customWidth="1" min="15" max="15" width="10.75"/>
    <col customWidth="1" min="17" max="17" width="5.63"/>
    <col customWidth="1" min="18" max="18" width="26.63"/>
    <col customWidth="1" min="20" max="20" width="20.38"/>
    <col customWidth="1" min="23" max="23" width="8.25"/>
  </cols>
  <sheetData>
    <row r="1">
      <c r="A1" s="2" t="s">
        <v>74</v>
      </c>
    </row>
    <row r="2">
      <c r="H2" s="2" t="s">
        <v>75</v>
      </c>
      <c r="I2" s="2" t="s">
        <v>76</v>
      </c>
      <c r="J2" s="2" t="s">
        <v>77</v>
      </c>
      <c r="L2" s="9" t="s">
        <v>55</v>
      </c>
      <c r="M2" s="10"/>
      <c r="N2" s="10"/>
      <c r="O2" s="11"/>
      <c r="T2" s="21"/>
      <c r="U2" s="17" t="s">
        <v>78</v>
      </c>
      <c r="V2" s="17" t="s">
        <v>79</v>
      </c>
      <c r="W2" s="17" t="s">
        <v>80</v>
      </c>
    </row>
    <row r="3">
      <c r="A3" s="13" t="s">
        <v>57</v>
      </c>
      <c r="B3" s="13" t="s">
        <v>58</v>
      </c>
      <c r="C3" s="13" t="s">
        <v>59</v>
      </c>
      <c r="D3" s="13" t="s">
        <v>60</v>
      </c>
      <c r="E3" s="14" t="s">
        <v>81</v>
      </c>
      <c r="F3" s="27" t="s">
        <v>82</v>
      </c>
      <c r="G3" s="14" t="s">
        <v>83</v>
      </c>
      <c r="H3" s="14" t="s">
        <v>84</v>
      </c>
      <c r="I3" s="14" t="s">
        <v>85</v>
      </c>
      <c r="J3" s="14" t="s">
        <v>86</v>
      </c>
      <c r="K3" s="14" t="s">
        <v>87</v>
      </c>
      <c r="L3" s="15" t="s">
        <v>62</v>
      </c>
      <c r="M3" s="16" t="s">
        <v>63</v>
      </c>
      <c r="N3" s="16" t="s">
        <v>64</v>
      </c>
      <c r="O3" s="16" t="s">
        <v>65</v>
      </c>
      <c r="Q3" s="17" t="s">
        <v>59</v>
      </c>
      <c r="R3" s="17" t="s">
        <v>88</v>
      </c>
      <c r="T3" s="17" t="s">
        <v>89</v>
      </c>
      <c r="U3" s="17">
        <v>112.0</v>
      </c>
      <c r="V3" s="17">
        <v>4801.0</v>
      </c>
      <c r="W3" s="17">
        <v>0.132</v>
      </c>
    </row>
    <row r="4">
      <c r="A4" s="17">
        <v>1.0</v>
      </c>
      <c r="B4" s="17" t="s">
        <v>66</v>
      </c>
      <c r="C4" s="17">
        <v>1.0</v>
      </c>
      <c r="D4" s="19">
        <v>2000.0</v>
      </c>
      <c r="E4" s="17"/>
      <c r="F4" s="17"/>
      <c r="G4" s="17"/>
      <c r="H4" s="28">
        <f t="shared" ref="H4:H75" si="1">VLOOKUP(C4,$Q$4:$R$15,2,0)</f>
        <v>0.4636348432</v>
      </c>
      <c r="I4" s="29">
        <f t="shared" ref="I4:I63" si="2">D4/H4</f>
        <v>4313.739637</v>
      </c>
      <c r="J4" s="17">
        <f t="shared" ref="J4:J75" si="3">$U$3*A4+$V$3</f>
        <v>4913</v>
      </c>
      <c r="K4" s="17">
        <f t="shared" ref="K4:K75" si="4">H4*J4</f>
        <v>2277.837984</v>
      </c>
      <c r="L4" s="19">
        <f t="shared" ref="L4:L63" si="5">D4-K4</f>
        <v>-277.8379844</v>
      </c>
      <c r="M4" s="21">
        <f t="shared" ref="M4:M16" si="6">abs(K4-AVERAGE($D$4,$D$16,$D$28,$D$40,$D$52))</f>
        <v>1122.162016</v>
      </c>
      <c r="N4" s="23">
        <f t="shared" ref="N4:N63" si="7">ABS(D4-K4)/D4</f>
        <v>0.1389189922</v>
      </c>
      <c r="O4" s="21">
        <f t="shared" ref="O4:O63" si="8">L4^2</f>
        <v>77193.94558</v>
      </c>
      <c r="Q4" s="17">
        <v>1.0</v>
      </c>
      <c r="R4" s="30">
        <f t="shared" ref="R4:R15" si="9">AVERAGEIF($C$16:$C$63,Q4,$G$16:$G$63)</f>
        <v>0.4636348432</v>
      </c>
    </row>
    <row r="5">
      <c r="A5" s="17">
        <v>2.0</v>
      </c>
      <c r="B5" s="21"/>
      <c r="C5" s="17">
        <v>2.0</v>
      </c>
      <c r="D5" s="19">
        <v>3000.0</v>
      </c>
      <c r="E5" s="17"/>
      <c r="F5" s="17"/>
      <c r="G5" s="17"/>
      <c r="H5" s="28">
        <f t="shared" si="1"/>
        <v>0.4924694857</v>
      </c>
      <c r="I5" s="29">
        <f t="shared" si="2"/>
        <v>6091.747991</v>
      </c>
      <c r="J5" s="17">
        <f t="shared" si="3"/>
        <v>5025</v>
      </c>
      <c r="K5" s="17">
        <f t="shared" si="4"/>
        <v>2474.659166</v>
      </c>
      <c r="L5" s="19">
        <f t="shared" si="5"/>
        <v>525.3408345</v>
      </c>
      <c r="M5" s="21">
        <f t="shared" si="6"/>
        <v>925.3408345</v>
      </c>
      <c r="N5" s="23">
        <f t="shared" si="7"/>
        <v>0.1751136115</v>
      </c>
      <c r="O5" s="21">
        <f t="shared" si="8"/>
        <v>275982.9924</v>
      </c>
      <c r="Q5" s="17">
        <v>2.0</v>
      </c>
      <c r="R5" s="30">
        <f t="shared" si="9"/>
        <v>0.4924694857</v>
      </c>
    </row>
    <row r="6">
      <c r="A6" s="17">
        <v>3.0</v>
      </c>
      <c r="B6" s="21"/>
      <c r="C6" s="17">
        <v>3.0</v>
      </c>
      <c r="D6" s="19">
        <v>3000.0</v>
      </c>
      <c r="E6" s="17"/>
      <c r="F6" s="17"/>
      <c r="G6" s="17"/>
      <c r="H6" s="28">
        <f t="shared" si="1"/>
        <v>0.4797696817</v>
      </c>
      <c r="I6" s="29">
        <f t="shared" si="2"/>
        <v>6253.000375</v>
      </c>
      <c r="J6" s="17">
        <f t="shared" si="3"/>
        <v>5137</v>
      </c>
      <c r="K6" s="17">
        <f t="shared" si="4"/>
        <v>2464.576855</v>
      </c>
      <c r="L6" s="19">
        <f t="shared" si="5"/>
        <v>535.4231449</v>
      </c>
      <c r="M6" s="21">
        <f t="shared" si="6"/>
        <v>935.4231449</v>
      </c>
      <c r="N6" s="23">
        <f t="shared" si="7"/>
        <v>0.1784743816</v>
      </c>
      <c r="O6" s="21">
        <f t="shared" si="8"/>
        <v>286677.9441</v>
      </c>
      <c r="Q6" s="17">
        <v>3.0</v>
      </c>
      <c r="R6" s="30">
        <f t="shared" si="9"/>
        <v>0.4797696817</v>
      </c>
    </row>
    <row r="7">
      <c r="A7" s="17">
        <v>4.0</v>
      </c>
      <c r="B7" s="21"/>
      <c r="C7" s="17">
        <v>4.0</v>
      </c>
      <c r="D7" s="19">
        <v>3000.0</v>
      </c>
      <c r="E7" s="17"/>
      <c r="F7" s="17"/>
      <c r="G7" s="17"/>
      <c r="H7" s="28">
        <f t="shared" si="1"/>
        <v>0.3996703193</v>
      </c>
      <c r="I7" s="29">
        <f t="shared" si="2"/>
        <v>7506.186611</v>
      </c>
      <c r="J7" s="17">
        <f t="shared" si="3"/>
        <v>5249</v>
      </c>
      <c r="K7" s="17">
        <f t="shared" si="4"/>
        <v>2097.869506</v>
      </c>
      <c r="L7" s="19">
        <f t="shared" si="5"/>
        <v>902.1304938</v>
      </c>
      <c r="M7" s="21">
        <f t="shared" si="6"/>
        <v>1302.130494</v>
      </c>
      <c r="N7" s="23">
        <f t="shared" si="7"/>
        <v>0.3007101646</v>
      </c>
      <c r="O7" s="21">
        <f t="shared" si="8"/>
        <v>813839.4278</v>
      </c>
      <c r="Q7" s="17">
        <v>4.0</v>
      </c>
      <c r="R7" s="30">
        <f t="shared" si="9"/>
        <v>0.3996703193</v>
      </c>
    </row>
    <row r="8">
      <c r="A8" s="17">
        <v>5.0</v>
      </c>
      <c r="B8" s="21"/>
      <c r="C8" s="17">
        <v>5.0</v>
      </c>
      <c r="D8" s="19">
        <v>4000.0</v>
      </c>
      <c r="E8" s="17"/>
      <c r="F8" s="17"/>
      <c r="G8" s="17"/>
      <c r="H8" s="28">
        <f t="shared" si="1"/>
        <v>0.6555363741</v>
      </c>
      <c r="I8" s="29">
        <f t="shared" si="2"/>
        <v>6101.873455</v>
      </c>
      <c r="J8" s="17">
        <f t="shared" si="3"/>
        <v>5361</v>
      </c>
      <c r="K8" s="17">
        <f t="shared" si="4"/>
        <v>3514.330501</v>
      </c>
      <c r="L8" s="19">
        <f t="shared" si="5"/>
        <v>485.6694986</v>
      </c>
      <c r="M8" s="21">
        <f t="shared" si="6"/>
        <v>114.3305014</v>
      </c>
      <c r="N8" s="23">
        <f t="shared" si="7"/>
        <v>0.1214173746</v>
      </c>
      <c r="O8" s="21">
        <f t="shared" si="8"/>
        <v>235874.8618</v>
      </c>
      <c r="Q8" s="17">
        <v>5.0</v>
      </c>
      <c r="R8" s="30">
        <f t="shared" si="9"/>
        <v>0.6555363741</v>
      </c>
    </row>
    <row r="9">
      <c r="A9" s="17">
        <v>6.0</v>
      </c>
      <c r="B9" s="21"/>
      <c r="C9" s="17">
        <v>6.0</v>
      </c>
      <c r="D9" s="19">
        <v>6000.0</v>
      </c>
      <c r="E9" s="17"/>
      <c r="F9" s="17"/>
      <c r="G9" s="17"/>
      <c r="H9" s="28">
        <f t="shared" si="1"/>
        <v>0.8622564222</v>
      </c>
      <c r="I9" s="29">
        <f t="shared" si="2"/>
        <v>6958.486879</v>
      </c>
      <c r="J9" s="17">
        <f t="shared" si="3"/>
        <v>5473</v>
      </c>
      <c r="K9" s="17">
        <f t="shared" si="4"/>
        <v>4719.129399</v>
      </c>
      <c r="L9" s="19">
        <f t="shared" si="5"/>
        <v>1280.870601</v>
      </c>
      <c r="M9" s="21">
        <f t="shared" si="6"/>
        <v>1319.129399</v>
      </c>
      <c r="N9" s="23">
        <f t="shared" si="7"/>
        <v>0.2134784336</v>
      </c>
      <c r="O9" s="21">
        <f t="shared" si="8"/>
        <v>1640629.497</v>
      </c>
      <c r="Q9" s="17">
        <v>6.0</v>
      </c>
      <c r="R9" s="30">
        <f t="shared" si="9"/>
        <v>0.8622564222</v>
      </c>
    </row>
    <row r="10">
      <c r="A10" s="17">
        <v>7.0</v>
      </c>
      <c r="B10" s="21"/>
      <c r="C10" s="17">
        <v>7.0</v>
      </c>
      <c r="D10" s="19">
        <v>7000.0</v>
      </c>
      <c r="E10" s="17"/>
      <c r="F10" s="17"/>
      <c r="G10" s="29"/>
      <c r="H10" s="28">
        <f t="shared" si="1"/>
        <v>0.8569223153</v>
      </c>
      <c r="I10" s="29">
        <f t="shared" si="2"/>
        <v>8168.768481</v>
      </c>
      <c r="J10" s="17">
        <f t="shared" si="3"/>
        <v>5585</v>
      </c>
      <c r="K10" s="17">
        <f t="shared" si="4"/>
        <v>4785.911131</v>
      </c>
      <c r="L10" s="19">
        <f t="shared" si="5"/>
        <v>2214.088869</v>
      </c>
      <c r="M10" s="21">
        <f t="shared" si="6"/>
        <v>1385.911131</v>
      </c>
      <c r="N10" s="23">
        <f t="shared" si="7"/>
        <v>0.3162984098</v>
      </c>
      <c r="O10" s="21">
        <f t="shared" si="8"/>
        <v>4902189.519</v>
      </c>
      <c r="Q10" s="17">
        <v>7.0</v>
      </c>
      <c r="R10" s="30">
        <f t="shared" si="9"/>
        <v>0.8569223153</v>
      </c>
    </row>
    <row r="11">
      <c r="A11" s="17">
        <v>8.0</v>
      </c>
      <c r="B11" s="21"/>
      <c r="C11" s="17">
        <v>8.0</v>
      </c>
      <c r="D11" s="19">
        <v>6000.0</v>
      </c>
      <c r="E11" s="17"/>
      <c r="F11" s="17"/>
      <c r="G11" s="29"/>
      <c r="H11" s="28">
        <f t="shared" si="1"/>
        <v>1.297582614</v>
      </c>
      <c r="I11" s="29">
        <f t="shared" si="2"/>
        <v>4623.983039</v>
      </c>
      <c r="J11" s="17">
        <f t="shared" si="3"/>
        <v>5697</v>
      </c>
      <c r="K11" s="17">
        <f t="shared" si="4"/>
        <v>7392.328154</v>
      </c>
      <c r="L11" s="19">
        <f t="shared" si="5"/>
        <v>-1392.328154</v>
      </c>
      <c r="M11" s="21">
        <f t="shared" si="6"/>
        <v>3992.328154</v>
      </c>
      <c r="N11" s="23">
        <f t="shared" si="7"/>
        <v>0.2320546923</v>
      </c>
      <c r="O11" s="21">
        <f t="shared" si="8"/>
        <v>1938577.687</v>
      </c>
      <c r="Q11" s="17">
        <v>8.0</v>
      </c>
      <c r="R11" s="30">
        <f t="shared" si="9"/>
        <v>1.297582614</v>
      </c>
    </row>
    <row r="12">
      <c r="A12" s="17">
        <v>9.0</v>
      </c>
      <c r="B12" s="21"/>
      <c r="C12" s="17">
        <v>9.0</v>
      </c>
      <c r="D12" s="19">
        <v>10000.0</v>
      </c>
      <c r="E12" s="17"/>
      <c r="F12" s="17"/>
      <c r="G12" s="29"/>
      <c r="H12" s="28">
        <f t="shared" si="1"/>
        <v>1.906825195</v>
      </c>
      <c r="I12" s="29">
        <f t="shared" si="2"/>
        <v>5244.319211</v>
      </c>
      <c r="J12" s="17">
        <f t="shared" si="3"/>
        <v>5809</v>
      </c>
      <c r="K12" s="17">
        <f t="shared" si="4"/>
        <v>11076.74756</v>
      </c>
      <c r="L12" s="19">
        <f t="shared" si="5"/>
        <v>-1076.747555</v>
      </c>
      <c r="M12" s="21">
        <f t="shared" si="6"/>
        <v>7676.747555</v>
      </c>
      <c r="N12" s="23">
        <f t="shared" si="7"/>
        <v>0.1076747555</v>
      </c>
      <c r="O12" s="21">
        <f t="shared" si="8"/>
        <v>1159385.297</v>
      </c>
      <c r="Q12" s="17">
        <v>9.0</v>
      </c>
      <c r="R12" s="30">
        <f t="shared" si="9"/>
        <v>1.906825195</v>
      </c>
    </row>
    <row r="13">
      <c r="A13" s="17">
        <v>10.0</v>
      </c>
      <c r="B13" s="21"/>
      <c r="C13" s="17">
        <v>10.0</v>
      </c>
      <c r="D13" s="19">
        <v>12000.0</v>
      </c>
      <c r="E13" s="17"/>
      <c r="F13" s="17"/>
      <c r="G13" s="29"/>
      <c r="H13" s="28">
        <f t="shared" si="1"/>
        <v>1.86322042</v>
      </c>
      <c r="I13" s="29">
        <f t="shared" si="2"/>
        <v>6440.461832</v>
      </c>
      <c r="J13" s="17">
        <f t="shared" si="3"/>
        <v>5921</v>
      </c>
      <c r="K13" s="17">
        <f t="shared" si="4"/>
        <v>11032.12811</v>
      </c>
      <c r="L13" s="19">
        <f t="shared" si="5"/>
        <v>967.8718933</v>
      </c>
      <c r="M13" s="21">
        <f t="shared" si="6"/>
        <v>7632.128107</v>
      </c>
      <c r="N13" s="23">
        <f t="shared" si="7"/>
        <v>0.08065599111</v>
      </c>
      <c r="O13" s="21">
        <f t="shared" si="8"/>
        <v>936776.0018</v>
      </c>
      <c r="Q13" s="17">
        <v>10.0</v>
      </c>
      <c r="R13" s="30">
        <f t="shared" si="9"/>
        <v>1.86322042</v>
      </c>
    </row>
    <row r="14">
      <c r="A14" s="17">
        <v>11.0</v>
      </c>
      <c r="B14" s="21"/>
      <c r="C14" s="17">
        <v>11.0</v>
      </c>
      <c r="D14" s="19">
        <v>14000.0</v>
      </c>
      <c r="E14" s="17"/>
      <c r="F14" s="17"/>
      <c r="G14" s="29"/>
      <c r="H14" s="28">
        <f t="shared" si="1"/>
        <v>2.218014143</v>
      </c>
      <c r="I14" s="29">
        <f t="shared" si="2"/>
        <v>6311.952538</v>
      </c>
      <c r="J14" s="17">
        <f t="shared" si="3"/>
        <v>6033</v>
      </c>
      <c r="K14" s="17">
        <f t="shared" si="4"/>
        <v>13381.27932</v>
      </c>
      <c r="L14" s="19">
        <f t="shared" si="5"/>
        <v>618.7206751</v>
      </c>
      <c r="M14" s="21">
        <f t="shared" si="6"/>
        <v>9981.279325</v>
      </c>
      <c r="N14" s="23">
        <f t="shared" si="7"/>
        <v>0.04419433393</v>
      </c>
      <c r="O14" s="21">
        <f t="shared" si="8"/>
        <v>382815.2738</v>
      </c>
      <c r="Q14" s="17">
        <v>11.0</v>
      </c>
      <c r="R14" s="30">
        <f t="shared" si="9"/>
        <v>2.218014143</v>
      </c>
    </row>
    <row r="15">
      <c r="A15" s="17">
        <v>12.0</v>
      </c>
      <c r="B15" s="21"/>
      <c r="C15" s="17">
        <v>12.0</v>
      </c>
      <c r="D15" s="19">
        <v>8000.0</v>
      </c>
      <c r="E15" s="17"/>
      <c r="F15" s="17"/>
      <c r="G15" s="29"/>
      <c r="H15" s="28">
        <f t="shared" si="1"/>
        <v>1.107045609</v>
      </c>
      <c r="I15" s="29">
        <f t="shared" si="2"/>
        <v>7226.441199</v>
      </c>
      <c r="J15" s="17">
        <f t="shared" si="3"/>
        <v>6145</v>
      </c>
      <c r="K15" s="17">
        <f t="shared" si="4"/>
        <v>6802.795269</v>
      </c>
      <c r="L15" s="19">
        <f t="shared" si="5"/>
        <v>1197.204731</v>
      </c>
      <c r="M15" s="21">
        <f t="shared" si="6"/>
        <v>3402.795269</v>
      </c>
      <c r="N15" s="23">
        <f t="shared" si="7"/>
        <v>0.1496505914</v>
      </c>
      <c r="O15" s="21">
        <f t="shared" si="8"/>
        <v>1433299.168</v>
      </c>
      <c r="Q15" s="17">
        <v>12.0</v>
      </c>
      <c r="R15" s="30">
        <f t="shared" si="9"/>
        <v>1.107045609</v>
      </c>
    </row>
    <row r="16">
      <c r="A16" s="17">
        <v>13.0</v>
      </c>
      <c r="B16" s="17" t="s">
        <v>69</v>
      </c>
      <c r="C16" s="17">
        <v>1.0</v>
      </c>
      <c r="D16" s="19">
        <v>3000.0</v>
      </c>
      <c r="E16" s="31">
        <f t="shared" ref="E16:E63" si="10">average(D4:D15)</f>
        <v>6500</v>
      </c>
      <c r="F16" s="31">
        <f t="shared" ref="F16:F63" si="11">average(E16:E17)</f>
        <v>6541.666667</v>
      </c>
      <c r="G16" s="29">
        <f t="shared" ref="G16:G63" si="12">D16/F16</f>
        <v>0.4585987261</v>
      </c>
      <c r="H16" s="28">
        <f t="shared" si="1"/>
        <v>0.4636348432</v>
      </c>
      <c r="I16" s="29">
        <f t="shared" si="2"/>
        <v>6470.609456</v>
      </c>
      <c r="J16" s="17">
        <f t="shared" si="3"/>
        <v>6257</v>
      </c>
      <c r="K16" s="17">
        <f t="shared" si="4"/>
        <v>2900.963214</v>
      </c>
      <c r="L16" s="19">
        <f t="shared" si="5"/>
        <v>99.0367864</v>
      </c>
      <c r="M16" s="21">
        <f t="shared" si="6"/>
        <v>499.0367864</v>
      </c>
      <c r="N16" s="23">
        <f t="shared" si="7"/>
        <v>0.03301226213</v>
      </c>
      <c r="O16" s="21">
        <f t="shared" si="8"/>
        <v>9808.285061</v>
      </c>
    </row>
    <row r="17">
      <c r="A17" s="17">
        <v>14.0</v>
      </c>
      <c r="B17" s="21"/>
      <c r="C17" s="17">
        <v>2.0</v>
      </c>
      <c r="D17" s="19">
        <v>4000.0</v>
      </c>
      <c r="E17" s="31">
        <f t="shared" si="10"/>
        <v>6583.333333</v>
      </c>
      <c r="F17" s="31">
        <f t="shared" si="11"/>
        <v>6625</v>
      </c>
      <c r="G17" s="29">
        <f t="shared" si="12"/>
        <v>0.6037735849</v>
      </c>
      <c r="H17" s="28">
        <f t="shared" si="1"/>
        <v>0.4924694857</v>
      </c>
      <c r="I17" s="29">
        <f t="shared" si="2"/>
        <v>8122.330655</v>
      </c>
      <c r="J17" s="17">
        <f t="shared" si="3"/>
        <v>6369</v>
      </c>
      <c r="K17" s="17">
        <f t="shared" si="4"/>
        <v>3136.538154</v>
      </c>
      <c r="L17" s="19">
        <f t="shared" si="5"/>
        <v>863.4618458</v>
      </c>
      <c r="M17" s="21">
        <f>abs(K17-AVERAGE($D$5,$D$17,$D$29,$D$41,$D$53))</f>
        <v>463.4618458</v>
      </c>
      <c r="N17" s="23">
        <f t="shared" si="7"/>
        <v>0.2158654614</v>
      </c>
      <c r="O17" s="21">
        <f t="shared" si="8"/>
        <v>745566.3591</v>
      </c>
      <c r="Q17" s="12" t="s">
        <v>56</v>
      </c>
      <c r="R17" s="12"/>
    </row>
    <row r="18">
      <c r="A18" s="17">
        <v>15.0</v>
      </c>
      <c r="B18" s="21"/>
      <c r="C18" s="17">
        <v>3.0</v>
      </c>
      <c r="D18" s="19">
        <v>3000.0</v>
      </c>
      <c r="E18" s="31">
        <f t="shared" si="10"/>
        <v>6666.666667</v>
      </c>
      <c r="F18" s="31">
        <f t="shared" si="11"/>
        <v>6666.666667</v>
      </c>
      <c r="G18" s="29">
        <f t="shared" si="12"/>
        <v>0.45</v>
      </c>
      <c r="H18" s="28">
        <f t="shared" si="1"/>
        <v>0.4797696817</v>
      </c>
      <c r="I18" s="29">
        <f t="shared" si="2"/>
        <v>6253.000375</v>
      </c>
      <c r="J18" s="17">
        <f t="shared" si="3"/>
        <v>6481</v>
      </c>
      <c r="K18" s="17">
        <f t="shared" si="4"/>
        <v>3109.387307</v>
      </c>
      <c r="L18" s="19">
        <f t="shared" si="5"/>
        <v>-109.3873074</v>
      </c>
      <c r="M18" s="21">
        <f>abs(K18-AVERAGE($D$6,$D$18,$D$30,$D$42,$D$54))</f>
        <v>490.6126926</v>
      </c>
      <c r="N18" s="23">
        <f t="shared" si="7"/>
        <v>0.03646243579</v>
      </c>
      <c r="O18" s="21">
        <f t="shared" si="8"/>
        <v>11965.58301</v>
      </c>
      <c r="Q18" s="17" t="s">
        <v>62</v>
      </c>
      <c r="R18" s="18">
        <f>AVERAGE(L4:L63)</f>
        <v>-608.026302</v>
      </c>
    </row>
    <row r="19">
      <c r="A19" s="17">
        <v>16.0</v>
      </c>
      <c r="B19" s="21"/>
      <c r="C19" s="17">
        <v>4.0</v>
      </c>
      <c r="D19" s="19">
        <v>5000.0</v>
      </c>
      <c r="E19" s="31">
        <f t="shared" si="10"/>
        <v>6666.666667</v>
      </c>
      <c r="F19" s="31">
        <f t="shared" si="11"/>
        <v>6750</v>
      </c>
      <c r="G19" s="29">
        <f t="shared" si="12"/>
        <v>0.7407407407</v>
      </c>
      <c r="H19" s="28">
        <f t="shared" si="1"/>
        <v>0.3996703193</v>
      </c>
      <c r="I19" s="29">
        <f t="shared" si="2"/>
        <v>12510.31102</v>
      </c>
      <c r="J19" s="17">
        <f t="shared" si="3"/>
        <v>6593</v>
      </c>
      <c r="K19" s="17">
        <f t="shared" si="4"/>
        <v>2635.026415</v>
      </c>
      <c r="L19" s="19">
        <f t="shared" si="5"/>
        <v>2364.973585</v>
      </c>
      <c r="M19" s="21">
        <f>abs(K19-AVERAGE($D$7,$D$19,$D$31,$D$43,$D$55))</f>
        <v>364.9735846</v>
      </c>
      <c r="N19" s="23">
        <f t="shared" si="7"/>
        <v>0.4729947169</v>
      </c>
      <c r="O19" s="21">
        <f t="shared" si="8"/>
        <v>5593100.056</v>
      </c>
      <c r="Q19" s="17" t="s">
        <v>63</v>
      </c>
      <c r="R19" s="20">
        <f>AVERAGE(M4:M63)</f>
        <v>2035.596375</v>
      </c>
    </row>
    <row r="20">
      <c r="A20" s="17">
        <v>17.0</v>
      </c>
      <c r="B20" s="21"/>
      <c r="C20" s="17">
        <v>5.0</v>
      </c>
      <c r="D20" s="19">
        <v>5000.0</v>
      </c>
      <c r="E20" s="31">
        <f t="shared" si="10"/>
        <v>6833.333333</v>
      </c>
      <c r="F20" s="31">
        <f t="shared" si="11"/>
        <v>6875</v>
      </c>
      <c r="G20" s="29">
        <f t="shared" si="12"/>
        <v>0.7272727273</v>
      </c>
      <c r="H20" s="28">
        <f t="shared" si="1"/>
        <v>0.6555363741</v>
      </c>
      <c r="I20" s="29">
        <f t="shared" si="2"/>
        <v>7627.341819</v>
      </c>
      <c r="J20" s="17">
        <f t="shared" si="3"/>
        <v>6705</v>
      </c>
      <c r="K20" s="17">
        <f t="shared" si="4"/>
        <v>4395.371388</v>
      </c>
      <c r="L20" s="19">
        <f t="shared" si="5"/>
        <v>604.6286118</v>
      </c>
      <c r="M20" s="21">
        <f>abs(K20-AVERAGE($D$8,$D$20,$D$32,$D$44,$D$56))</f>
        <v>604.6286118</v>
      </c>
      <c r="N20" s="23">
        <f t="shared" si="7"/>
        <v>0.1209257224</v>
      </c>
      <c r="O20" s="21">
        <f t="shared" si="8"/>
        <v>365575.7582</v>
      </c>
      <c r="Q20" s="17" t="s">
        <v>64</v>
      </c>
      <c r="R20" s="22">
        <f>AVERAGE(N4:N63)</f>
        <v>0.2501140349</v>
      </c>
    </row>
    <row r="21">
      <c r="A21" s="17">
        <v>18.0</v>
      </c>
      <c r="B21" s="21"/>
      <c r="C21" s="17">
        <v>6.0</v>
      </c>
      <c r="D21" s="19">
        <v>8000.0</v>
      </c>
      <c r="E21" s="31">
        <f t="shared" si="10"/>
        <v>6916.666667</v>
      </c>
      <c r="F21" s="31">
        <f t="shared" si="11"/>
        <v>7000</v>
      </c>
      <c r="G21" s="29">
        <f t="shared" si="12"/>
        <v>1.142857143</v>
      </c>
      <c r="H21" s="28">
        <f t="shared" si="1"/>
        <v>0.8622564222</v>
      </c>
      <c r="I21" s="29">
        <f t="shared" si="2"/>
        <v>9277.982505</v>
      </c>
      <c r="J21" s="17">
        <f t="shared" si="3"/>
        <v>6817</v>
      </c>
      <c r="K21" s="17">
        <f t="shared" si="4"/>
        <v>5878.00203</v>
      </c>
      <c r="L21" s="19">
        <f t="shared" si="5"/>
        <v>2121.99797</v>
      </c>
      <c r="M21" s="21">
        <f>abs(K21-AVERAGE($D$9,$D$21,$D$33,$D$45,$D$57))</f>
        <v>721.9979699</v>
      </c>
      <c r="N21" s="23">
        <f t="shared" si="7"/>
        <v>0.2652497462</v>
      </c>
      <c r="O21" s="21">
        <f t="shared" si="8"/>
        <v>4502875.384</v>
      </c>
      <c r="Q21" s="17" t="s">
        <v>68</v>
      </c>
      <c r="R21" s="18">
        <f>AVERAGE(O4:O63)</f>
        <v>2986575.252</v>
      </c>
      <c r="S21" s="32"/>
    </row>
    <row r="22">
      <c r="A22" s="17">
        <v>19.0</v>
      </c>
      <c r="B22" s="21"/>
      <c r="C22" s="17">
        <v>7.0</v>
      </c>
      <c r="D22" s="19">
        <v>3000.0</v>
      </c>
      <c r="E22" s="31">
        <f t="shared" si="10"/>
        <v>7083.333333</v>
      </c>
      <c r="F22" s="31">
        <f t="shared" si="11"/>
        <v>6916.666667</v>
      </c>
      <c r="G22" s="29">
        <f t="shared" si="12"/>
        <v>0.4337349398</v>
      </c>
      <c r="H22" s="28">
        <f t="shared" si="1"/>
        <v>0.8569223153</v>
      </c>
      <c r="I22" s="29">
        <f t="shared" si="2"/>
        <v>3500.900778</v>
      </c>
      <c r="J22" s="17">
        <f t="shared" si="3"/>
        <v>6929</v>
      </c>
      <c r="K22" s="17">
        <f t="shared" si="4"/>
        <v>5937.614723</v>
      </c>
      <c r="L22" s="19">
        <f t="shared" si="5"/>
        <v>-2937.614723</v>
      </c>
      <c r="M22" s="21">
        <f>abs(K22-AVERAGE($D$10,$D$22,$D$34,$D$46,$D$58))</f>
        <v>1062.385277</v>
      </c>
      <c r="N22" s="23">
        <f t="shared" si="7"/>
        <v>0.9792049076</v>
      </c>
      <c r="O22" s="21">
        <f t="shared" si="8"/>
        <v>8629580.26</v>
      </c>
    </row>
    <row r="23">
      <c r="A23" s="17">
        <v>20.0</v>
      </c>
      <c r="B23" s="21"/>
      <c r="C23" s="17">
        <v>8.0</v>
      </c>
      <c r="D23" s="19">
        <v>8000.0</v>
      </c>
      <c r="E23" s="31">
        <f t="shared" si="10"/>
        <v>6750</v>
      </c>
      <c r="F23" s="31">
        <f t="shared" si="11"/>
        <v>6833.333333</v>
      </c>
      <c r="G23" s="29">
        <f t="shared" si="12"/>
        <v>1.170731707</v>
      </c>
      <c r="H23" s="28">
        <f t="shared" si="1"/>
        <v>1.297582614</v>
      </c>
      <c r="I23" s="29">
        <f t="shared" si="2"/>
        <v>6165.310718</v>
      </c>
      <c r="J23" s="17">
        <f t="shared" si="3"/>
        <v>7041</v>
      </c>
      <c r="K23" s="17">
        <f t="shared" si="4"/>
        <v>9136.279187</v>
      </c>
      <c r="L23" s="19">
        <f t="shared" si="5"/>
        <v>-1136.279187</v>
      </c>
      <c r="M23" s="21">
        <f>abs(K23-AVERAGE($D$11,$D$23,$D$35,$D$47,$D$59))</f>
        <v>463.7208127</v>
      </c>
      <c r="N23" s="23">
        <f t="shared" si="7"/>
        <v>0.1420348984</v>
      </c>
      <c r="O23" s="21">
        <f t="shared" si="8"/>
        <v>1291130.391</v>
      </c>
    </row>
    <row r="24">
      <c r="A24" s="17">
        <v>21.0</v>
      </c>
      <c r="B24" s="21"/>
      <c r="C24" s="17">
        <v>9.0</v>
      </c>
      <c r="D24" s="19">
        <v>12000.0</v>
      </c>
      <c r="E24" s="31">
        <f t="shared" si="10"/>
        <v>6916.666667</v>
      </c>
      <c r="F24" s="31">
        <f t="shared" si="11"/>
        <v>7000</v>
      </c>
      <c r="G24" s="29">
        <f t="shared" si="12"/>
        <v>1.714285714</v>
      </c>
      <c r="H24" s="28">
        <f t="shared" si="1"/>
        <v>1.906825195</v>
      </c>
      <c r="I24" s="29">
        <f t="shared" si="2"/>
        <v>6293.183053</v>
      </c>
      <c r="J24" s="17">
        <f t="shared" si="3"/>
        <v>7153</v>
      </c>
      <c r="K24" s="17">
        <f t="shared" si="4"/>
        <v>13639.52062</v>
      </c>
      <c r="L24" s="19">
        <f t="shared" si="5"/>
        <v>-1639.520617</v>
      </c>
      <c r="M24" s="21">
        <f>abs(K24-AVERAGE($D$12,$D$24,$D$36,$D$48,$D$60))</f>
        <v>960.4793835</v>
      </c>
      <c r="N24" s="23">
        <f t="shared" si="7"/>
        <v>0.136626718</v>
      </c>
      <c r="O24" s="21">
        <f t="shared" si="8"/>
        <v>2688027.852</v>
      </c>
    </row>
    <row r="25">
      <c r="A25" s="17">
        <v>22.0</v>
      </c>
      <c r="B25" s="21"/>
      <c r="C25" s="17">
        <v>10.0</v>
      </c>
      <c r="D25" s="19">
        <v>12000.0</v>
      </c>
      <c r="E25" s="31">
        <f t="shared" si="10"/>
        <v>7083.333333</v>
      </c>
      <c r="F25" s="31">
        <f t="shared" si="11"/>
        <v>7083.333333</v>
      </c>
      <c r="G25" s="29">
        <f t="shared" si="12"/>
        <v>1.694117647</v>
      </c>
      <c r="H25" s="28">
        <f t="shared" si="1"/>
        <v>1.86322042</v>
      </c>
      <c r="I25" s="29">
        <f t="shared" si="2"/>
        <v>6440.461832</v>
      </c>
      <c r="J25" s="17">
        <f t="shared" si="3"/>
        <v>7265</v>
      </c>
      <c r="K25" s="17">
        <f t="shared" si="4"/>
        <v>13536.29635</v>
      </c>
      <c r="L25" s="19">
        <f t="shared" si="5"/>
        <v>-1536.296351</v>
      </c>
      <c r="M25" s="21">
        <f>abs(K25-AVERAGE($D$13,$D$25,$D$37,$D$49,$D$61))</f>
        <v>1463.703649</v>
      </c>
      <c r="N25" s="23">
        <f t="shared" si="7"/>
        <v>0.1280246959</v>
      </c>
      <c r="O25" s="21">
        <f t="shared" si="8"/>
        <v>2360206.479</v>
      </c>
    </row>
    <row r="26">
      <c r="A26" s="17">
        <v>23.0</v>
      </c>
      <c r="B26" s="21"/>
      <c r="C26" s="17">
        <v>11.0</v>
      </c>
      <c r="D26" s="19">
        <v>16000.0</v>
      </c>
      <c r="E26" s="31">
        <f t="shared" si="10"/>
        <v>7083.333333</v>
      </c>
      <c r="F26" s="31">
        <f t="shared" si="11"/>
        <v>7166.666667</v>
      </c>
      <c r="G26" s="29">
        <f t="shared" si="12"/>
        <v>2.23255814</v>
      </c>
      <c r="H26" s="28">
        <f t="shared" si="1"/>
        <v>2.218014143</v>
      </c>
      <c r="I26" s="29">
        <f t="shared" si="2"/>
        <v>7213.660044</v>
      </c>
      <c r="J26" s="17">
        <f t="shared" si="3"/>
        <v>7377</v>
      </c>
      <c r="K26" s="17">
        <f t="shared" si="4"/>
        <v>16362.29033</v>
      </c>
      <c r="L26" s="19">
        <f t="shared" si="5"/>
        <v>-362.2903332</v>
      </c>
      <c r="M26" s="21">
        <f>abs(K26-AVERAGE($D$14,$D$26,$D$38,$D$50,$D$62))</f>
        <v>1637.709667</v>
      </c>
      <c r="N26" s="23">
        <f t="shared" si="7"/>
        <v>0.02264314582</v>
      </c>
      <c r="O26" s="21">
        <f t="shared" si="8"/>
        <v>131254.2855</v>
      </c>
    </row>
    <row r="27">
      <c r="A27" s="17">
        <v>24.0</v>
      </c>
      <c r="B27" s="21"/>
      <c r="C27" s="17">
        <v>12.0</v>
      </c>
      <c r="D27" s="19">
        <v>10000.0</v>
      </c>
      <c r="E27" s="31">
        <f t="shared" si="10"/>
        <v>7250</v>
      </c>
      <c r="F27" s="31">
        <f t="shared" si="11"/>
        <v>7333.333333</v>
      </c>
      <c r="G27" s="29">
        <f t="shared" si="12"/>
        <v>1.363636364</v>
      </c>
      <c r="H27" s="28">
        <f t="shared" si="1"/>
        <v>1.107045609</v>
      </c>
      <c r="I27" s="29">
        <f t="shared" si="2"/>
        <v>9033.051499</v>
      </c>
      <c r="J27" s="17">
        <f t="shared" si="3"/>
        <v>7489</v>
      </c>
      <c r="K27" s="17">
        <f t="shared" si="4"/>
        <v>8290.664568</v>
      </c>
      <c r="L27" s="19">
        <f t="shared" si="5"/>
        <v>1709.335432</v>
      </c>
      <c r="M27" s="21">
        <f>abs(K27-AVERAGE($D$15,$D$27,$D$39,$D$51,$D$63))</f>
        <v>909.3354323</v>
      </c>
      <c r="N27" s="23">
        <f t="shared" si="7"/>
        <v>0.1709335432</v>
      </c>
      <c r="O27" s="21">
        <f t="shared" si="8"/>
        <v>2921827.62</v>
      </c>
    </row>
    <row r="28">
      <c r="A28" s="17">
        <v>25.0</v>
      </c>
      <c r="B28" s="17" t="s">
        <v>70</v>
      </c>
      <c r="C28" s="17">
        <v>1.0</v>
      </c>
      <c r="D28" s="19">
        <v>2000.0</v>
      </c>
      <c r="E28" s="31">
        <f t="shared" si="10"/>
        <v>7416.666667</v>
      </c>
      <c r="F28" s="31">
        <f t="shared" si="11"/>
        <v>7375</v>
      </c>
      <c r="G28" s="29">
        <f t="shared" si="12"/>
        <v>0.2711864407</v>
      </c>
      <c r="H28" s="28">
        <f t="shared" si="1"/>
        <v>0.4636348432</v>
      </c>
      <c r="I28" s="29">
        <f t="shared" si="2"/>
        <v>4313.739637</v>
      </c>
      <c r="J28" s="17">
        <f t="shared" si="3"/>
        <v>7601</v>
      </c>
      <c r="K28" s="17">
        <f t="shared" si="4"/>
        <v>3524.088443</v>
      </c>
      <c r="L28" s="19">
        <f t="shared" si="5"/>
        <v>-1524.088443</v>
      </c>
      <c r="M28" s="21">
        <f>abs(K28-AVERAGE($D$4,$D$16,$D$28,$D$40,$D$52))</f>
        <v>124.0884428</v>
      </c>
      <c r="N28" s="23">
        <f t="shared" si="7"/>
        <v>0.7620442214</v>
      </c>
      <c r="O28" s="21">
        <f t="shared" si="8"/>
        <v>2322845.581</v>
      </c>
    </row>
    <row r="29">
      <c r="A29" s="17">
        <v>26.0</v>
      </c>
      <c r="B29" s="21"/>
      <c r="C29" s="17">
        <v>2.0</v>
      </c>
      <c r="D29" s="19">
        <v>5000.0</v>
      </c>
      <c r="E29" s="31">
        <f t="shared" si="10"/>
        <v>7333.333333</v>
      </c>
      <c r="F29" s="31">
        <f t="shared" si="11"/>
        <v>7375</v>
      </c>
      <c r="G29" s="29">
        <f t="shared" si="12"/>
        <v>0.6779661017</v>
      </c>
      <c r="H29" s="28">
        <f t="shared" si="1"/>
        <v>0.4924694857</v>
      </c>
      <c r="I29" s="29">
        <f t="shared" si="2"/>
        <v>10152.91332</v>
      </c>
      <c r="J29" s="17">
        <f t="shared" si="3"/>
        <v>7713</v>
      </c>
      <c r="K29" s="17">
        <f t="shared" si="4"/>
        <v>3798.417143</v>
      </c>
      <c r="L29" s="19">
        <f t="shared" si="5"/>
        <v>1201.582857</v>
      </c>
      <c r="M29" s="21">
        <f>abs(K29-AVERAGE($D$5,$D$17,$D$29,$D$41,$D$53))</f>
        <v>198.417143</v>
      </c>
      <c r="N29" s="23">
        <f t="shared" si="7"/>
        <v>0.2403165714</v>
      </c>
      <c r="O29" s="21">
        <f t="shared" si="8"/>
        <v>1443801.362</v>
      </c>
    </row>
    <row r="30">
      <c r="A30" s="17">
        <v>27.0</v>
      </c>
      <c r="B30" s="21"/>
      <c r="C30" s="17">
        <v>3.0</v>
      </c>
      <c r="D30" s="19">
        <v>5000.0</v>
      </c>
      <c r="E30" s="31">
        <f t="shared" si="10"/>
        <v>7416.666667</v>
      </c>
      <c r="F30" s="31">
        <f t="shared" si="11"/>
        <v>7500</v>
      </c>
      <c r="G30" s="29">
        <f t="shared" si="12"/>
        <v>0.6666666667</v>
      </c>
      <c r="H30" s="28">
        <f t="shared" si="1"/>
        <v>0.4797696817</v>
      </c>
      <c r="I30" s="29">
        <f t="shared" si="2"/>
        <v>10421.66729</v>
      </c>
      <c r="J30" s="17">
        <f t="shared" si="3"/>
        <v>7825</v>
      </c>
      <c r="K30" s="17">
        <f t="shared" si="4"/>
        <v>3754.19776</v>
      </c>
      <c r="L30" s="19">
        <f t="shared" si="5"/>
        <v>1245.80224</v>
      </c>
      <c r="M30" s="21">
        <f>abs(K30-AVERAGE($D$6,$D$18,$D$30,$D$42,$D$54))</f>
        <v>154.1977596</v>
      </c>
      <c r="N30" s="23">
        <f t="shared" si="7"/>
        <v>0.2491604481</v>
      </c>
      <c r="O30" s="21">
        <f t="shared" si="8"/>
        <v>1552023.222</v>
      </c>
    </row>
    <row r="31">
      <c r="A31" s="17">
        <v>28.0</v>
      </c>
      <c r="B31" s="21"/>
      <c r="C31" s="17">
        <v>4.0</v>
      </c>
      <c r="D31" s="19">
        <v>3000.0</v>
      </c>
      <c r="E31" s="31">
        <f t="shared" si="10"/>
        <v>7583.333333</v>
      </c>
      <c r="F31" s="31">
        <f t="shared" si="11"/>
        <v>7500</v>
      </c>
      <c r="G31" s="29">
        <f t="shared" si="12"/>
        <v>0.4</v>
      </c>
      <c r="H31" s="28">
        <f t="shared" si="1"/>
        <v>0.3996703193</v>
      </c>
      <c r="I31" s="29">
        <f t="shared" si="2"/>
        <v>7506.186611</v>
      </c>
      <c r="J31" s="17">
        <f t="shared" si="3"/>
        <v>7937</v>
      </c>
      <c r="K31" s="17">
        <f t="shared" si="4"/>
        <v>3172.183325</v>
      </c>
      <c r="L31" s="19">
        <f t="shared" si="5"/>
        <v>-172.1833246</v>
      </c>
      <c r="M31" s="21">
        <f>abs(K31-AVERAGE($D$7,$D$19,$D$31,$D$43,$D$55))</f>
        <v>172.1833246</v>
      </c>
      <c r="N31" s="23">
        <f t="shared" si="7"/>
        <v>0.05739444153</v>
      </c>
      <c r="O31" s="21">
        <f t="shared" si="8"/>
        <v>29647.09727</v>
      </c>
    </row>
    <row r="32">
      <c r="A32" s="17">
        <v>29.0</v>
      </c>
      <c r="B32" s="21"/>
      <c r="C32" s="17">
        <v>5.0</v>
      </c>
      <c r="D32" s="19">
        <v>4000.0</v>
      </c>
      <c r="E32" s="31">
        <f t="shared" si="10"/>
        <v>7416.666667</v>
      </c>
      <c r="F32" s="31">
        <f t="shared" si="11"/>
        <v>7375</v>
      </c>
      <c r="G32" s="29">
        <f t="shared" si="12"/>
        <v>0.5423728814</v>
      </c>
      <c r="H32" s="28">
        <f t="shared" si="1"/>
        <v>0.6555363741</v>
      </c>
      <c r="I32" s="29">
        <f t="shared" si="2"/>
        <v>6101.873455</v>
      </c>
      <c r="J32" s="17">
        <f t="shared" si="3"/>
        <v>8049</v>
      </c>
      <c r="K32" s="17">
        <f t="shared" si="4"/>
        <v>5276.412275</v>
      </c>
      <c r="L32" s="19">
        <f t="shared" si="5"/>
        <v>-1276.412275</v>
      </c>
      <c r="M32" s="21">
        <f>abs(K32-AVERAGE($D$8,$D$20,$D$32,$D$44,$D$56))</f>
        <v>276.412275</v>
      </c>
      <c r="N32" s="23">
        <f t="shared" si="7"/>
        <v>0.3191030687</v>
      </c>
      <c r="O32" s="21">
        <f t="shared" si="8"/>
        <v>1629228.296</v>
      </c>
    </row>
    <row r="33">
      <c r="A33" s="17">
        <v>30.0</v>
      </c>
      <c r="B33" s="21"/>
      <c r="C33" s="17">
        <v>6.0</v>
      </c>
      <c r="D33" s="19">
        <v>6000.0</v>
      </c>
      <c r="E33" s="31">
        <f t="shared" si="10"/>
        <v>7333.333333</v>
      </c>
      <c r="F33" s="31">
        <f t="shared" si="11"/>
        <v>7250</v>
      </c>
      <c r="G33" s="29">
        <f t="shared" si="12"/>
        <v>0.8275862069</v>
      </c>
      <c r="H33" s="28">
        <f t="shared" si="1"/>
        <v>0.8622564222</v>
      </c>
      <c r="I33" s="29">
        <f t="shared" si="2"/>
        <v>6958.486879</v>
      </c>
      <c r="J33" s="17">
        <f t="shared" si="3"/>
        <v>8161</v>
      </c>
      <c r="K33" s="17">
        <f t="shared" si="4"/>
        <v>7036.874661</v>
      </c>
      <c r="L33" s="19">
        <f t="shared" si="5"/>
        <v>-1036.874661</v>
      </c>
      <c r="M33" s="21">
        <f>abs(K33-AVERAGE($D$9,$D$21,$D$33,$D$45,$D$57))</f>
        <v>436.8746615</v>
      </c>
      <c r="N33" s="23">
        <f t="shared" si="7"/>
        <v>0.1728124436</v>
      </c>
      <c r="O33" s="21">
        <f t="shared" si="8"/>
        <v>1075109.064</v>
      </c>
    </row>
    <row r="34">
      <c r="A34" s="17">
        <v>31.0</v>
      </c>
      <c r="B34" s="21"/>
      <c r="C34" s="17">
        <v>7.0</v>
      </c>
      <c r="D34" s="19">
        <v>7000.0</v>
      </c>
      <c r="E34" s="31">
        <f t="shared" si="10"/>
        <v>7166.666667</v>
      </c>
      <c r="F34" s="31">
        <f t="shared" si="11"/>
        <v>7333.333333</v>
      </c>
      <c r="G34" s="29">
        <f t="shared" si="12"/>
        <v>0.9545454545</v>
      </c>
      <c r="H34" s="28">
        <f t="shared" si="1"/>
        <v>0.8569223153</v>
      </c>
      <c r="I34" s="29">
        <f t="shared" si="2"/>
        <v>8168.768481</v>
      </c>
      <c r="J34" s="17">
        <f t="shared" si="3"/>
        <v>8273</v>
      </c>
      <c r="K34" s="17">
        <f t="shared" si="4"/>
        <v>7089.318315</v>
      </c>
      <c r="L34" s="19">
        <f t="shared" si="5"/>
        <v>-89.31831468</v>
      </c>
      <c r="M34" s="21">
        <f>abs(K34-AVERAGE($D$10,$D$22,$D$34,$D$46,$D$58))</f>
        <v>89.31831468</v>
      </c>
      <c r="N34" s="23">
        <f t="shared" si="7"/>
        <v>0.01275975924</v>
      </c>
      <c r="O34" s="21">
        <f t="shared" si="8"/>
        <v>7977.761338</v>
      </c>
    </row>
    <row r="35">
      <c r="A35" s="17">
        <v>32.0</v>
      </c>
      <c r="B35" s="21"/>
      <c r="C35" s="17">
        <v>8.0</v>
      </c>
      <c r="D35" s="19">
        <v>10000.0</v>
      </c>
      <c r="E35" s="31">
        <f t="shared" si="10"/>
        <v>7500</v>
      </c>
      <c r="F35" s="31">
        <f t="shared" si="11"/>
        <v>7583.333333</v>
      </c>
      <c r="G35" s="29">
        <f t="shared" si="12"/>
        <v>1.318681319</v>
      </c>
      <c r="H35" s="28">
        <f t="shared" si="1"/>
        <v>1.297582614</v>
      </c>
      <c r="I35" s="29">
        <f t="shared" si="2"/>
        <v>7706.638398</v>
      </c>
      <c r="J35" s="17">
        <f t="shared" si="3"/>
        <v>8385</v>
      </c>
      <c r="K35" s="17">
        <f t="shared" si="4"/>
        <v>10880.23022</v>
      </c>
      <c r="L35" s="19">
        <f t="shared" si="5"/>
        <v>-880.2302209</v>
      </c>
      <c r="M35" s="21">
        <f>abs(K35-AVERAGE($D$11,$D$23,$D$35,$D$47,$D$59))</f>
        <v>1280.230221</v>
      </c>
      <c r="N35" s="23">
        <f t="shared" si="7"/>
        <v>0.08802302209</v>
      </c>
      <c r="O35" s="21">
        <f t="shared" si="8"/>
        <v>774805.2418</v>
      </c>
    </row>
    <row r="36">
      <c r="A36" s="17">
        <v>33.0</v>
      </c>
      <c r="B36" s="21"/>
      <c r="C36" s="17">
        <v>9.0</v>
      </c>
      <c r="D36" s="19">
        <v>15000.0</v>
      </c>
      <c r="E36" s="31">
        <f t="shared" si="10"/>
        <v>7666.666667</v>
      </c>
      <c r="F36" s="31">
        <f t="shared" si="11"/>
        <v>7791.666667</v>
      </c>
      <c r="G36" s="29">
        <f t="shared" si="12"/>
        <v>1.92513369</v>
      </c>
      <c r="H36" s="28">
        <f t="shared" si="1"/>
        <v>1.906825195</v>
      </c>
      <c r="I36" s="29">
        <f t="shared" si="2"/>
        <v>7866.478817</v>
      </c>
      <c r="J36" s="17">
        <f t="shared" si="3"/>
        <v>8497</v>
      </c>
      <c r="K36" s="17">
        <f t="shared" si="4"/>
        <v>16202.29368</v>
      </c>
      <c r="L36" s="19">
        <f t="shared" si="5"/>
        <v>-1202.293678</v>
      </c>
      <c r="M36" s="21">
        <f>abs(K36-AVERAGE($D$12,$D$24,$D$36,$D$48,$D$60))</f>
        <v>1602.293678</v>
      </c>
      <c r="N36" s="23">
        <f t="shared" si="7"/>
        <v>0.08015291186</v>
      </c>
      <c r="O36" s="21">
        <f t="shared" si="8"/>
        <v>1445510.088</v>
      </c>
    </row>
    <row r="37">
      <c r="A37" s="17">
        <v>34.0</v>
      </c>
      <c r="B37" s="21"/>
      <c r="C37" s="17">
        <v>10.0</v>
      </c>
      <c r="D37" s="19">
        <v>15000.0</v>
      </c>
      <c r="E37" s="31">
        <f t="shared" si="10"/>
        <v>7916.666667</v>
      </c>
      <c r="F37" s="31">
        <f t="shared" si="11"/>
        <v>8041.666667</v>
      </c>
      <c r="G37" s="29">
        <f t="shared" si="12"/>
        <v>1.865284974</v>
      </c>
      <c r="H37" s="28">
        <f t="shared" si="1"/>
        <v>1.86322042</v>
      </c>
      <c r="I37" s="29">
        <f t="shared" si="2"/>
        <v>8050.57729</v>
      </c>
      <c r="J37" s="17">
        <f t="shared" si="3"/>
        <v>8609</v>
      </c>
      <c r="K37" s="17">
        <f t="shared" si="4"/>
        <v>16040.4646</v>
      </c>
      <c r="L37" s="19">
        <f t="shared" si="5"/>
        <v>-1040.464596</v>
      </c>
      <c r="M37" s="21">
        <f>abs(K37-AVERAGE($D$13,$D$25,$D$37,$D$49,$D$61))</f>
        <v>1040.464596</v>
      </c>
      <c r="N37" s="23">
        <f t="shared" si="7"/>
        <v>0.06936430637</v>
      </c>
      <c r="O37" s="21">
        <f t="shared" si="8"/>
        <v>1082566.575</v>
      </c>
    </row>
    <row r="38">
      <c r="A38" s="17">
        <v>35.0</v>
      </c>
      <c r="B38" s="21"/>
      <c r="C38" s="17">
        <v>11.0</v>
      </c>
      <c r="D38" s="19">
        <v>18000.0</v>
      </c>
      <c r="E38" s="31">
        <f t="shared" si="10"/>
        <v>8166.666667</v>
      </c>
      <c r="F38" s="31">
        <f t="shared" si="11"/>
        <v>8250</v>
      </c>
      <c r="G38" s="29">
        <f t="shared" si="12"/>
        <v>2.181818182</v>
      </c>
      <c r="H38" s="28">
        <f t="shared" si="1"/>
        <v>2.218014143</v>
      </c>
      <c r="I38" s="29">
        <f t="shared" si="2"/>
        <v>8115.367549</v>
      </c>
      <c r="J38" s="17">
        <f t="shared" si="3"/>
        <v>8721</v>
      </c>
      <c r="K38" s="17">
        <f t="shared" si="4"/>
        <v>19343.30134</v>
      </c>
      <c r="L38" s="19">
        <f t="shared" si="5"/>
        <v>-1343.301341</v>
      </c>
      <c r="M38" s="21">
        <f>abs(K38-AVERAGE($D$14,$D$26,$D$38,$D$50,$D$62))</f>
        <v>1343.301341</v>
      </c>
      <c r="N38" s="23">
        <f t="shared" si="7"/>
        <v>0.0746278523</v>
      </c>
      <c r="O38" s="21">
        <f t="shared" si="8"/>
        <v>1804458.494</v>
      </c>
    </row>
    <row r="39">
      <c r="A39" s="17">
        <v>36.0</v>
      </c>
      <c r="B39" s="21"/>
      <c r="C39" s="17">
        <v>12.0</v>
      </c>
      <c r="D39" s="19">
        <v>8000.0</v>
      </c>
      <c r="E39" s="31">
        <f t="shared" si="10"/>
        <v>8333.333333</v>
      </c>
      <c r="F39" s="31">
        <f t="shared" si="11"/>
        <v>8250</v>
      </c>
      <c r="G39" s="29">
        <f t="shared" si="12"/>
        <v>0.9696969697</v>
      </c>
      <c r="H39" s="28">
        <f t="shared" si="1"/>
        <v>1.107045609</v>
      </c>
      <c r="I39" s="29">
        <f t="shared" si="2"/>
        <v>7226.441199</v>
      </c>
      <c r="J39" s="17">
        <f t="shared" si="3"/>
        <v>8833</v>
      </c>
      <c r="K39" s="17">
        <f t="shared" si="4"/>
        <v>9778.533867</v>
      </c>
      <c r="L39" s="19">
        <f t="shared" si="5"/>
        <v>-1778.533867</v>
      </c>
      <c r="M39" s="21">
        <f>abs(K39-AVERAGE($D$15,$D$27,$D$39,$D$51,$D$63))</f>
        <v>578.5338666</v>
      </c>
      <c r="N39" s="23">
        <f t="shared" si="7"/>
        <v>0.2223167333</v>
      </c>
      <c r="O39" s="21">
        <f t="shared" si="8"/>
        <v>3163182.715</v>
      </c>
    </row>
    <row r="40">
      <c r="A40" s="17">
        <v>37.0</v>
      </c>
      <c r="B40" s="17" t="s">
        <v>71</v>
      </c>
      <c r="C40" s="17">
        <v>1.0</v>
      </c>
      <c r="D40" s="19">
        <v>5000.0</v>
      </c>
      <c r="E40" s="31">
        <f t="shared" si="10"/>
        <v>8166.666667</v>
      </c>
      <c r="F40" s="31">
        <f t="shared" si="11"/>
        <v>8291.666667</v>
      </c>
      <c r="G40" s="29">
        <f t="shared" si="12"/>
        <v>0.6030150754</v>
      </c>
      <c r="H40" s="28">
        <f t="shared" si="1"/>
        <v>0.4636348432</v>
      </c>
      <c r="I40" s="29">
        <f t="shared" si="2"/>
        <v>10784.34909</v>
      </c>
      <c r="J40" s="17">
        <f t="shared" si="3"/>
        <v>8945</v>
      </c>
      <c r="K40" s="17">
        <f t="shared" si="4"/>
        <v>4147.213672</v>
      </c>
      <c r="L40" s="19">
        <f t="shared" si="5"/>
        <v>852.786328</v>
      </c>
      <c r="M40" s="21">
        <f>abs(K40-AVERAGE($D$4,$D$16,$D$28,$D$40,$D$52))</f>
        <v>747.213672</v>
      </c>
      <c r="N40" s="23">
        <f t="shared" si="7"/>
        <v>0.1705572656</v>
      </c>
      <c r="O40" s="21">
        <f t="shared" si="8"/>
        <v>727244.5212</v>
      </c>
    </row>
    <row r="41">
      <c r="A41" s="17">
        <v>38.0</v>
      </c>
      <c r="B41" s="21"/>
      <c r="C41" s="17">
        <v>2.0</v>
      </c>
      <c r="D41" s="19">
        <v>4000.0</v>
      </c>
      <c r="E41" s="31">
        <f t="shared" si="10"/>
        <v>8416.666667</v>
      </c>
      <c r="F41" s="31">
        <f t="shared" si="11"/>
        <v>8375</v>
      </c>
      <c r="G41" s="29">
        <f t="shared" si="12"/>
        <v>0.4776119403</v>
      </c>
      <c r="H41" s="28">
        <f t="shared" si="1"/>
        <v>0.4924694857</v>
      </c>
      <c r="I41" s="29">
        <f t="shared" si="2"/>
        <v>8122.330655</v>
      </c>
      <c r="J41" s="17">
        <f t="shared" si="3"/>
        <v>9057</v>
      </c>
      <c r="K41" s="17">
        <f t="shared" si="4"/>
        <v>4460.296132</v>
      </c>
      <c r="L41" s="19">
        <f t="shared" si="5"/>
        <v>-460.2961317</v>
      </c>
      <c r="M41" s="21">
        <f>abs(K41-AVERAGE($D$5,$D$17,$D$29,$D$41,$D$53))</f>
        <v>860.2961317</v>
      </c>
      <c r="N41" s="23">
        <f t="shared" si="7"/>
        <v>0.1150740329</v>
      </c>
      <c r="O41" s="21">
        <f t="shared" si="8"/>
        <v>211872.5289</v>
      </c>
    </row>
    <row r="42">
      <c r="A42" s="17">
        <v>39.0</v>
      </c>
      <c r="B42" s="21"/>
      <c r="C42" s="17">
        <v>3.0</v>
      </c>
      <c r="D42" s="19">
        <v>4000.0</v>
      </c>
      <c r="E42" s="31">
        <f t="shared" si="10"/>
        <v>8333.333333</v>
      </c>
      <c r="F42" s="31">
        <f t="shared" si="11"/>
        <v>8291.666667</v>
      </c>
      <c r="G42" s="29">
        <f t="shared" si="12"/>
        <v>0.4824120603</v>
      </c>
      <c r="H42" s="28">
        <f t="shared" si="1"/>
        <v>0.4797696817</v>
      </c>
      <c r="I42" s="29">
        <f t="shared" si="2"/>
        <v>8337.333834</v>
      </c>
      <c r="J42" s="17">
        <f t="shared" si="3"/>
        <v>9169</v>
      </c>
      <c r="K42" s="17">
        <f t="shared" si="4"/>
        <v>4399.008212</v>
      </c>
      <c r="L42" s="19">
        <f t="shared" si="5"/>
        <v>-399.0082119</v>
      </c>
      <c r="M42" s="21">
        <f>abs(K42-AVERAGE($D$6,$D$18,$D$30,$D$42,$D$54))</f>
        <v>799.0082119</v>
      </c>
      <c r="N42" s="23">
        <f t="shared" si="7"/>
        <v>0.09975205297</v>
      </c>
      <c r="O42" s="21">
        <f t="shared" si="8"/>
        <v>159207.5532</v>
      </c>
    </row>
    <row r="43">
      <c r="A43" s="17">
        <v>40.0</v>
      </c>
      <c r="B43" s="21"/>
      <c r="C43" s="17">
        <v>4.0</v>
      </c>
      <c r="D43" s="19">
        <v>2000.0</v>
      </c>
      <c r="E43" s="31">
        <f t="shared" si="10"/>
        <v>8250</v>
      </c>
      <c r="F43" s="31">
        <f t="shared" si="11"/>
        <v>8208.333333</v>
      </c>
      <c r="G43" s="29">
        <f t="shared" si="12"/>
        <v>0.2436548223</v>
      </c>
      <c r="H43" s="28">
        <f t="shared" si="1"/>
        <v>0.3996703193</v>
      </c>
      <c r="I43" s="29">
        <f t="shared" si="2"/>
        <v>5004.124408</v>
      </c>
      <c r="J43" s="17">
        <f t="shared" si="3"/>
        <v>9281</v>
      </c>
      <c r="K43" s="17">
        <f t="shared" si="4"/>
        <v>3709.340234</v>
      </c>
      <c r="L43" s="19">
        <f t="shared" si="5"/>
        <v>-1709.340234</v>
      </c>
      <c r="M43" s="21">
        <f>abs(K43-AVERAGE($D$7,$D$19,$D$31,$D$43,$D$55))</f>
        <v>709.3402338</v>
      </c>
      <c r="N43" s="23">
        <f t="shared" si="7"/>
        <v>0.8546701169</v>
      </c>
      <c r="O43" s="21">
        <f t="shared" si="8"/>
        <v>2921844.035</v>
      </c>
    </row>
    <row r="44">
      <c r="A44" s="17">
        <v>41.0</v>
      </c>
      <c r="B44" s="21"/>
      <c r="C44" s="17">
        <v>5.0</v>
      </c>
      <c r="D44" s="19">
        <v>5000.0</v>
      </c>
      <c r="E44" s="31">
        <f t="shared" si="10"/>
        <v>8166.666667</v>
      </c>
      <c r="F44" s="31">
        <f t="shared" si="11"/>
        <v>8208.333333</v>
      </c>
      <c r="G44" s="29">
        <f t="shared" si="12"/>
        <v>0.6091370558</v>
      </c>
      <c r="H44" s="28">
        <f t="shared" si="1"/>
        <v>0.6555363741</v>
      </c>
      <c r="I44" s="29">
        <f t="shared" si="2"/>
        <v>7627.341819</v>
      </c>
      <c r="J44" s="17">
        <f t="shared" si="3"/>
        <v>9393</v>
      </c>
      <c r="K44" s="17">
        <f t="shared" si="4"/>
        <v>6157.453162</v>
      </c>
      <c r="L44" s="19">
        <f t="shared" si="5"/>
        <v>-1157.453162</v>
      </c>
      <c r="M44" s="21">
        <f>abs(K44-AVERAGE($D$8,$D$20,$D$32,$D$44,$D$56))</f>
        <v>1157.453162</v>
      </c>
      <c r="N44" s="23">
        <f t="shared" si="7"/>
        <v>0.2314906323</v>
      </c>
      <c r="O44" s="21">
        <f t="shared" si="8"/>
        <v>1339697.822</v>
      </c>
    </row>
    <row r="45">
      <c r="A45" s="17">
        <v>42.0</v>
      </c>
      <c r="B45" s="21"/>
      <c r="C45" s="17">
        <v>6.0</v>
      </c>
      <c r="D45" s="19">
        <v>7000.0</v>
      </c>
      <c r="E45" s="31">
        <f t="shared" si="10"/>
        <v>8250</v>
      </c>
      <c r="F45" s="31">
        <f t="shared" si="11"/>
        <v>8291.666667</v>
      </c>
      <c r="G45" s="29">
        <f t="shared" si="12"/>
        <v>0.8442211055</v>
      </c>
      <c r="H45" s="28">
        <f t="shared" si="1"/>
        <v>0.8622564222</v>
      </c>
      <c r="I45" s="29">
        <f t="shared" si="2"/>
        <v>8118.234692</v>
      </c>
      <c r="J45" s="17">
        <f t="shared" si="3"/>
        <v>9505</v>
      </c>
      <c r="K45" s="17">
        <f t="shared" si="4"/>
        <v>8195.747293</v>
      </c>
      <c r="L45" s="19">
        <f t="shared" si="5"/>
        <v>-1195.747293</v>
      </c>
      <c r="M45" s="21">
        <f>abs(K45-AVERAGE($D$9,$D$21,$D$33,$D$45,$D$57))</f>
        <v>1595.747293</v>
      </c>
      <c r="N45" s="23">
        <f t="shared" si="7"/>
        <v>0.1708210418</v>
      </c>
      <c r="O45" s="21">
        <f t="shared" si="8"/>
        <v>1429811.589</v>
      </c>
    </row>
    <row r="46">
      <c r="A46" s="17">
        <v>43.0</v>
      </c>
      <c r="B46" s="21"/>
      <c r="C46" s="17">
        <v>7.0</v>
      </c>
      <c r="D46" s="19">
        <v>10000.0</v>
      </c>
      <c r="E46" s="31">
        <f t="shared" si="10"/>
        <v>8333.333333</v>
      </c>
      <c r="F46" s="31">
        <f t="shared" si="11"/>
        <v>8458.333333</v>
      </c>
      <c r="G46" s="29">
        <f t="shared" si="12"/>
        <v>1.18226601</v>
      </c>
      <c r="H46" s="28">
        <f t="shared" si="1"/>
        <v>0.8569223153</v>
      </c>
      <c r="I46" s="29">
        <f t="shared" si="2"/>
        <v>11669.66926</v>
      </c>
      <c r="J46" s="17">
        <f t="shared" si="3"/>
        <v>9617</v>
      </c>
      <c r="K46" s="17">
        <f t="shared" si="4"/>
        <v>8241.021906</v>
      </c>
      <c r="L46" s="19">
        <f t="shared" si="5"/>
        <v>1758.978094</v>
      </c>
      <c r="M46" s="21">
        <f>abs(K46-AVERAGE($D$10,$D$22,$D$34,$D$46,$D$58))</f>
        <v>1241.021906</v>
      </c>
      <c r="N46" s="23">
        <f t="shared" si="7"/>
        <v>0.1758978094</v>
      </c>
      <c r="O46" s="21">
        <f t="shared" si="8"/>
        <v>3094003.933</v>
      </c>
    </row>
    <row r="47">
      <c r="A47" s="17">
        <v>44.0</v>
      </c>
      <c r="B47" s="21"/>
      <c r="C47" s="17">
        <v>8.0</v>
      </c>
      <c r="D47" s="19">
        <v>14000.0</v>
      </c>
      <c r="E47" s="31">
        <f t="shared" si="10"/>
        <v>8583.333333</v>
      </c>
      <c r="F47" s="31">
        <f t="shared" si="11"/>
        <v>8750</v>
      </c>
      <c r="G47" s="29">
        <f t="shared" si="12"/>
        <v>1.6</v>
      </c>
      <c r="H47" s="28">
        <f t="shared" si="1"/>
        <v>1.297582614</v>
      </c>
      <c r="I47" s="29">
        <f t="shared" si="2"/>
        <v>10789.29376</v>
      </c>
      <c r="J47" s="17">
        <f t="shared" si="3"/>
        <v>9729</v>
      </c>
      <c r="K47" s="17">
        <f t="shared" si="4"/>
        <v>12624.18125</v>
      </c>
      <c r="L47" s="19">
        <f t="shared" si="5"/>
        <v>1375.818745</v>
      </c>
      <c r="M47" s="21">
        <f>abs(K47-AVERAGE($D$11,$D$23,$D$35,$D$47,$D$59))</f>
        <v>3024.181255</v>
      </c>
      <c r="N47" s="23">
        <f t="shared" si="7"/>
        <v>0.09827276754</v>
      </c>
      <c r="O47" s="21">
        <f t="shared" si="8"/>
        <v>1892877.22</v>
      </c>
    </row>
    <row r="48">
      <c r="A48" s="17">
        <v>45.0</v>
      </c>
      <c r="B48" s="21"/>
      <c r="C48" s="17">
        <v>9.0</v>
      </c>
      <c r="D48" s="19">
        <v>16000.0</v>
      </c>
      <c r="E48" s="31">
        <f t="shared" si="10"/>
        <v>8916.666667</v>
      </c>
      <c r="F48" s="31">
        <f t="shared" si="11"/>
        <v>8958.333333</v>
      </c>
      <c r="G48" s="29">
        <f t="shared" si="12"/>
        <v>1.786046512</v>
      </c>
      <c r="H48" s="28">
        <f t="shared" si="1"/>
        <v>1.906825195</v>
      </c>
      <c r="I48" s="29">
        <f t="shared" si="2"/>
        <v>8390.910738</v>
      </c>
      <c r="J48" s="17">
        <f t="shared" si="3"/>
        <v>9841</v>
      </c>
      <c r="K48" s="17">
        <f t="shared" si="4"/>
        <v>18765.06674</v>
      </c>
      <c r="L48" s="19">
        <f t="shared" si="5"/>
        <v>-2765.066739</v>
      </c>
      <c r="M48" s="21">
        <f>abs(K48-AVERAGE($D$12,$D$24,$D$36,$D$48,$D$60))</f>
        <v>4165.066739</v>
      </c>
      <c r="N48" s="23">
        <f t="shared" si="7"/>
        <v>0.1728166712</v>
      </c>
      <c r="O48" s="21">
        <f t="shared" si="8"/>
        <v>7645594.073</v>
      </c>
    </row>
    <row r="49">
      <c r="A49" s="17">
        <v>46.0</v>
      </c>
      <c r="B49" s="21"/>
      <c r="C49" s="17">
        <v>10.0</v>
      </c>
      <c r="D49" s="19">
        <v>16000.0</v>
      </c>
      <c r="E49" s="31">
        <f t="shared" si="10"/>
        <v>9000</v>
      </c>
      <c r="F49" s="31">
        <f t="shared" si="11"/>
        <v>9041.666667</v>
      </c>
      <c r="G49" s="29">
        <f t="shared" si="12"/>
        <v>1.769585253</v>
      </c>
      <c r="H49" s="28">
        <f t="shared" si="1"/>
        <v>1.86322042</v>
      </c>
      <c r="I49" s="29">
        <f t="shared" si="2"/>
        <v>8587.282443</v>
      </c>
      <c r="J49" s="17">
        <f t="shared" si="3"/>
        <v>9953</v>
      </c>
      <c r="K49" s="17">
        <f t="shared" si="4"/>
        <v>18544.63284</v>
      </c>
      <c r="L49" s="19">
        <f t="shared" si="5"/>
        <v>-2544.63284</v>
      </c>
      <c r="M49" s="21">
        <f>abs(K49-AVERAGE($D$13,$D$25,$D$37,$D$49,$D$61))</f>
        <v>3544.63284</v>
      </c>
      <c r="N49" s="23">
        <f t="shared" si="7"/>
        <v>0.1590395525</v>
      </c>
      <c r="O49" s="21">
        <f t="shared" si="8"/>
        <v>6475156.291</v>
      </c>
    </row>
    <row r="50">
      <c r="A50" s="17">
        <v>47.0</v>
      </c>
      <c r="B50" s="21"/>
      <c r="C50" s="17">
        <v>11.0</v>
      </c>
      <c r="D50" s="19">
        <v>20000.0</v>
      </c>
      <c r="E50" s="31">
        <f t="shared" si="10"/>
        <v>9083.333333</v>
      </c>
      <c r="F50" s="31">
        <f t="shared" si="11"/>
        <v>9166.666667</v>
      </c>
      <c r="G50" s="29">
        <f t="shared" si="12"/>
        <v>2.181818182</v>
      </c>
      <c r="H50" s="28">
        <f t="shared" si="1"/>
        <v>2.218014143</v>
      </c>
      <c r="I50" s="29">
        <f t="shared" si="2"/>
        <v>9017.075055</v>
      </c>
      <c r="J50" s="17">
        <f t="shared" si="3"/>
        <v>10065</v>
      </c>
      <c r="K50" s="17">
        <f t="shared" si="4"/>
        <v>22324.31235</v>
      </c>
      <c r="L50" s="19">
        <f t="shared" si="5"/>
        <v>-2324.31235</v>
      </c>
      <c r="M50" s="21">
        <f>abs(K50-AVERAGE($D$14,$D$26,$D$38,$D$50,$D$62))</f>
        <v>4324.31235</v>
      </c>
      <c r="N50" s="23">
        <f t="shared" si="7"/>
        <v>0.1162156175</v>
      </c>
      <c r="O50" s="21">
        <f t="shared" si="8"/>
        <v>5402427.899</v>
      </c>
    </row>
    <row r="51">
      <c r="A51" s="17">
        <v>48.0</v>
      </c>
      <c r="B51" s="21"/>
      <c r="C51" s="17">
        <v>12.0</v>
      </c>
      <c r="D51" s="19">
        <v>12000.0</v>
      </c>
      <c r="E51" s="31">
        <f t="shared" si="10"/>
        <v>9250</v>
      </c>
      <c r="F51" s="31">
        <f t="shared" si="11"/>
        <v>9416.666667</v>
      </c>
      <c r="G51" s="29">
        <f t="shared" si="12"/>
        <v>1.274336283</v>
      </c>
      <c r="H51" s="28">
        <f t="shared" si="1"/>
        <v>1.107045609</v>
      </c>
      <c r="I51" s="29">
        <f t="shared" si="2"/>
        <v>10839.6618</v>
      </c>
      <c r="J51" s="17">
        <f t="shared" si="3"/>
        <v>10177</v>
      </c>
      <c r="K51" s="17">
        <f t="shared" si="4"/>
        <v>11266.40317</v>
      </c>
      <c r="L51" s="19">
        <f t="shared" si="5"/>
        <v>733.5968346</v>
      </c>
      <c r="M51" s="21">
        <f>abs(K51-AVERAGE($D$15,$D$27,$D$39,$D$51,$D$63))</f>
        <v>2066.403165</v>
      </c>
      <c r="N51" s="23">
        <f t="shared" si="7"/>
        <v>0.06113306955</v>
      </c>
      <c r="O51" s="21">
        <f t="shared" si="8"/>
        <v>538164.3157</v>
      </c>
    </row>
    <row r="52">
      <c r="A52" s="17">
        <v>49.0</v>
      </c>
      <c r="B52" s="17" t="s">
        <v>72</v>
      </c>
      <c r="C52" s="17">
        <v>1.0</v>
      </c>
      <c r="D52" s="19">
        <v>5000.0</v>
      </c>
      <c r="E52" s="31">
        <f t="shared" si="10"/>
        <v>9583.333333</v>
      </c>
      <c r="F52" s="31">
        <f t="shared" si="11"/>
        <v>9583.333333</v>
      </c>
      <c r="G52" s="29">
        <f t="shared" si="12"/>
        <v>0.5217391304</v>
      </c>
      <c r="H52" s="28">
        <f t="shared" si="1"/>
        <v>0.4636348432</v>
      </c>
      <c r="I52" s="29">
        <f t="shared" si="2"/>
        <v>10784.34909</v>
      </c>
      <c r="J52" s="17">
        <f t="shared" si="3"/>
        <v>10289</v>
      </c>
      <c r="K52" s="17">
        <f t="shared" si="4"/>
        <v>4770.338901</v>
      </c>
      <c r="L52" s="19">
        <f t="shared" si="5"/>
        <v>229.6610988</v>
      </c>
      <c r="M52" s="21">
        <f>abs(K52-AVERAGE($D$4,$D$16,$D$28,$D$40,$D$52))</f>
        <v>1370.338901</v>
      </c>
      <c r="N52" s="23">
        <f t="shared" si="7"/>
        <v>0.04593221976</v>
      </c>
      <c r="O52" s="21">
        <f t="shared" si="8"/>
        <v>52744.22031</v>
      </c>
    </row>
    <row r="53">
      <c r="A53" s="17">
        <v>50.0</v>
      </c>
      <c r="B53" s="21"/>
      <c r="C53" s="17">
        <v>2.0</v>
      </c>
      <c r="D53" s="19">
        <v>2000.0</v>
      </c>
      <c r="E53" s="31">
        <f t="shared" si="10"/>
        <v>9583.333333</v>
      </c>
      <c r="F53" s="31">
        <f t="shared" si="11"/>
        <v>9500</v>
      </c>
      <c r="G53" s="29">
        <f t="shared" si="12"/>
        <v>0.2105263158</v>
      </c>
      <c r="H53" s="28">
        <f t="shared" si="1"/>
        <v>0.4924694857</v>
      </c>
      <c r="I53" s="29">
        <f t="shared" si="2"/>
        <v>4061.165327</v>
      </c>
      <c r="J53" s="17">
        <f t="shared" si="3"/>
        <v>10401</v>
      </c>
      <c r="K53" s="17">
        <f t="shared" si="4"/>
        <v>5122.17512</v>
      </c>
      <c r="L53" s="19">
        <f t="shared" si="5"/>
        <v>-3122.17512</v>
      </c>
      <c r="M53" s="21">
        <f>abs(K53-AVERAGE($D$5,$D$17,$D$29,$D$41,$D$53))</f>
        <v>1522.17512</v>
      </c>
      <c r="N53" s="23">
        <f t="shared" si="7"/>
        <v>1.56108756</v>
      </c>
      <c r="O53" s="21">
        <f t="shared" si="8"/>
        <v>9747977.483</v>
      </c>
    </row>
    <row r="54">
      <c r="A54" s="17">
        <v>51.0</v>
      </c>
      <c r="B54" s="21"/>
      <c r="C54" s="17">
        <v>3.0</v>
      </c>
      <c r="D54" s="19">
        <v>3000.0</v>
      </c>
      <c r="E54" s="31">
        <f t="shared" si="10"/>
        <v>9416.666667</v>
      </c>
      <c r="F54" s="31">
        <f t="shared" si="11"/>
        <v>9375</v>
      </c>
      <c r="G54" s="29">
        <f t="shared" si="12"/>
        <v>0.32</v>
      </c>
      <c r="H54" s="28">
        <f t="shared" si="1"/>
        <v>0.4797696817</v>
      </c>
      <c r="I54" s="29">
        <f t="shared" si="2"/>
        <v>6253.000375</v>
      </c>
      <c r="J54" s="17">
        <f t="shared" si="3"/>
        <v>10513</v>
      </c>
      <c r="K54" s="17">
        <f t="shared" si="4"/>
        <v>5043.818664</v>
      </c>
      <c r="L54" s="19">
        <f t="shared" si="5"/>
        <v>-2043.818664</v>
      </c>
      <c r="M54" s="21">
        <f>abs(K54-AVERAGE($D$6,$D$18,$D$30,$D$42,$D$54))</f>
        <v>1443.818664</v>
      </c>
      <c r="N54" s="23">
        <f t="shared" si="7"/>
        <v>0.6812728881</v>
      </c>
      <c r="O54" s="21">
        <f t="shared" si="8"/>
        <v>4177194.732</v>
      </c>
    </row>
    <row r="55">
      <c r="A55" s="17">
        <v>52.0</v>
      </c>
      <c r="B55" s="21"/>
      <c r="C55" s="17">
        <v>4.0</v>
      </c>
      <c r="D55" s="19">
        <v>2000.0</v>
      </c>
      <c r="E55" s="31">
        <f t="shared" si="10"/>
        <v>9333.333333</v>
      </c>
      <c r="F55" s="31">
        <f t="shared" si="11"/>
        <v>9333.333333</v>
      </c>
      <c r="G55" s="29">
        <f t="shared" si="12"/>
        <v>0.2142857143</v>
      </c>
      <c r="H55" s="28">
        <f t="shared" si="1"/>
        <v>0.3996703193</v>
      </c>
      <c r="I55" s="29">
        <f t="shared" si="2"/>
        <v>5004.124408</v>
      </c>
      <c r="J55" s="17">
        <f t="shared" si="3"/>
        <v>10625</v>
      </c>
      <c r="K55" s="17">
        <f t="shared" si="4"/>
        <v>4246.497143</v>
      </c>
      <c r="L55" s="19">
        <f t="shared" si="5"/>
        <v>-2246.497143</v>
      </c>
      <c r="M55" s="21">
        <f>abs(K55-AVERAGE($D$7,$D$19,$D$31,$D$43,$D$55))</f>
        <v>1246.497143</v>
      </c>
      <c r="N55" s="23">
        <f t="shared" si="7"/>
        <v>1.123248571</v>
      </c>
      <c r="O55" s="21">
        <f t="shared" si="8"/>
        <v>5046749.413</v>
      </c>
    </row>
    <row r="56">
      <c r="A56" s="17">
        <v>53.0</v>
      </c>
      <c r="B56" s="21"/>
      <c r="C56" s="17">
        <v>5.0</v>
      </c>
      <c r="D56" s="19">
        <v>7000.0</v>
      </c>
      <c r="E56" s="31">
        <f t="shared" si="10"/>
        <v>9333.333333</v>
      </c>
      <c r="F56" s="31">
        <f t="shared" si="11"/>
        <v>9416.666667</v>
      </c>
      <c r="G56" s="29">
        <f t="shared" si="12"/>
        <v>0.7433628319</v>
      </c>
      <c r="H56" s="28">
        <f t="shared" si="1"/>
        <v>0.6555363741</v>
      </c>
      <c r="I56" s="29">
        <f t="shared" si="2"/>
        <v>10678.27855</v>
      </c>
      <c r="J56" s="17">
        <f t="shared" si="3"/>
        <v>10737</v>
      </c>
      <c r="K56" s="17">
        <f t="shared" si="4"/>
        <v>7038.494049</v>
      </c>
      <c r="L56" s="19">
        <f t="shared" si="5"/>
        <v>-38.49404851</v>
      </c>
      <c r="M56" s="21">
        <f>abs(K56-AVERAGE($D$8,$D$20,$D$32,$D$44,$D$56))</f>
        <v>2038.494049</v>
      </c>
      <c r="N56" s="23">
        <f t="shared" si="7"/>
        <v>0.005499149787</v>
      </c>
      <c r="O56" s="21">
        <f t="shared" si="8"/>
        <v>1481.791771</v>
      </c>
    </row>
    <row r="57">
      <c r="A57" s="17">
        <v>54.0</v>
      </c>
      <c r="B57" s="21"/>
      <c r="C57" s="17">
        <v>6.0</v>
      </c>
      <c r="D57" s="19">
        <v>6000.0</v>
      </c>
      <c r="E57" s="31">
        <f t="shared" si="10"/>
        <v>9500</v>
      </c>
      <c r="F57" s="31">
        <f t="shared" si="11"/>
        <v>9458.333333</v>
      </c>
      <c r="G57" s="29">
        <f t="shared" si="12"/>
        <v>0.6343612335</v>
      </c>
      <c r="H57" s="28">
        <f t="shared" si="1"/>
        <v>0.8622564222</v>
      </c>
      <c r="I57" s="29">
        <f t="shared" si="2"/>
        <v>6958.486879</v>
      </c>
      <c r="J57" s="17">
        <f t="shared" si="3"/>
        <v>10849</v>
      </c>
      <c r="K57" s="17">
        <f t="shared" si="4"/>
        <v>9354.619924</v>
      </c>
      <c r="L57" s="19">
        <f t="shared" si="5"/>
        <v>-3354.619924</v>
      </c>
      <c r="M57" s="21">
        <f>abs(K57-AVERAGE($D$9,$D$21,$D$33,$D$45,$D$57))</f>
        <v>2754.619924</v>
      </c>
      <c r="N57" s="23">
        <f t="shared" si="7"/>
        <v>0.5591033207</v>
      </c>
      <c r="O57" s="21">
        <f t="shared" si="8"/>
        <v>11253474.84</v>
      </c>
    </row>
    <row r="58">
      <c r="A58" s="17">
        <v>55.0</v>
      </c>
      <c r="B58" s="21"/>
      <c r="C58" s="17">
        <v>7.0</v>
      </c>
      <c r="D58" s="19">
        <v>8000.0</v>
      </c>
      <c r="E58" s="31">
        <f t="shared" si="10"/>
        <v>9416.666667</v>
      </c>
      <c r="F58" s="31">
        <f t="shared" si="11"/>
        <v>9333.333333</v>
      </c>
      <c r="G58" s="29">
        <f t="shared" si="12"/>
        <v>0.8571428571</v>
      </c>
      <c r="H58" s="28">
        <f t="shared" si="1"/>
        <v>0.8569223153</v>
      </c>
      <c r="I58" s="29">
        <f t="shared" si="2"/>
        <v>9335.735407</v>
      </c>
      <c r="J58" s="17">
        <f t="shared" si="3"/>
        <v>10961</v>
      </c>
      <c r="K58" s="17">
        <f t="shared" si="4"/>
        <v>9392.725498</v>
      </c>
      <c r="L58" s="19">
        <f t="shared" si="5"/>
        <v>-1392.725498</v>
      </c>
      <c r="M58" s="21">
        <f>abs(K58-AVERAGE($D$10,$D$22,$D$34,$D$46,$D$58))</f>
        <v>2392.725498</v>
      </c>
      <c r="N58" s="23">
        <f t="shared" si="7"/>
        <v>0.1740906873</v>
      </c>
      <c r="O58" s="21">
        <f t="shared" si="8"/>
        <v>1939684.314</v>
      </c>
    </row>
    <row r="59">
      <c r="A59" s="17">
        <v>56.0</v>
      </c>
      <c r="B59" s="21"/>
      <c r="C59" s="17">
        <v>8.0</v>
      </c>
      <c r="D59" s="19">
        <v>10000.0</v>
      </c>
      <c r="E59" s="31">
        <f t="shared" si="10"/>
        <v>9250</v>
      </c>
      <c r="F59" s="31">
        <f t="shared" si="11"/>
        <v>9083.333333</v>
      </c>
      <c r="G59" s="29">
        <f t="shared" si="12"/>
        <v>1.100917431</v>
      </c>
      <c r="H59" s="28">
        <f t="shared" si="1"/>
        <v>1.297582614</v>
      </c>
      <c r="I59" s="29">
        <f t="shared" si="2"/>
        <v>7706.638398</v>
      </c>
      <c r="J59" s="17">
        <f t="shared" si="3"/>
        <v>11073</v>
      </c>
      <c r="K59" s="17">
        <f t="shared" si="4"/>
        <v>14368.13229</v>
      </c>
      <c r="L59" s="19">
        <f t="shared" si="5"/>
        <v>-4368.132288</v>
      </c>
      <c r="M59" s="21">
        <f>abs(K59-AVERAGE($D$11,$D$23,$D$35,$D$47,$D$59))</f>
        <v>4768.132288</v>
      </c>
      <c r="N59" s="23">
        <f t="shared" si="7"/>
        <v>0.4368132288</v>
      </c>
      <c r="O59" s="21">
        <f t="shared" si="8"/>
        <v>19080579.69</v>
      </c>
    </row>
    <row r="60">
      <c r="A60" s="17">
        <v>57.0</v>
      </c>
      <c r="B60" s="21"/>
      <c r="C60" s="17">
        <v>9.0</v>
      </c>
      <c r="D60" s="19">
        <v>20000.0</v>
      </c>
      <c r="E60" s="31">
        <f t="shared" si="10"/>
        <v>8916.666667</v>
      </c>
      <c r="F60" s="31">
        <f t="shared" si="11"/>
        <v>9083.333333</v>
      </c>
      <c r="G60" s="29">
        <f t="shared" si="12"/>
        <v>2.201834862</v>
      </c>
      <c r="H60" s="28">
        <f t="shared" si="1"/>
        <v>1.906825195</v>
      </c>
      <c r="I60" s="29">
        <f t="shared" si="2"/>
        <v>10488.63842</v>
      </c>
      <c r="J60" s="17">
        <f t="shared" si="3"/>
        <v>11185</v>
      </c>
      <c r="K60" s="17">
        <f t="shared" si="4"/>
        <v>21327.8398</v>
      </c>
      <c r="L60" s="19">
        <f t="shared" si="5"/>
        <v>-1327.839801</v>
      </c>
      <c r="M60" s="21">
        <f>abs(K60-AVERAGE($D$12,$D$24,$D$36,$D$48,$D$60))</f>
        <v>6727.839801</v>
      </c>
      <c r="N60" s="23">
        <f t="shared" si="7"/>
        <v>0.06639199004</v>
      </c>
      <c r="O60" s="21">
        <f t="shared" si="8"/>
        <v>1763158.537</v>
      </c>
    </row>
    <row r="61">
      <c r="A61" s="17">
        <v>58.0</v>
      </c>
      <c r="B61" s="21"/>
      <c r="C61" s="17">
        <v>10.0</v>
      </c>
      <c r="D61" s="19">
        <v>20000.0</v>
      </c>
      <c r="E61" s="31">
        <f t="shared" si="10"/>
        <v>9250</v>
      </c>
      <c r="F61" s="31">
        <f t="shared" si="11"/>
        <v>9416.666667</v>
      </c>
      <c r="G61" s="29">
        <f t="shared" si="12"/>
        <v>2.123893805</v>
      </c>
      <c r="H61" s="28">
        <f t="shared" si="1"/>
        <v>1.86322042</v>
      </c>
      <c r="I61" s="29">
        <f t="shared" si="2"/>
        <v>10734.10305</v>
      </c>
      <c r="J61" s="17">
        <f t="shared" si="3"/>
        <v>11297</v>
      </c>
      <c r="K61" s="17">
        <f t="shared" si="4"/>
        <v>21048.80108</v>
      </c>
      <c r="L61" s="19">
        <f t="shared" si="5"/>
        <v>-1048.801085</v>
      </c>
      <c r="M61" s="21">
        <f>abs(K61-AVERAGE($D$13,$D$25,$D$37,$D$49,$D$61))</f>
        <v>6048.801085</v>
      </c>
      <c r="N61" s="23">
        <f t="shared" si="7"/>
        <v>0.05244005423</v>
      </c>
      <c r="O61" s="21">
        <f t="shared" si="8"/>
        <v>1099983.715</v>
      </c>
    </row>
    <row r="62">
      <c r="A62" s="17">
        <v>59.0</v>
      </c>
      <c r="B62" s="21"/>
      <c r="C62" s="17">
        <v>11.0</v>
      </c>
      <c r="D62" s="19">
        <v>22000.0</v>
      </c>
      <c r="E62" s="31">
        <f t="shared" si="10"/>
        <v>9583.333333</v>
      </c>
      <c r="F62" s="31">
        <f t="shared" si="11"/>
        <v>9666.666667</v>
      </c>
      <c r="G62" s="29">
        <f t="shared" si="12"/>
        <v>2.275862069</v>
      </c>
      <c r="H62" s="28">
        <f t="shared" si="1"/>
        <v>2.218014143</v>
      </c>
      <c r="I62" s="29">
        <f t="shared" si="2"/>
        <v>9918.78256</v>
      </c>
      <c r="J62" s="17">
        <f t="shared" si="3"/>
        <v>11409</v>
      </c>
      <c r="K62" s="17">
        <f t="shared" si="4"/>
        <v>25305.32336</v>
      </c>
      <c r="L62" s="19">
        <f t="shared" si="5"/>
        <v>-3305.323358</v>
      </c>
      <c r="M62" s="21">
        <f>abs(K62-AVERAGE($D$14,$D$26,$D$38,$D$50,$D$62))</f>
        <v>7305.323358</v>
      </c>
      <c r="N62" s="23">
        <f t="shared" si="7"/>
        <v>0.1502419708</v>
      </c>
      <c r="O62" s="21">
        <f t="shared" si="8"/>
        <v>10925162.5</v>
      </c>
    </row>
    <row r="63">
      <c r="A63" s="17">
        <v>60.0</v>
      </c>
      <c r="B63" s="21"/>
      <c r="C63" s="17">
        <v>12.0</v>
      </c>
      <c r="D63" s="19">
        <v>8000.0</v>
      </c>
      <c r="E63" s="31">
        <f t="shared" si="10"/>
        <v>9750</v>
      </c>
      <c r="F63" s="31">
        <f t="shared" si="11"/>
        <v>9750</v>
      </c>
      <c r="G63" s="29">
        <f t="shared" si="12"/>
        <v>0.8205128205</v>
      </c>
      <c r="H63" s="28">
        <f t="shared" si="1"/>
        <v>1.107045609</v>
      </c>
      <c r="I63" s="29">
        <f t="shared" si="2"/>
        <v>7226.441199</v>
      </c>
      <c r="J63" s="17">
        <f t="shared" si="3"/>
        <v>11521</v>
      </c>
      <c r="K63" s="17">
        <f t="shared" si="4"/>
        <v>12754.27246</v>
      </c>
      <c r="L63" s="19">
        <f t="shared" si="5"/>
        <v>-4754.272464</v>
      </c>
      <c r="M63" s="21">
        <f>abs(K63-AVERAGE($D$15,$D$27,$D$39,$D$51,$D$63))</f>
        <v>3554.272464</v>
      </c>
      <c r="N63" s="23">
        <f t="shared" si="7"/>
        <v>0.594284058</v>
      </c>
      <c r="O63" s="21">
        <f t="shared" si="8"/>
        <v>22603106.66</v>
      </c>
    </row>
    <row r="64">
      <c r="A64" s="17">
        <v>61.0</v>
      </c>
      <c r="B64" s="24" t="s">
        <v>73</v>
      </c>
      <c r="C64" s="24">
        <v>1.0</v>
      </c>
      <c r="D64" s="17" t="s">
        <v>67</v>
      </c>
      <c r="E64" s="17"/>
      <c r="F64" s="17"/>
      <c r="G64" s="29"/>
      <c r="H64" s="28">
        <f t="shared" si="1"/>
        <v>0.4636348432</v>
      </c>
      <c r="I64" s="29"/>
      <c r="J64" s="17">
        <f t="shared" si="3"/>
        <v>11633</v>
      </c>
      <c r="K64" s="24">
        <f t="shared" si="4"/>
        <v>5393.46413</v>
      </c>
      <c r="L64" s="17" t="s">
        <v>67</v>
      </c>
      <c r="M64" s="17" t="s">
        <v>67</v>
      </c>
      <c r="N64" s="17" t="s">
        <v>67</v>
      </c>
      <c r="O64" s="17" t="s">
        <v>67</v>
      </c>
    </row>
    <row r="65">
      <c r="A65" s="17">
        <v>62.0</v>
      </c>
      <c r="B65" s="26"/>
      <c r="C65" s="24">
        <v>2.0</v>
      </c>
      <c r="D65" s="17" t="s">
        <v>67</v>
      </c>
      <c r="E65" s="17"/>
      <c r="F65" s="17"/>
      <c r="G65" s="29"/>
      <c r="H65" s="28">
        <f t="shared" si="1"/>
        <v>0.4924694857</v>
      </c>
      <c r="I65" s="29"/>
      <c r="J65" s="17">
        <f t="shared" si="3"/>
        <v>11745</v>
      </c>
      <c r="K65" s="24">
        <f t="shared" si="4"/>
        <v>5784.054109</v>
      </c>
      <c r="L65" s="17" t="s">
        <v>67</v>
      </c>
      <c r="M65" s="17" t="s">
        <v>67</v>
      </c>
      <c r="N65" s="17" t="s">
        <v>67</v>
      </c>
      <c r="O65" s="17" t="s">
        <v>67</v>
      </c>
    </row>
    <row r="66">
      <c r="A66" s="17">
        <v>63.0</v>
      </c>
      <c r="B66" s="26"/>
      <c r="C66" s="24">
        <v>3.0</v>
      </c>
      <c r="D66" s="17" t="s">
        <v>67</v>
      </c>
      <c r="E66" s="17"/>
      <c r="F66" s="17"/>
      <c r="G66" s="29"/>
      <c r="H66" s="28">
        <f t="shared" si="1"/>
        <v>0.4797696817</v>
      </c>
      <c r="I66" s="29"/>
      <c r="J66" s="17">
        <f t="shared" si="3"/>
        <v>11857</v>
      </c>
      <c r="K66" s="24">
        <f t="shared" si="4"/>
        <v>5688.629116</v>
      </c>
      <c r="L66" s="17" t="s">
        <v>67</v>
      </c>
      <c r="M66" s="17" t="s">
        <v>67</v>
      </c>
      <c r="N66" s="17" t="s">
        <v>67</v>
      </c>
      <c r="O66" s="17" t="s">
        <v>67</v>
      </c>
    </row>
    <row r="67">
      <c r="A67" s="17">
        <v>64.0</v>
      </c>
      <c r="B67" s="26"/>
      <c r="C67" s="24">
        <v>4.0</v>
      </c>
      <c r="D67" s="17" t="s">
        <v>67</v>
      </c>
      <c r="E67" s="17"/>
      <c r="F67" s="17"/>
      <c r="G67" s="29"/>
      <c r="H67" s="28">
        <f t="shared" si="1"/>
        <v>0.3996703193</v>
      </c>
      <c r="I67" s="29"/>
      <c r="J67" s="17">
        <f t="shared" si="3"/>
        <v>11969</v>
      </c>
      <c r="K67" s="24">
        <f t="shared" si="4"/>
        <v>4783.654052</v>
      </c>
      <c r="L67" s="17" t="s">
        <v>67</v>
      </c>
      <c r="M67" s="17" t="s">
        <v>67</v>
      </c>
      <c r="N67" s="17" t="s">
        <v>67</v>
      </c>
      <c r="O67" s="17" t="s">
        <v>67</v>
      </c>
    </row>
    <row r="68">
      <c r="A68" s="17">
        <v>65.0</v>
      </c>
      <c r="B68" s="26"/>
      <c r="C68" s="24">
        <v>5.0</v>
      </c>
      <c r="D68" s="17" t="s">
        <v>67</v>
      </c>
      <c r="E68" s="17"/>
      <c r="F68" s="17"/>
      <c r="G68" s="29"/>
      <c r="H68" s="28">
        <f t="shared" si="1"/>
        <v>0.6555363741</v>
      </c>
      <c r="I68" s="29"/>
      <c r="J68" s="17">
        <f t="shared" si="3"/>
        <v>12081</v>
      </c>
      <c r="K68" s="24">
        <f t="shared" si="4"/>
        <v>7919.534935</v>
      </c>
      <c r="L68" s="17" t="s">
        <v>67</v>
      </c>
      <c r="M68" s="17" t="s">
        <v>67</v>
      </c>
      <c r="N68" s="17" t="s">
        <v>67</v>
      </c>
      <c r="O68" s="17" t="s">
        <v>67</v>
      </c>
    </row>
    <row r="69">
      <c r="A69" s="17">
        <v>66.0</v>
      </c>
      <c r="B69" s="26"/>
      <c r="C69" s="24">
        <v>6.0</v>
      </c>
      <c r="D69" s="17" t="s">
        <v>67</v>
      </c>
      <c r="E69" s="17"/>
      <c r="F69" s="17"/>
      <c r="G69" s="29"/>
      <c r="H69" s="28">
        <f t="shared" si="1"/>
        <v>0.8622564222</v>
      </c>
      <c r="I69" s="29"/>
      <c r="J69" s="17">
        <f t="shared" si="3"/>
        <v>12193</v>
      </c>
      <c r="K69" s="24">
        <f t="shared" si="4"/>
        <v>10513.49256</v>
      </c>
      <c r="L69" s="17" t="s">
        <v>67</v>
      </c>
      <c r="M69" s="17" t="s">
        <v>67</v>
      </c>
      <c r="N69" s="17" t="s">
        <v>67</v>
      </c>
      <c r="O69" s="17" t="s">
        <v>67</v>
      </c>
    </row>
    <row r="70">
      <c r="A70" s="17">
        <v>67.0</v>
      </c>
      <c r="B70" s="26"/>
      <c r="C70" s="24">
        <v>7.0</v>
      </c>
      <c r="D70" s="17" t="s">
        <v>67</v>
      </c>
      <c r="E70" s="17"/>
      <c r="F70" s="17"/>
      <c r="G70" s="29"/>
      <c r="H70" s="28">
        <f t="shared" si="1"/>
        <v>0.8569223153</v>
      </c>
      <c r="I70" s="29"/>
      <c r="J70" s="17">
        <f t="shared" si="3"/>
        <v>12305</v>
      </c>
      <c r="K70" s="24">
        <f t="shared" si="4"/>
        <v>10544.42909</v>
      </c>
      <c r="L70" s="17" t="s">
        <v>67</v>
      </c>
      <c r="M70" s="17" t="s">
        <v>67</v>
      </c>
      <c r="N70" s="17" t="s">
        <v>67</v>
      </c>
      <c r="O70" s="17" t="s">
        <v>67</v>
      </c>
    </row>
    <row r="71">
      <c r="A71" s="17">
        <v>68.0</v>
      </c>
      <c r="B71" s="26"/>
      <c r="C71" s="24">
        <v>8.0</v>
      </c>
      <c r="D71" s="17" t="s">
        <v>67</v>
      </c>
      <c r="E71" s="17"/>
      <c r="F71" s="17"/>
      <c r="G71" s="29"/>
      <c r="H71" s="28">
        <f t="shared" si="1"/>
        <v>1.297582614</v>
      </c>
      <c r="I71" s="29"/>
      <c r="J71" s="17">
        <f t="shared" si="3"/>
        <v>12417</v>
      </c>
      <c r="K71" s="24">
        <f t="shared" si="4"/>
        <v>16112.08332</v>
      </c>
      <c r="L71" s="17" t="s">
        <v>67</v>
      </c>
      <c r="M71" s="17" t="s">
        <v>67</v>
      </c>
      <c r="N71" s="17" t="s">
        <v>67</v>
      </c>
      <c r="O71" s="17" t="s">
        <v>67</v>
      </c>
    </row>
    <row r="72">
      <c r="A72" s="17">
        <v>69.0</v>
      </c>
      <c r="B72" s="26"/>
      <c r="C72" s="24">
        <v>9.0</v>
      </c>
      <c r="D72" s="17" t="s">
        <v>67</v>
      </c>
      <c r="E72" s="17"/>
      <c r="F72" s="17"/>
      <c r="G72" s="29"/>
      <c r="H72" s="28">
        <f t="shared" si="1"/>
        <v>1.906825195</v>
      </c>
      <c r="I72" s="29"/>
      <c r="J72" s="17">
        <f t="shared" si="3"/>
        <v>12529</v>
      </c>
      <c r="K72" s="24">
        <f t="shared" si="4"/>
        <v>23890.61286</v>
      </c>
      <c r="L72" s="17" t="s">
        <v>67</v>
      </c>
      <c r="M72" s="17" t="s">
        <v>67</v>
      </c>
      <c r="N72" s="17" t="s">
        <v>67</v>
      </c>
      <c r="O72" s="17" t="s">
        <v>67</v>
      </c>
    </row>
    <row r="73">
      <c r="A73" s="17">
        <v>70.0</v>
      </c>
      <c r="B73" s="26"/>
      <c r="C73" s="24">
        <v>10.0</v>
      </c>
      <c r="D73" s="17" t="s">
        <v>67</v>
      </c>
      <c r="E73" s="17"/>
      <c r="F73" s="17"/>
      <c r="G73" s="29"/>
      <c r="H73" s="28">
        <f t="shared" si="1"/>
        <v>1.86322042</v>
      </c>
      <c r="I73" s="29"/>
      <c r="J73" s="17">
        <f t="shared" si="3"/>
        <v>12641</v>
      </c>
      <c r="K73" s="24">
        <f t="shared" si="4"/>
        <v>23552.96933</v>
      </c>
      <c r="L73" s="17" t="s">
        <v>67</v>
      </c>
      <c r="M73" s="17" t="s">
        <v>67</v>
      </c>
      <c r="N73" s="17" t="s">
        <v>67</v>
      </c>
      <c r="O73" s="17" t="s">
        <v>67</v>
      </c>
    </row>
    <row r="74">
      <c r="A74" s="17">
        <v>71.0</v>
      </c>
      <c r="B74" s="26"/>
      <c r="C74" s="24">
        <v>11.0</v>
      </c>
      <c r="D74" s="17" t="s">
        <v>67</v>
      </c>
      <c r="E74" s="17"/>
      <c r="F74" s="17"/>
      <c r="G74" s="29"/>
      <c r="H74" s="28">
        <f t="shared" si="1"/>
        <v>2.218014143</v>
      </c>
      <c r="I74" s="29"/>
      <c r="J74" s="17">
        <f t="shared" si="3"/>
        <v>12753</v>
      </c>
      <c r="K74" s="24">
        <f t="shared" si="4"/>
        <v>28286.33437</v>
      </c>
      <c r="L74" s="17" t="s">
        <v>67</v>
      </c>
      <c r="M74" s="17" t="s">
        <v>67</v>
      </c>
      <c r="N74" s="17" t="s">
        <v>67</v>
      </c>
      <c r="O74" s="17" t="s">
        <v>67</v>
      </c>
    </row>
    <row r="75">
      <c r="A75" s="17">
        <v>72.0</v>
      </c>
      <c r="B75" s="26"/>
      <c r="C75" s="24">
        <v>12.0</v>
      </c>
      <c r="D75" s="17" t="s">
        <v>67</v>
      </c>
      <c r="E75" s="17"/>
      <c r="F75" s="17"/>
      <c r="G75" s="29"/>
      <c r="H75" s="28">
        <f t="shared" si="1"/>
        <v>1.107045609</v>
      </c>
      <c r="I75" s="29"/>
      <c r="J75" s="17">
        <f t="shared" si="3"/>
        <v>12865</v>
      </c>
      <c r="K75" s="24">
        <f t="shared" si="4"/>
        <v>14242.14176</v>
      </c>
      <c r="L75" s="17" t="s">
        <v>67</v>
      </c>
      <c r="M75" s="17" t="s">
        <v>67</v>
      </c>
      <c r="N75" s="17" t="s">
        <v>67</v>
      </c>
      <c r="O75" s="17" t="s">
        <v>67</v>
      </c>
    </row>
  </sheetData>
  <mergeCells count="1">
    <mergeCell ref="L2:O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0"/>
    <col customWidth="1" min="3" max="3" width="8.75"/>
    <col customWidth="1" min="14" max="14" width="21.75"/>
    <col customWidth="1" min="15" max="15" width="14.88"/>
    <col customWidth="1" min="16" max="16" width="23.25"/>
    <col customWidth="1" min="17" max="17" width="16.5"/>
  </cols>
  <sheetData>
    <row r="1">
      <c r="A1" s="2" t="s">
        <v>90</v>
      </c>
      <c r="B1" s="2" t="s">
        <v>91</v>
      </c>
      <c r="C1" s="2">
        <v>0.05</v>
      </c>
    </row>
    <row r="2">
      <c r="B2" s="2" t="s">
        <v>92</v>
      </c>
      <c r="C2" s="2">
        <v>0.05</v>
      </c>
      <c r="O2" s="2"/>
      <c r="P2" s="2"/>
      <c r="T2" s="33"/>
    </row>
    <row r="3">
      <c r="B3" s="2" t="s">
        <v>93</v>
      </c>
      <c r="C3" s="2">
        <v>0.3</v>
      </c>
    </row>
    <row r="4">
      <c r="E4" s="2" t="s">
        <v>94</v>
      </c>
      <c r="F4" s="2" t="s">
        <v>95</v>
      </c>
      <c r="G4" s="2" t="s">
        <v>96</v>
      </c>
      <c r="I4" s="9" t="s">
        <v>55</v>
      </c>
      <c r="J4" s="10"/>
      <c r="K4" s="10"/>
      <c r="L4" s="11"/>
      <c r="N4" s="12" t="s">
        <v>56</v>
      </c>
      <c r="O4" s="12"/>
    </row>
    <row r="5">
      <c r="A5" s="13" t="s">
        <v>57</v>
      </c>
      <c r="B5" s="13" t="s">
        <v>58</v>
      </c>
      <c r="C5" s="13" t="s">
        <v>59</v>
      </c>
      <c r="D5" s="13" t="s">
        <v>60</v>
      </c>
      <c r="E5" s="34" t="s">
        <v>97</v>
      </c>
      <c r="F5" s="35" t="s">
        <v>98</v>
      </c>
      <c r="G5" s="36" t="s">
        <v>84</v>
      </c>
      <c r="H5" s="35" t="s">
        <v>99</v>
      </c>
      <c r="I5" s="15" t="s">
        <v>62</v>
      </c>
      <c r="J5" s="16" t="s">
        <v>63</v>
      </c>
      <c r="K5" s="16" t="s">
        <v>64</v>
      </c>
      <c r="L5" s="16" t="s">
        <v>65</v>
      </c>
      <c r="N5" s="17" t="s">
        <v>62</v>
      </c>
      <c r="O5" s="18">
        <f>AVERAGE(I18:I65)</f>
        <v>-165.1236902</v>
      </c>
    </row>
    <row r="6">
      <c r="A6" s="17">
        <v>1.0</v>
      </c>
      <c r="B6" s="17" t="s">
        <v>66</v>
      </c>
      <c r="C6" s="17">
        <v>1.0</v>
      </c>
      <c r="D6" s="19">
        <v>2000.0</v>
      </c>
      <c r="E6" s="17" t="s">
        <v>67</v>
      </c>
      <c r="F6" s="17" t="s">
        <v>67</v>
      </c>
      <c r="G6" s="17">
        <f t="shared" ref="G6:G17" si="1">D6/$E$17</f>
        <v>0.3076923077</v>
      </c>
      <c r="H6" s="17" t="s">
        <v>67</v>
      </c>
      <c r="I6" s="17" t="s">
        <v>67</v>
      </c>
      <c r="J6" s="17" t="s">
        <v>67</v>
      </c>
      <c r="K6" s="17" t="s">
        <v>67</v>
      </c>
      <c r="L6" s="17" t="s">
        <v>67</v>
      </c>
      <c r="N6" s="17" t="s">
        <v>63</v>
      </c>
      <c r="O6" s="20">
        <f>AVERAGE(J18:J65)</f>
        <v>1190.482664</v>
      </c>
    </row>
    <row r="7">
      <c r="A7" s="17">
        <v>2.0</v>
      </c>
      <c r="B7" s="21"/>
      <c r="C7" s="17">
        <v>2.0</v>
      </c>
      <c r="D7" s="19">
        <v>3000.0</v>
      </c>
      <c r="E7" s="17" t="s">
        <v>67</v>
      </c>
      <c r="F7" s="17" t="s">
        <v>67</v>
      </c>
      <c r="G7" s="17">
        <f t="shared" si="1"/>
        <v>0.4615384615</v>
      </c>
      <c r="H7" s="17" t="s">
        <v>67</v>
      </c>
      <c r="I7" s="17" t="s">
        <v>67</v>
      </c>
      <c r="J7" s="17" t="s">
        <v>67</v>
      </c>
      <c r="K7" s="17" t="s">
        <v>67</v>
      </c>
      <c r="L7" s="17" t="s">
        <v>67</v>
      </c>
      <c r="N7" s="17" t="s">
        <v>64</v>
      </c>
      <c r="O7" s="22">
        <f>AVERAGE(K18:K65)</f>
        <v>0.2976721442</v>
      </c>
    </row>
    <row r="8">
      <c r="A8" s="17">
        <v>3.0</v>
      </c>
      <c r="B8" s="21"/>
      <c r="C8" s="17">
        <v>3.0</v>
      </c>
      <c r="D8" s="19">
        <v>3000.0</v>
      </c>
      <c r="E8" s="17" t="s">
        <v>67</v>
      </c>
      <c r="F8" s="17" t="s">
        <v>67</v>
      </c>
      <c r="G8" s="17">
        <f t="shared" si="1"/>
        <v>0.4615384615</v>
      </c>
      <c r="H8" s="17" t="s">
        <v>67</v>
      </c>
      <c r="I8" s="17" t="s">
        <v>67</v>
      </c>
      <c r="J8" s="17" t="s">
        <v>67</v>
      </c>
      <c r="K8" s="17" t="s">
        <v>67</v>
      </c>
      <c r="L8" s="17" t="s">
        <v>67</v>
      </c>
      <c r="N8" s="17" t="s">
        <v>68</v>
      </c>
      <c r="O8" s="18">
        <f>AVERAGE(L18:L65)</f>
        <v>3717682.719</v>
      </c>
    </row>
    <row r="9">
      <c r="A9" s="17">
        <v>4.0</v>
      </c>
      <c r="B9" s="21"/>
      <c r="C9" s="17">
        <v>4.0</v>
      </c>
      <c r="D9" s="19">
        <v>3000.0</v>
      </c>
      <c r="E9" s="17" t="s">
        <v>67</v>
      </c>
      <c r="F9" s="17" t="s">
        <v>67</v>
      </c>
      <c r="G9" s="17">
        <f t="shared" si="1"/>
        <v>0.4615384615</v>
      </c>
      <c r="H9" s="17" t="s">
        <v>67</v>
      </c>
      <c r="I9" s="17" t="s">
        <v>67</v>
      </c>
      <c r="J9" s="17" t="s">
        <v>67</v>
      </c>
      <c r="K9" s="17" t="s">
        <v>67</v>
      </c>
      <c r="L9" s="17" t="s">
        <v>67</v>
      </c>
    </row>
    <row r="10">
      <c r="A10" s="17">
        <v>5.0</v>
      </c>
      <c r="B10" s="21"/>
      <c r="C10" s="17">
        <v>5.0</v>
      </c>
      <c r="D10" s="19">
        <v>4000.0</v>
      </c>
      <c r="E10" s="17" t="s">
        <v>67</v>
      </c>
      <c r="F10" s="17" t="s">
        <v>67</v>
      </c>
      <c r="G10" s="17">
        <f t="shared" si="1"/>
        <v>0.6153846154</v>
      </c>
      <c r="H10" s="17" t="s">
        <v>67</v>
      </c>
      <c r="I10" s="17" t="s">
        <v>67</v>
      </c>
      <c r="J10" s="17" t="s">
        <v>67</v>
      </c>
      <c r="K10" s="17" t="s">
        <v>67</v>
      </c>
      <c r="L10" s="17" t="s">
        <v>67</v>
      </c>
    </row>
    <row r="11">
      <c r="A11" s="17">
        <v>6.0</v>
      </c>
      <c r="B11" s="21"/>
      <c r="C11" s="17">
        <v>6.0</v>
      </c>
      <c r="D11" s="19">
        <v>6000.0</v>
      </c>
      <c r="E11" s="17" t="s">
        <v>67</v>
      </c>
      <c r="F11" s="17" t="s">
        <v>67</v>
      </c>
      <c r="G11" s="17">
        <f t="shared" si="1"/>
        <v>0.9230769231</v>
      </c>
      <c r="H11" s="17" t="s">
        <v>67</v>
      </c>
      <c r="I11" s="17" t="s">
        <v>67</v>
      </c>
      <c r="J11" s="17" t="s">
        <v>67</v>
      </c>
      <c r="K11" s="17" t="s">
        <v>67</v>
      </c>
      <c r="L11" s="17" t="s">
        <v>67</v>
      </c>
    </row>
    <row r="12">
      <c r="A12" s="17">
        <v>7.0</v>
      </c>
      <c r="B12" s="21"/>
      <c r="C12" s="17">
        <v>7.0</v>
      </c>
      <c r="D12" s="19">
        <v>7000.0</v>
      </c>
      <c r="E12" s="17" t="s">
        <v>67</v>
      </c>
      <c r="F12" s="17" t="s">
        <v>67</v>
      </c>
      <c r="G12" s="17">
        <f t="shared" si="1"/>
        <v>1.076923077</v>
      </c>
      <c r="H12" s="17" t="s">
        <v>67</v>
      </c>
      <c r="I12" s="17" t="s">
        <v>67</v>
      </c>
      <c r="J12" s="17" t="s">
        <v>67</v>
      </c>
      <c r="K12" s="17" t="s">
        <v>67</v>
      </c>
      <c r="L12" s="17" t="s">
        <v>67</v>
      </c>
    </row>
    <row r="13">
      <c r="A13" s="17">
        <v>8.0</v>
      </c>
      <c r="B13" s="21"/>
      <c r="C13" s="17">
        <v>8.0</v>
      </c>
      <c r="D13" s="19">
        <v>6000.0</v>
      </c>
      <c r="E13" s="17" t="s">
        <v>67</v>
      </c>
      <c r="F13" s="17" t="s">
        <v>67</v>
      </c>
      <c r="G13" s="17">
        <f t="shared" si="1"/>
        <v>0.9230769231</v>
      </c>
      <c r="H13" s="17" t="s">
        <v>67</v>
      </c>
      <c r="I13" s="17" t="s">
        <v>67</v>
      </c>
      <c r="J13" s="17" t="s">
        <v>67</v>
      </c>
      <c r="K13" s="17" t="s">
        <v>67</v>
      </c>
      <c r="L13" s="17" t="s">
        <v>67</v>
      </c>
    </row>
    <row r="14">
      <c r="A14" s="17">
        <v>9.0</v>
      </c>
      <c r="B14" s="21"/>
      <c r="C14" s="17">
        <v>9.0</v>
      </c>
      <c r="D14" s="19">
        <v>10000.0</v>
      </c>
      <c r="E14" s="17" t="s">
        <v>67</v>
      </c>
      <c r="F14" s="17" t="s">
        <v>67</v>
      </c>
      <c r="G14" s="17">
        <f t="shared" si="1"/>
        <v>1.538461538</v>
      </c>
      <c r="H14" s="17" t="s">
        <v>67</v>
      </c>
      <c r="I14" s="17" t="s">
        <v>67</v>
      </c>
      <c r="J14" s="17" t="s">
        <v>67</v>
      </c>
      <c r="K14" s="17" t="s">
        <v>67</v>
      </c>
      <c r="L14" s="17" t="s">
        <v>67</v>
      </c>
    </row>
    <row r="15">
      <c r="A15" s="17">
        <v>10.0</v>
      </c>
      <c r="B15" s="21"/>
      <c r="C15" s="17">
        <v>10.0</v>
      </c>
      <c r="D15" s="19">
        <v>12000.0</v>
      </c>
      <c r="E15" s="17" t="s">
        <v>67</v>
      </c>
      <c r="F15" s="17" t="s">
        <v>67</v>
      </c>
      <c r="G15" s="17">
        <f t="shared" si="1"/>
        <v>1.846153846</v>
      </c>
      <c r="H15" s="17" t="s">
        <v>67</v>
      </c>
      <c r="I15" s="17" t="s">
        <v>67</v>
      </c>
      <c r="J15" s="17" t="s">
        <v>67</v>
      </c>
      <c r="K15" s="17" t="s">
        <v>67</v>
      </c>
      <c r="L15" s="17" t="s">
        <v>67</v>
      </c>
    </row>
    <row r="16">
      <c r="A16" s="17">
        <v>11.0</v>
      </c>
      <c r="B16" s="21"/>
      <c r="C16" s="17">
        <v>11.0</v>
      </c>
      <c r="D16" s="19">
        <v>14000.0</v>
      </c>
      <c r="E16" s="17" t="s">
        <v>67</v>
      </c>
      <c r="F16" s="17" t="s">
        <v>67</v>
      </c>
      <c r="G16" s="17">
        <f t="shared" si="1"/>
        <v>2.153846154</v>
      </c>
      <c r="H16" s="17" t="s">
        <v>67</v>
      </c>
      <c r="I16" s="17" t="s">
        <v>67</v>
      </c>
      <c r="J16" s="17" t="s">
        <v>67</v>
      </c>
      <c r="K16" s="17" t="s">
        <v>67</v>
      </c>
      <c r="L16" s="17" t="s">
        <v>67</v>
      </c>
    </row>
    <row r="17">
      <c r="A17" s="17">
        <v>12.0</v>
      </c>
      <c r="B17" s="21"/>
      <c r="C17" s="17">
        <v>12.0</v>
      </c>
      <c r="D17" s="19">
        <v>8000.0</v>
      </c>
      <c r="E17" s="31">
        <f>AVERAGE(D6:D17)</f>
        <v>6500</v>
      </c>
      <c r="F17" s="17">
        <f>(1/12^2)*((D18-D6)+(D19-D7)+(D20-D8)+(D21-D9)+(D22-D10)+(D23-D11)+(D24-D12)+(D25-D13)+(D26-D14)+(D27-D15)+(D28-D16)+(D29-D17))</f>
        <v>76.38888889</v>
      </c>
      <c r="G17" s="17">
        <f t="shared" si="1"/>
        <v>1.230769231</v>
      </c>
      <c r="H17" s="17" t="s">
        <v>67</v>
      </c>
      <c r="I17" s="17" t="s">
        <v>67</v>
      </c>
      <c r="J17" s="17" t="s">
        <v>67</v>
      </c>
      <c r="K17" s="17" t="s">
        <v>67</v>
      </c>
      <c r="L17" s="17" t="s">
        <v>67</v>
      </c>
    </row>
    <row r="18">
      <c r="A18" s="17">
        <v>13.0</v>
      </c>
      <c r="B18" s="17" t="s">
        <v>69</v>
      </c>
      <c r="C18" s="17">
        <v>1.0</v>
      </c>
      <c r="D18" s="19">
        <v>3000.0</v>
      </c>
      <c r="E18" s="17">
        <f t="shared" ref="E18:E65" si="2">$C$1*(D18/G6)+(1-$C$1)*(E17+F17)</f>
        <v>6735.069444</v>
      </c>
      <c r="F18" s="21">
        <f t="shared" ref="F18:F65" si="3">$C$2*(E18-E17)+(1-$C$2)*F17</f>
        <v>84.32291667</v>
      </c>
      <c r="G18" s="21">
        <f t="shared" ref="G18:G65" si="4">$C$3*(D18/E18)+(1-$C$3)*G6</f>
        <v>0.3490135271</v>
      </c>
      <c r="H18" s="21">
        <f t="shared" ref="H18:H65" si="5">(E17+F17)*G6</f>
        <v>2023.504274</v>
      </c>
      <c r="I18" s="19">
        <f t="shared" ref="I18:I65" si="6">D18-H18</f>
        <v>976.4957265</v>
      </c>
      <c r="J18" s="21">
        <f>abs(H18-AVERAGE($D$6,$D$18,$D$30,$D$42,$D$54))</f>
        <v>1376.495726</v>
      </c>
      <c r="K18" s="23">
        <f t="shared" ref="K18:K65" si="7">ABS(D18-H18)/D18</f>
        <v>0.3254985755</v>
      </c>
      <c r="L18" s="21">
        <f t="shared" ref="L18:L65" si="8">I18^2</f>
        <v>953543.9039</v>
      </c>
    </row>
    <row r="19">
      <c r="A19" s="17">
        <v>14.0</v>
      </c>
      <c r="B19" s="21"/>
      <c r="C19" s="17">
        <v>2.0</v>
      </c>
      <c r="D19" s="19">
        <v>4000.0</v>
      </c>
      <c r="E19" s="17">
        <f t="shared" si="2"/>
        <v>6911.756076</v>
      </c>
      <c r="F19" s="21">
        <f t="shared" si="3"/>
        <v>88.94110243</v>
      </c>
      <c r="G19" s="21">
        <f t="shared" si="4"/>
        <v>0.4966941611</v>
      </c>
      <c r="H19" s="21">
        <f t="shared" si="5"/>
        <v>3147.411859</v>
      </c>
      <c r="I19" s="19">
        <f t="shared" si="6"/>
        <v>852.588141</v>
      </c>
      <c r="J19" s="21">
        <f>abs(H19-AVERAGE($D$7,$D$19,$D$31,$D$43,$D$55))</f>
        <v>452.588141</v>
      </c>
      <c r="K19" s="23">
        <f t="shared" si="7"/>
        <v>0.2131470353</v>
      </c>
      <c r="L19" s="21">
        <f t="shared" si="8"/>
        <v>726906.5382</v>
      </c>
    </row>
    <row r="20">
      <c r="A20" s="17">
        <v>15.0</v>
      </c>
      <c r="B20" s="21"/>
      <c r="C20" s="17">
        <v>3.0</v>
      </c>
      <c r="D20" s="19">
        <v>3000.0</v>
      </c>
      <c r="E20" s="17">
        <f t="shared" si="2"/>
        <v>6975.66232</v>
      </c>
      <c r="F20" s="21">
        <f t="shared" si="3"/>
        <v>87.68935948</v>
      </c>
      <c r="G20" s="21">
        <f t="shared" si="4"/>
        <v>0.4520969299</v>
      </c>
      <c r="H20" s="21">
        <f t="shared" si="5"/>
        <v>3231.091006</v>
      </c>
      <c r="I20" s="19">
        <f t="shared" si="6"/>
        <v>-231.0910056</v>
      </c>
      <c r="J20" s="21">
        <f>abs(H20-AVERAGE($D$8,$D$20,$D$32,$D$44,$D$56))</f>
        <v>368.9089944</v>
      </c>
      <c r="K20" s="23">
        <f t="shared" si="7"/>
        <v>0.0770303352</v>
      </c>
      <c r="L20" s="21">
        <f t="shared" si="8"/>
        <v>53403.05287</v>
      </c>
    </row>
    <row r="21">
      <c r="A21" s="17">
        <v>16.0</v>
      </c>
      <c r="B21" s="21"/>
      <c r="C21" s="17">
        <v>4.0</v>
      </c>
      <c r="D21" s="19">
        <v>5000.0</v>
      </c>
      <c r="E21" s="17">
        <f t="shared" si="2"/>
        <v>7251.850762</v>
      </c>
      <c r="F21" s="21">
        <f t="shared" si="3"/>
        <v>97.11431362</v>
      </c>
      <c r="G21" s="21">
        <f t="shared" si="4"/>
        <v>0.5299206722</v>
      </c>
      <c r="H21" s="21">
        <f t="shared" si="5"/>
        <v>3260.008467</v>
      </c>
      <c r="I21" s="19">
        <f t="shared" si="6"/>
        <v>1739.991533</v>
      </c>
      <c r="J21" s="21">
        <f>abs(H21-AVERAGE($D$9,$D$21,$D$33,$D$45,$D$57))</f>
        <v>260.0084674</v>
      </c>
      <c r="K21" s="23">
        <f t="shared" si="7"/>
        <v>0.3479983065</v>
      </c>
      <c r="L21" s="21">
        <f t="shared" si="8"/>
        <v>3027570.534</v>
      </c>
    </row>
    <row r="22">
      <c r="A22" s="17">
        <v>17.0</v>
      </c>
      <c r="B22" s="21"/>
      <c r="C22" s="17">
        <v>5.0</v>
      </c>
      <c r="D22" s="19">
        <v>5000.0</v>
      </c>
      <c r="E22" s="17">
        <f t="shared" si="2"/>
        <v>7387.766822</v>
      </c>
      <c r="F22" s="21">
        <f t="shared" si="3"/>
        <v>99.05440093</v>
      </c>
      <c r="G22" s="21">
        <f t="shared" si="4"/>
        <v>0.6338075827</v>
      </c>
      <c r="H22" s="21">
        <f t="shared" si="5"/>
        <v>4522.440047</v>
      </c>
      <c r="I22" s="19">
        <f t="shared" si="6"/>
        <v>477.5599534</v>
      </c>
      <c r="J22" s="21">
        <f>abs(H22-AVERAGE($D$10,$D$22,$D$34,$D$46,$D$58))</f>
        <v>477.5599534</v>
      </c>
      <c r="K22" s="23">
        <f t="shared" si="7"/>
        <v>0.09551199069</v>
      </c>
      <c r="L22" s="21">
        <f t="shared" si="8"/>
        <v>228063.5091</v>
      </c>
    </row>
    <row r="23">
      <c r="A23" s="17">
        <v>18.0</v>
      </c>
      <c r="B23" s="21"/>
      <c r="C23" s="17">
        <v>6.0</v>
      </c>
      <c r="D23" s="19">
        <v>8000.0</v>
      </c>
      <c r="E23" s="17">
        <f t="shared" si="2"/>
        <v>7545.813495</v>
      </c>
      <c r="F23" s="21">
        <f t="shared" si="3"/>
        <v>102.0040145</v>
      </c>
      <c r="G23" s="21">
        <f t="shared" si="4"/>
        <v>0.9642110048</v>
      </c>
      <c r="H23" s="21">
        <f t="shared" si="5"/>
        <v>6910.911898</v>
      </c>
      <c r="I23" s="19">
        <f t="shared" si="6"/>
        <v>1089.088102</v>
      </c>
      <c r="J23" s="21">
        <f>abs(H23-AVERAGE($D$11,$D$23,$D$35,$D$47,$D$59))</f>
        <v>310.911898</v>
      </c>
      <c r="K23" s="23">
        <f t="shared" si="7"/>
        <v>0.1361360128</v>
      </c>
      <c r="L23" s="21">
        <f t="shared" si="8"/>
        <v>1186112.894</v>
      </c>
    </row>
    <row r="24">
      <c r="A24" s="17">
        <v>19.0</v>
      </c>
      <c r="B24" s="21"/>
      <c r="C24" s="17">
        <v>7.0</v>
      </c>
      <c r="D24" s="19">
        <v>3000.0</v>
      </c>
      <c r="E24" s="17">
        <f t="shared" si="2"/>
        <v>7404.712348</v>
      </c>
      <c r="F24" s="21">
        <f t="shared" si="3"/>
        <v>89.84875648</v>
      </c>
      <c r="G24" s="21">
        <f t="shared" si="4"/>
        <v>0.8753903756</v>
      </c>
      <c r="H24" s="21">
        <f t="shared" si="5"/>
        <v>8236.111164</v>
      </c>
      <c r="I24" s="19">
        <f t="shared" si="6"/>
        <v>-5236.111164</v>
      </c>
      <c r="J24" s="21">
        <f>abs(H24-AVERAGE($D$12,$D$24,$D$36,$D$48,$D$60))</f>
        <v>1236.111164</v>
      </c>
      <c r="K24" s="23">
        <f t="shared" si="7"/>
        <v>1.745370388</v>
      </c>
      <c r="L24" s="21">
        <f t="shared" si="8"/>
        <v>27416860.12</v>
      </c>
    </row>
    <row r="25">
      <c r="A25" s="17">
        <v>20.0</v>
      </c>
      <c r="B25" s="21"/>
      <c r="C25" s="17">
        <v>8.0</v>
      </c>
      <c r="D25" s="19">
        <v>8000.0</v>
      </c>
      <c r="E25" s="17">
        <f t="shared" si="2"/>
        <v>7553.166383</v>
      </c>
      <c r="F25" s="21">
        <f t="shared" si="3"/>
        <v>92.77902038</v>
      </c>
      <c r="G25" s="21">
        <f t="shared" si="4"/>
        <v>0.9639013812</v>
      </c>
      <c r="H25" s="21">
        <f t="shared" si="5"/>
        <v>6918.056404</v>
      </c>
      <c r="I25" s="19">
        <f t="shared" si="6"/>
        <v>1081.943596</v>
      </c>
      <c r="J25" s="21">
        <f>abs(H25-AVERAGE($D$13,$D$25,$D$37,$D$49,$D$61))</f>
        <v>2681.943596</v>
      </c>
      <c r="K25" s="23">
        <f t="shared" si="7"/>
        <v>0.1352429494</v>
      </c>
      <c r="L25" s="21">
        <f t="shared" si="8"/>
        <v>1170601.944</v>
      </c>
    </row>
    <row r="26">
      <c r="A26" s="17">
        <v>21.0</v>
      </c>
      <c r="B26" s="21"/>
      <c r="C26" s="17">
        <v>9.0</v>
      </c>
      <c r="D26" s="19">
        <v>12000.0</v>
      </c>
      <c r="E26" s="17">
        <f t="shared" si="2"/>
        <v>7653.648133</v>
      </c>
      <c r="F26" s="21">
        <f t="shared" si="3"/>
        <v>93.16415688</v>
      </c>
      <c r="G26" s="21">
        <f t="shared" si="4"/>
        <v>1.547287005</v>
      </c>
      <c r="H26" s="21">
        <f t="shared" si="5"/>
        <v>11762.99293</v>
      </c>
      <c r="I26" s="19">
        <f t="shared" si="6"/>
        <v>237.0070718</v>
      </c>
      <c r="J26" s="21">
        <f>abs(H26-AVERAGE($D$14,$D$26,$D$38,$D$50,$D$62))</f>
        <v>2837.007072</v>
      </c>
      <c r="K26" s="23">
        <f t="shared" si="7"/>
        <v>0.01975058932</v>
      </c>
      <c r="L26" s="21">
        <f t="shared" si="8"/>
        <v>56172.35209</v>
      </c>
    </row>
    <row r="27">
      <c r="A27" s="17">
        <v>22.0</v>
      </c>
      <c r="B27" s="21"/>
      <c r="C27" s="17">
        <v>10.0</v>
      </c>
      <c r="D27" s="19">
        <v>12000.0</v>
      </c>
      <c r="E27" s="17">
        <f t="shared" si="2"/>
        <v>7684.471676</v>
      </c>
      <c r="F27" s="21">
        <f t="shared" si="3"/>
        <v>90.04712615</v>
      </c>
      <c r="G27" s="21">
        <f t="shared" si="4"/>
        <v>1.760784922</v>
      </c>
      <c r="H27" s="21">
        <f t="shared" si="5"/>
        <v>14301.8073</v>
      </c>
      <c r="I27" s="19">
        <f t="shared" si="6"/>
        <v>-2301.807305</v>
      </c>
      <c r="J27" s="21">
        <f>abs(H27-AVERAGE($D$15,$D$27,$D$39,$D$51,$D$63))</f>
        <v>698.1926953</v>
      </c>
      <c r="K27" s="23">
        <f t="shared" si="7"/>
        <v>0.1918172754</v>
      </c>
      <c r="L27" s="21">
        <f t="shared" si="8"/>
        <v>5298316.868</v>
      </c>
    </row>
    <row r="28">
      <c r="A28" s="17">
        <v>23.0</v>
      </c>
      <c r="B28" s="21"/>
      <c r="C28" s="17">
        <v>11.0</v>
      </c>
      <c r="D28" s="19">
        <v>16000.0</v>
      </c>
      <c r="E28" s="17">
        <f t="shared" si="2"/>
        <v>7757.221433</v>
      </c>
      <c r="F28" s="21">
        <f t="shared" si="3"/>
        <v>89.18225772</v>
      </c>
      <c r="G28" s="21">
        <f t="shared" si="4"/>
        <v>2.12647057</v>
      </c>
      <c r="H28" s="21">
        <f t="shared" si="5"/>
        <v>16745.11742</v>
      </c>
      <c r="I28" s="19">
        <f t="shared" si="6"/>
        <v>-745.117419</v>
      </c>
      <c r="J28" s="21">
        <f>abs(H28-AVERAGE($D$16,$D$28,$D$40,$D$52,$D$64))</f>
        <v>1254.882581</v>
      </c>
      <c r="K28" s="23">
        <f t="shared" si="7"/>
        <v>0.04656983869</v>
      </c>
      <c r="L28" s="21">
        <f t="shared" si="8"/>
        <v>555199.9681</v>
      </c>
    </row>
    <row r="29">
      <c r="A29" s="17">
        <v>24.0</v>
      </c>
      <c r="B29" s="21"/>
      <c r="C29" s="17">
        <v>12.0</v>
      </c>
      <c r="D29" s="19">
        <v>10000.0</v>
      </c>
      <c r="E29" s="17">
        <f t="shared" si="2"/>
        <v>7860.333506</v>
      </c>
      <c r="F29" s="21">
        <f t="shared" si="3"/>
        <v>89.87874849</v>
      </c>
      <c r="G29" s="21">
        <f t="shared" si="4"/>
        <v>1.243201657</v>
      </c>
      <c r="H29" s="21">
        <f t="shared" si="5"/>
        <v>9657.112235</v>
      </c>
      <c r="I29" s="19">
        <f t="shared" si="6"/>
        <v>342.8877652</v>
      </c>
      <c r="J29" s="21">
        <f>abs(H29-AVERAGE($D$17,$D$29,$D$41,$D$53,$D$65))</f>
        <v>457.1122348</v>
      </c>
      <c r="K29" s="23">
        <f t="shared" si="7"/>
        <v>0.03428877652</v>
      </c>
      <c r="L29" s="21">
        <f t="shared" si="8"/>
        <v>117572.0196</v>
      </c>
    </row>
    <row r="30">
      <c r="A30" s="17">
        <v>25.0</v>
      </c>
      <c r="B30" s="17" t="s">
        <v>70</v>
      </c>
      <c r="C30" s="17">
        <v>1.0</v>
      </c>
      <c r="D30" s="19">
        <v>2000.0</v>
      </c>
      <c r="E30" s="17">
        <f t="shared" si="2"/>
        <v>7839.223488</v>
      </c>
      <c r="F30" s="21">
        <f t="shared" si="3"/>
        <v>84.32931015</v>
      </c>
      <c r="G30" s="21">
        <f t="shared" si="4"/>
        <v>0.3208476619</v>
      </c>
      <c r="H30" s="21">
        <f t="shared" si="5"/>
        <v>2774.73162</v>
      </c>
      <c r="I30" s="19">
        <f t="shared" si="6"/>
        <v>-774.73162</v>
      </c>
      <c r="J30" s="21">
        <f>abs(H30-AVERAGE($D$6,$D$18,$D$30,$D$42,$D$54))</f>
        <v>625.26838</v>
      </c>
      <c r="K30" s="23">
        <f t="shared" si="7"/>
        <v>0.38736581</v>
      </c>
      <c r="L30" s="21">
        <f t="shared" si="8"/>
        <v>600209.083</v>
      </c>
    </row>
    <row r="31">
      <c r="A31" s="17">
        <v>26.0</v>
      </c>
      <c r="B31" s="21"/>
      <c r="C31" s="17">
        <v>2.0</v>
      </c>
      <c r="D31" s="19">
        <v>5000.0</v>
      </c>
      <c r="E31" s="17">
        <f t="shared" si="2"/>
        <v>8030.703</v>
      </c>
      <c r="F31" s="21">
        <f t="shared" si="3"/>
        <v>89.68682023</v>
      </c>
      <c r="G31" s="21">
        <f t="shared" si="4"/>
        <v>0.5344690624</v>
      </c>
      <c r="H31" s="21">
        <f t="shared" si="5"/>
        <v>3935.58241</v>
      </c>
      <c r="I31" s="19">
        <f t="shared" si="6"/>
        <v>1064.41759</v>
      </c>
      <c r="J31" s="21">
        <f>abs(H31-AVERAGE($D$7,$D$19,$D$31,$D$43,$D$55))</f>
        <v>335.5824101</v>
      </c>
      <c r="K31" s="23">
        <f t="shared" si="7"/>
        <v>0.212883518</v>
      </c>
      <c r="L31" s="21">
        <f t="shared" si="8"/>
        <v>1132984.806</v>
      </c>
    </row>
    <row r="32">
      <c r="A32" s="17">
        <v>27.0</v>
      </c>
      <c r="B32" s="21"/>
      <c r="C32" s="17">
        <v>3.0</v>
      </c>
      <c r="D32" s="19">
        <v>5000.0</v>
      </c>
      <c r="E32" s="17">
        <f t="shared" si="2"/>
        <v>8267.349089</v>
      </c>
      <c r="F32" s="21">
        <f t="shared" si="3"/>
        <v>97.03478371</v>
      </c>
      <c r="G32" s="21">
        <f t="shared" si="4"/>
        <v>0.497904486</v>
      </c>
      <c r="H32" s="21">
        <f t="shared" si="5"/>
        <v>3671.203307</v>
      </c>
      <c r="I32" s="19">
        <f t="shared" si="6"/>
        <v>1328.796693</v>
      </c>
      <c r="J32" s="21">
        <f>abs(H32-AVERAGE($D$8,$D$20,$D$32,$D$44,$D$56))</f>
        <v>71.20330699</v>
      </c>
      <c r="K32" s="23">
        <f t="shared" si="7"/>
        <v>0.2657593386</v>
      </c>
      <c r="L32" s="21">
        <f t="shared" si="8"/>
        <v>1765700.651</v>
      </c>
    </row>
    <row r="33">
      <c r="A33" s="17">
        <v>28.0</v>
      </c>
      <c r="B33" s="21"/>
      <c r="C33" s="17">
        <v>4.0</v>
      </c>
      <c r="D33" s="19">
        <v>3000.0</v>
      </c>
      <c r="E33" s="17">
        <f t="shared" si="2"/>
        <v>8229.225915</v>
      </c>
      <c r="F33" s="21">
        <f t="shared" si="3"/>
        <v>90.27688578</v>
      </c>
      <c r="G33" s="21">
        <f t="shared" si="4"/>
        <v>0.4803107718</v>
      </c>
      <c r="H33" s="21">
        <f t="shared" si="5"/>
        <v>4432.459925</v>
      </c>
      <c r="I33" s="19">
        <f t="shared" si="6"/>
        <v>-1432.459925</v>
      </c>
      <c r="J33" s="21">
        <f>abs(H33-AVERAGE($D$9,$D$21,$D$33,$D$45,$D$57))</f>
        <v>1432.459925</v>
      </c>
      <c r="K33" s="23">
        <f t="shared" si="7"/>
        <v>0.4774866417</v>
      </c>
      <c r="L33" s="21">
        <f t="shared" si="8"/>
        <v>2051941.437</v>
      </c>
    </row>
    <row r="34">
      <c r="A34" s="17">
        <v>29.0</v>
      </c>
      <c r="B34" s="21"/>
      <c r="C34" s="17">
        <v>5.0</v>
      </c>
      <c r="D34" s="19">
        <v>4000.0</v>
      </c>
      <c r="E34" s="17">
        <f t="shared" si="2"/>
        <v>8219.080843</v>
      </c>
      <c r="F34" s="21">
        <f t="shared" si="3"/>
        <v>85.25578792</v>
      </c>
      <c r="G34" s="21">
        <f t="shared" si="4"/>
        <v>0.5896670352</v>
      </c>
      <c r="H34" s="21">
        <f t="shared" si="5"/>
        <v>5272.963959</v>
      </c>
      <c r="I34" s="19">
        <f t="shared" si="6"/>
        <v>-1272.963959</v>
      </c>
      <c r="J34" s="21">
        <f>abs(H34-AVERAGE($D$10,$D$22,$D$34,$D$46,$D$58))</f>
        <v>272.9639592</v>
      </c>
      <c r="K34" s="23">
        <f t="shared" si="7"/>
        <v>0.3182409898</v>
      </c>
      <c r="L34" s="21">
        <f t="shared" si="8"/>
        <v>1620437.242</v>
      </c>
    </row>
    <row r="35">
      <c r="A35" s="17">
        <v>30.0</v>
      </c>
      <c r="B35" s="21"/>
      <c r="C35" s="17">
        <v>6.0</v>
      </c>
      <c r="D35" s="19">
        <v>6000.0</v>
      </c>
      <c r="E35" s="17">
        <f t="shared" si="2"/>
        <v>8200.255016</v>
      </c>
      <c r="F35" s="21">
        <f t="shared" si="3"/>
        <v>80.05170718</v>
      </c>
      <c r="G35" s="21">
        <f t="shared" si="4"/>
        <v>0.894453072</v>
      </c>
      <c r="H35" s="21">
        <f t="shared" si="5"/>
        <v>8007.132767</v>
      </c>
      <c r="I35" s="19">
        <f t="shared" si="6"/>
        <v>-2007.132767</v>
      </c>
      <c r="J35" s="21">
        <f>abs(H35-AVERAGE($D$11,$D$23,$D$35,$D$47,$D$59))</f>
        <v>1407.132767</v>
      </c>
      <c r="K35" s="23">
        <f t="shared" si="7"/>
        <v>0.3345221279</v>
      </c>
      <c r="L35" s="21">
        <f t="shared" si="8"/>
        <v>4028581.946</v>
      </c>
    </row>
    <row r="36">
      <c r="A36" s="17">
        <v>31.0</v>
      </c>
      <c r="B36" s="21"/>
      <c r="C36" s="17">
        <v>7.0</v>
      </c>
      <c r="D36" s="19">
        <v>7000.0</v>
      </c>
      <c r="E36" s="17">
        <f t="shared" si="2"/>
        <v>8266.113009</v>
      </c>
      <c r="F36" s="21">
        <f t="shared" si="3"/>
        <v>79.34202148</v>
      </c>
      <c r="G36" s="21">
        <f t="shared" si="4"/>
        <v>0.8668225359</v>
      </c>
      <c r="H36" s="21">
        <f t="shared" si="5"/>
        <v>7248.500813</v>
      </c>
      <c r="I36" s="19">
        <f t="shared" si="6"/>
        <v>-248.5008131</v>
      </c>
      <c r="J36" s="21">
        <f>abs(H36-AVERAGE($D$12,$D$24,$D$36,$D$48,$D$60))</f>
        <v>248.5008131</v>
      </c>
      <c r="K36" s="23">
        <f t="shared" si="7"/>
        <v>0.03550011616</v>
      </c>
      <c r="L36" s="21">
        <f t="shared" si="8"/>
        <v>61752.65413</v>
      </c>
      <c r="N36" s="37" t="s">
        <v>100</v>
      </c>
      <c r="O36" s="37" t="s">
        <v>101</v>
      </c>
      <c r="P36" s="16" t="s">
        <v>102</v>
      </c>
      <c r="Q36" s="37" t="s">
        <v>103</v>
      </c>
    </row>
    <row r="37">
      <c r="A37" s="17">
        <v>32.0</v>
      </c>
      <c r="B37" s="21"/>
      <c r="C37" s="17">
        <v>8.0</v>
      </c>
      <c r="D37" s="19">
        <v>10000.0</v>
      </c>
      <c r="E37" s="17">
        <f t="shared" si="2"/>
        <v>8446.907545</v>
      </c>
      <c r="F37" s="21">
        <f t="shared" si="3"/>
        <v>84.41464719</v>
      </c>
      <c r="G37" s="21">
        <f t="shared" si="4"/>
        <v>1.029890531</v>
      </c>
      <c r="H37" s="21">
        <f t="shared" si="5"/>
        <v>8044.195631</v>
      </c>
      <c r="I37" s="19">
        <f t="shared" si="6"/>
        <v>1955.804369</v>
      </c>
      <c r="J37" s="21">
        <f>abs(H37-AVERAGE($D$13,$D$25,$D$37,$D$49,$D$61))</f>
        <v>1555.804369</v>
      </c>
      <c r="K37" s="23">
        <f t="shared" si="7"/>
        <v>0.1955804369</v>
      </c>
      <c r="L37" s="21">
        <f t="shared" si="8"/>
        <v>3825170.729</v>
      </c>
      <c r="N37" s="38" t="s">
        <v>62</v>
      </c>
      <c r="O37" s="39">
        <f>'P1-C2-Naive'!L3</f>
        <v>729.1666667</v>
      </c>
      <c r="P37" s="40">
        <f>'P1-C2- Classical Decomposition'!R18</f>
        <v>-608.026302</v>
      </c>
      <c r="Q37" s="39">
        <f t="shared" ref="Q37:Q40" si="9">O5</f>
        <v>-165.1236902</v>
      </c>
    </row>
    <row r="38">
      <c r="A38" s="17">
        <v>33.0</v>
      </c>
      <c r="B38" s="21"/>
      <c r="C38" s="17">
        <v>9.0</v>
      </c>
      <c r="D38" s="19">
        <v>15000.0</v>
      </c>
      <c r="E38" s="17">
        <f t="shared" si="2"/>
        <v>8589.475464</v>
      </c>
      <c r="F38" s="21">
        <f t="shared" si="3"/>
        <v>87.32231078</v>
      </c>
      <c r="G38" s="21">
        <f t="shared" si="4"/>
        <v>1.606997854</v>
      </c>
      <c r="H38" s="21">
        <f t="shared" si="5"/>
        <v>13200.40396</v>
      </c>
      <c r="I38" s="19">
        <f t="shared" si="6"/>
        <v>1799.596037</v>
      </c>
      <c r="J38" s="21">
        <f>abs(H38-AVERAGE($D$14,$D$26,$D$38,$D$50,$D$62))</f>
        <v>1399.596037</v>
      </c>
      <c r="K38" s="23">
        <f t="shared" si="7"/>
        <v>0.1199730691</v>
      </c>
      <c r="L38" s="21">
        <f t="shared" si="8"/>
        <v>3238545.895</v>
      </c>
      <c r="N38" s="38" t="s">
        <v>63</v>
      </c>
      <c r="O38" s="39">
        <f>'P1-C2-Naive'!L4</f>
        <v>1366.666667</v>
      </c>
      <c r="P38" s="40">
        <f>'P1-C2- Classical Decomposition'!R19</f>
        <v>2035.596375</v>
      </c>
      <c r="Q38" s="39">
        <f t="shared" si="9"/>
        <v>1190.482664</v>
      </c>
    </row>
    <row r="39">
      <c r="A39" s="17">
        <v>34.0</v>
      </c>
      <c r="B39" s="21"/>
      <c r="C39" s="17">
        <v>10.0</v>
      </c>
      <c r="D39" s="19">
        <v>15000.0</v>
      </c>
      <c r="E39" s="17">
        <f t="shared" si="2"/>
        <v>8668.904287</v>
      </c>
      <c r="F39" s="21">
        <f t="shared" si="3"/>
        <v>86.92763638</v>
      </c>
      <c r="G39" s="21">
        <f t="shared" si="4"/>
        <v>1.75164619</v>
      </c>
      <c r="H39" s="21">
        <f t="shared" si="5"/>
        <v>15277.97469</v>
      </c>
      <c r="I39" s="19">
        <f t="shared" si="6"/>
        <v>-277.9746907</v>
      </c>
      <c r="J39" s="21">
        <f>abs(H39-AVERAGE($D$15,$D$27,$D$39,$D$51,$D$63))</f>
        <v>277.9746907</v>
      </c>
      <c r="K39" s="23">
        <f t="shared" si="7"/>
        <v>0.01853164605</v>
      </c>
      <c r="L39" s="21">
        <f t="shared" si="8"/>
        <v>77269.92869</v>
      </c>
      <c r="N39" s="38" t="s">
        <v>64</v>
      </c>
      <c r="O39" s="41">
        <f>'P1-C2-Naive'!L5</f>
        <v>0.2896750241</v>
      </c>
      <c r="P39" s="42">
        <f>'P1-C2- Classical Decomposition'!R20</f>
        <v>0.2501140349</v>
      </c>
      <c r="Q39" s="41">
        <f t="shared" si="9"/>
        <v>0.2976721442</v>
      </c>
    </row>
    <row r="40">
      <c r="A40" s="17">
        <v>35.0</v>
      </c>
      <c r="B40" s="21"/>
      <c r="C40" s="17">
        <v>11.0</v>
      </c>
      <c r="D40" s="19">
        <v>18000.0</v>
      </c>
      <c r="E40" s="17">
        <f t="shared" si="2"/>
        <v>8741.276845</v>
      </c>
      <c r="F40" s="21">
        <f t="shared" si="3"/>
        <v>86.19988248</v>
      </c>
      <c r="G40" s="21">
        <f t="shared" si="4"/>
        <v>2.10628812</v>
      </c>
      <c r="H40" s="21">
        <f t="shared" si="5"/>
        <v>18619.0189</v>
      </c>
      <c r="I40" s="19">
        <f t="shared" si="6"/>
        <v>-619.0189023</v>
      </c>
      <c r="J40" s="21">
        <f>abs(H40-AVERAGE($D$16,$D$28,$D$40,$D$52,$D$64))</f>
        <v>619.0189023</v>
      </c>
      <c r="K40" s="23">
        <f t="shared" si="7"/>
        <v>0.03438993902</v>
      </c>
      <c r="L40" s="21">
        <f t="shared" si="8"/>
        <v>383184.4014</v>
      </c>
      <c r="N40" s="38" t="s">
        <v>68</v>
      </c>
      <c r="O40" s="39">
        <f>'P1-C2-Naive'!L6</f>
        <v>5145833.333</v>
      </c>
      <c r="P40" s="40">
        <f>'P1-C2- Classical Decomposition'!R21</f>
        <v>2986575.252</v>
      </c>
      <c r="Q40" s="39">
        <f t="shared" si="9"/>
        <v>3717682.719</v>
      </c>
    </row>
    <row r="41">
      <c r="A41" s="17">
        <v>36.0</v>
      </c>
      <c r="B41" s="21"/>
      <c r="C41" s="17">
        <v>12.0</v>
      </c>
      <c r="D41" s="19">
        <v>8000.0</v>
      </c>
      <c r="E41" s="17">
        <f t="shared" si="2"/>
        <v>8707.852784</v>
      </c>
      <c r="F41" s="21">
        <f t="shared" si="3"/>
        <v>80.21868531</v>
      </c>
      <c r="G41" s="21">
        <f t="shared" si="4"/>
        <v>1.145854455</v>
      </c>
      <c r="H41" s="21">
        <f t="shared" si="5"/>
        <v>10974.33369</v>
      </c>
      <c r="I41" s="19">
        <f t="shared" si="6"/>
        <v>-2974.333691</v>
      </c>
      <c r="J41" s="21">
        <f>abs(H41-AVERAGE($D$17,$D$29,$D$41,$D$53,$D$65))</f>
        <v>1774.333691</v>
      </c>
      <c r="K41" s="23">
        <f t="shared" si="7"/>
        <v>0.3717917114</v>
      </c>
      <c r="L41" s="21">
        <f t="shared" si="8"/>
        <v>8846660.907</v>
      </c>
    </row>
    <row r="42">
      <c r="A42" s="17">
        <v>37.0</v>
      </c>
      <c r="B42" s="17" t="s">
        <v>71</v>
      </c>
      <c r="C42" s="17">
        <v>1.0</v>
      </c>
      <c r="D42" s="19">
        <v>5000.0</v>
      </c>
      <c r="E42" s="17">
        <f t="shared" si="2"/>
        <v>9127.853877</v>
      </c>
      <c r="F42" s="21">
        <f t="shared" si="3"/>
        <v>97.20780566</v>
      </c>
      <c r="G42" s="21">
        <f t="shared" si="4"/>
        <v>0.3889255295</v>
      </c>
      <c r="H42" s="21">
        <f t="shared" si="5"/>
        <v>2819.632184</v>
      </c>
      <c r="I42" s="19">
        <f t="shared" si="6"/>
        <v>2180.367816</v>
      </c>
      <c r="J42" s="21">
        <f>abs(H42-AVERAGE($D$6,$D$18,$D$30,$D$42,$D$54))</f>
        <v>580.3678162</v>
      </c>
      <c r="K42" s="23">
        <f t="shared" si="7"/>
        <v>0.4360735632</v>
      </c>
      <c r="L42" s="21">
        <f t="shared" si="8"/>
        <v>4754003.814</v>
      </c>
      <c r="N42" s="2" t="s">
        <v>104</v>
      </c>
    </row>
    <row r="43">
      <c r="A43" s="17">
        <v>38.0</v>
      </c>
      <c r="B43" s="21"/>
      <c r="C43" s="17">
        <v>2.0</v>
      </c>
      <c r="D43" s="19">
        <v>4000.0</v>
      </c>
      <c r="E43" s="17">
        <f t="shared" si="2"/>
        <v>9138.011736</v>
      </c>
      <c r="F43" s="21">
        <f t="shared" si="3"/>
        <v>92.85530832</v>
      </c>
      <c r="G43" s="21">
        <f t="shared" si="4"/>
        <v>0.5054479387</v>
      </c>
      <c r="H43" s="21">
        <f t="shared" si="5"/>
        <v>4930.510068</v>
      </c>
      <c r="I43" s="19">
        <f t="shared" si="6"/>
        <v>-930.510068</v>
      </c>
      <c r="J43" s="21">
        <f>abs(H43-AVERAGE($D$7,$D$19,$D$31,$D$43,$D$55))</f>
        <v>1330.510068</v>
      </c>
      <c r="K43" s="23">
        <f t="shared" si="7"/>
        <v>0.232627517</v>
      </c>
      <c r="L43" s="21">
        <f t="shared" si="8"/>
        <v>865848.9867</v>
      </c>
    </row>
    <row r="44">
      <c r="A44" s="17">
        <v>39.0</v>
      </c>
      <c r="B44" s="21"/>
      <c r="C44" s="17">
        <v>3.0</v>
      </c>
      <c r="D44" s="19">
        <v>4000.0</v>
      </c>
      <c r="E44" s="17">
        <f t="shared" si="2"/>
        <v>9171.007158</v>
      </c>
      <c r="F44" s="21">
        <f t="shared" si="3"/>
        <v>89.86231404</v>
      </c>
      <c r="G44" s="21">
        <f t="shared" si="4"/>
        <v>0.4793802739</v>
      </c>
      <c r="H44" s="21">
        <f t="shared" si="5"/>
        <v>4596.090111</v>
      </c>
      <c r="I44" s="19">
        <f t="shared" si="6"/>
        <v>-596.090111</v>
      </c>
      <c r="J44" s="21">
        <f>abs(H44-AVERAGE($D$8,$D$20,$D$32,$D$44,$D$56))</f>
        <v>996.090111</v>
      </c>
      <c r="K44" s="23">
        <f t="shared" si="7"/>
        <v>0.1490225277</v>
      </c>
      <c r="L44" s="21">
        <f t="shared" si="8"/>
        <v>355323.4204</v>
      </c>
    </row>
    <row r="45">
      <c r="A45" s="17">
        <v>40.0</v>
      </c>
      <c r="B45" s="21"/>
      <c r="C45" s="17">
        <v>4.0</v>
      </c>
      <c r="D45" s="19">
        <v>2000.0</v>
      </c>
      <c r="E45" s="17">
        <f t="shared" si="2"/>
        <v>9006.024536</v>
      </c>
      <c r="F45" s="21">
        <f t="shared" si="3"/>
        <v>77.12006721</v>
      </c>
      <c r="G45" s="21">
        <f t="shared" si="4"/>
        <v>0.4028396106</v>
      </c>
      <c r="H45" s="21">
        <f t="shared" si="5"/>
        <v>4448.095363</v>
      </c>
      <c r="I45" s="19">
        <f t="shared" si="6"/>
        <v>-2448.095363</v>
      </c>
      <c r="J45" s="21">
        <f>abs(H45-AVERAGE($D$9,$D$21,$D$33,$D$45,$D$57))</f>
        <v>1448.095363</v>
      </c>
      <c r="K45" s="23">
        <f t="shared" si="7"/>
        <v>1.224047682</v>
      </c>
      <c r="L45" s="21">
        <f t="shared" si="8"/>
        <v>5993170.909</v>
      </c>
    </row>
    <row r="46">
      <c r="A46" s="17">
        <v>41.0</v>
      </c>
      <c r="B46" s="21"/>
      <c r="C46" s="17">
        <v>5.0</v>
      </c>
      <c r="D46" s="19">
        <v>5000.0</v>
      </c>
      <c r="E46" s="17">
        <f t="shared" si="2"/>
        <v>9052.955452</v>
      </c>
      <c r="F46" s="21">
        <f t="shared" si="3"/>
        <v>75.61060964</v>
      </c>
      <c r="G46" s="21">
        <f t="shared" si="4"/>
        <v>0.5784586712</v>
      </c>
      <c r="H46" s="21">
        <f t="shared" si="5"/>
        <v>5356.030948</v>
      </c>
      <c r="I46" s="19">
        <f t="shared" si="6"/>
        <v>-356.0309483</v>
      </c>
      <c r="J46" s="21">
        <f>abs(H46-AVERAGE($D$10,$D$22,$D$34,$D$46,$D$58))</f>
        <v>356.0309483</v>
      </c>
      <c r="K46" s="23">
        <f t="shared" si="7"/>
        <v>0.07120618967</v>
      </c>
      <c r="L46" s="21">
        <f t="shared" si="8"/>
        <v>126758.0362</v>
      </c>
    </row>
    <row r="47">
      <c r="A47" s="17">
        <v>42.0</v>
      </c>
      <c r="B47" s="21"/>
      <c r="C47" s="17">
        <v>6.0</v>
      </c>
      <c r="D47" s="19">
        <v>7000.0</v>
      </c>
      <c r="E47" s="17">
        <f t="shared" si="2"/>
        <v>9063.438332</v>
      </c>
      <c r="F47" s="21">
        <f t="shared" si="3"/>
        <v>72.35422316</v>
      </c>
      <c r="G47" s="21">
        <f t="shared" si="4"/>
        <v>0.8578172981</v>
      </c>
      <c r="H47" s="21">
        <f t="shared" si="5"/>
        <v>8165.073956</v>
      </c>
      <c r="I47" s="19">
        <f t="shared" si="6"/>
        <v>-1165.073956</v>
      </c>
      <c r="J47" s="21">
        <f>abs(H47-AVERAGE($D$11,$D$23,$D$35,$D$47,$D$59))</f>
        <v>1565.073956</v>
      </c>
      <c r="K47" s="23">
        <f t="shared" si="7"/>
        <v>0.1664391366</v>
      </c>
      <c r="L47" s="21">
        <f t="shared" si="8"/>
        <v>1357397.323</v>
      </c>
    </row>
    <row r="48">
      <c r="A48" s="17">
        <v>43.0</v>
      </c>
      <c r="B48" s="21"/>
      <c r="C48" s="17">
        <v>7.0</v>
      </c>
      <c r="D48" s="19">
        <v>10000.0</v>
      </c>
      <c r="E48" s="17">
        <f t="shared" si="2"/>
        <v>9255.822263</v>
      </c>
      <c r="F48" s="21">
        <f t="shared" si="3"/>
        <v>78.3557086</v>
      </c>
      <c r="G48" s="21">
        <f t="shared" si="4"/>
        <v>0.9308960871</v>
      </c>
      <c r="H48" s="21">
        <f t="shared" si="5"/>
        <v>7919.11087</v>
      </c>
      <c r="I48" s="19">
        <f t="shared" si="6"/>
        <v>2080.88913</v>
      </c>
      <c r="J48" s="21">
        <f>abs(H48-AVERAGE($D$12,$D$24,$D$36,$D$48,$D$60))</f>
        <v>919.1108695</v>
      </c>
      <c r="K48" s="23">
        <f t="shared" si="7"/>
        <v>0.208088913</v>
      </c>
      <c r="L48" s="21">
        <f t="shared" si="8"/>
        <v>4330099.573</v>
      </c>
      <c r="N48" s="32" t="s">
        <v>105</v>
      </c>
    </row>
    <row r="49">
      <c r="A49" s="17">
        <v>44.0</v>
      </c>
      <c r="B49" s="21"/>
      <c r="C49" s="17">
        <v>8.0</v>
      </c>
      <c r="D49" s="19">
        <v>14000.0</v>
      </c>
      <c r="E49" s="17">
        <f t="shared" si="2"/>
        <v>9547.152961</v>
      </c>
      <c r="F49" s="21">
        <f t="shared" si="3"/>
        <v>89.00445806</v>
      </c>
      <c r="G49" s="21">
        <f t="shared" si="4"/>
        <v>1.160845097</v>
      </c>
      <c r="H49" s="21">
        <f t="shared" si="5"/>
        <v>9613.181506</v>
      </c>
      <c r="I49" s="19">
        <f t="shared" si="6"/>
        <v>4386.818494</v>
      </c>
      <c r="J49" s="21">
        <f>abs(H49-AVERAGE($D$13,$D$25,$D$37,$D$49,$D$61))</f>
        <v>13.18150572</v>
      </c>
      <c r="K49" s="23">
        <f t="shared" si="7"/>
        <v>0.3133441782</v>
      </c>
      <c r="L49" s="21">
        <f t="shared" si="8"/>
        <v>19244176.5</v>
      </c>
      <c r="N49" s="43" t="s">
        <v>106</v>
      </c>
      <c r="O49" s="43" t="s">
        <v>107</v>
      </c>
      <c r="P49" s="43" t="s">
        <v>108</v>
      </c>
      <c r="Q49" s="43" t="s">
        <v>109</v>
      </c>
    </row>
    <row r="50">
      <c r="A50" s="17">
        <v>45.0</v>
      </c>
      <c r="B50" s="21"/>
      <c r="C50" s="17">
        <v>9.0</v>
      </c>
      <c r="D50" s="19">
        <v>16000.0</v>
      </c>
      <c r="E50" s="17">
        <f t="shared" si="2"/>
        <v>9652.172242</v>
      </c>
      <c r="F50" s="21">
        <f t="shared" si="3"/>
        <v>89.80519919</v>
      </c>
      <c r="G50" s="21">
        <f t="shared" si="4"/>
        <v>1.622195881</v>
      </c>
      <c r="H50" s="21">
        <f t="shared" si="5"/>
        <v>15485.28429</v>
      </c>
      <c r="I50" s="19">
        <f t="shared" si="6"/>
        <v>514.7157085</v>
      </c>
      <c r="J50" s="21">
        <f>abs(H50-AVERAGE($D$14,$D$26,$D$38,$D$50,$D$62))</f>
        <v>885.2842915</v>
      </c>
      <c r="K50" s="23">
        <f t="shared" si="7"/>
        <v>0.03216973178</v>
      </c>
      <c r="L50" s="21">
        <f t="shared" si="8"/>
        <v>264932.2606</v>
      </c>
      <c r="N50" s="44" t="s">
        <v>110</v>
      </c>
      <c r="O50" s="45">
        <v>3.549207364E7</v>
      </c>
      <c r="P50" s="46">
        <v>0.211</v>
      </c>
      <c r="Q50" s="44" t="s">
        <v>111</v>
      </c>
    </row>
    <row r="51">
      <c r="A51" s="17">
        <v>46.0</v>
      </c>
      <c r="B51" s="21"/>
      <c r="C51" s="17">
        <v>10.0</v>
      </c>
      <c r="D51" s="19">
        <v>16000.0</v>
      </c>
      <c r="E51" s="17">
        <f t="shared" si="2"/>
        <v>9711.591805</v>
      </c>
      <c r="F51" s="21">
        <f t="shared" si="3"/>
        <v>88.28591739</v>
      </c>
      <c r="G51" s="21">
        <f t="shared" si="4"/>
        <v>1.720407044</v>
      </c>
      <c r="H51" s="21">
        <f t="shared" si="5"/>
        <v>17064.49767</v>
      </c>
      <c r="I51" s="19">
        <f t="shared" si="6"/>
        <v>-1064.497672</v>
      </c>
      <c r="J51" s="21">
        <f>abs(H51-AVERAGE($D$15,$D$27,$D$39,$D$51,$D$63))</f>
        <v>2064.497672</v>
      </c>
      <c r="K51" s="23">
        <f t="shared" si="7"/>
        <v>0.06653110449</v>
      </c>
      <c r="L51" s="21">
        <f t="shared" si="8"/>
        <v>1133155.294</v>
      </c>
      <c r="N51" s="44" t="s">
        <v>112</v>
      </c>
      <c r="O51" s="45">
        <v>3.397648546E7</v>
      </c>
      <c r="P51" s="46">
        <v>0.392</v>
      </c>
      <c r="Q51" s="44" t="s">
        <v>111</v>
      </c>
    </row>
    <row r="52">
      <c r="A52" s="17">
        <v>47.0</v>
      </c>
      <c r="B52" s="21"/>
      <c r="C52" s="17">
        <v>11.0</v>
      </c>
      <c r="D52" s="19">
        <v>20000.0</v>
      </c>
      <c r="E52" s="17">
        <f t="shared" si="2"/>
        <v>9784.652692</v>
      </c>
      <c r="F52" s="21">
        <f t="shared" si="3"/>
        <v>87.52466586</v>
      </c>
      <c r="G52" s="21">
        <f t="shared" si="4"/>
        <v>2.087606893</v>
      </c>
      <c r="H52" s="21">
        <f t="shared" si="5"/>
        <v>20641.36602</v>
      </c>
      <c r="I52" s="19">
        <f t="shared" si="6"/>
        <v>-641.3660212</v>
      </c>
      <c r="J52" s="21">
        <f>abs(H52-AVERAGE($D$16,$D$28,$D$40,$D$52,$D$64))</f>
        <v>2641.366021</v>
      </c>
      <c r="K52" s="23">
        <f t="shared" si="7"/>
        <v>0.03206830106</v>
      </c>
      <c r="L52" s="21">
        <f t="shared" si="8"/>
        <v>411350.3731</v>
      </c>
      <c r="N52" s="44" t="s">
        <v>113</v>
      </c>
      <c r="O52" s="45">
        <v>9810307.46</v>
      </c>
      <c r="P52" s="46">
        <v>0.349</v>
      </c>
      <c r="Q52" s="44" t="s">
        <v>111</v>
      </c>
    </row>
    <row r="53">
      <c r="A53" s="17">
        <v>48.0</v>
      </c>
      <c r="B53" s="21"/>
      <c r="C53" s="17">
        <v>12.0</v>
      </c>
      <c r="D53" s="19">
        <v>12000.0</v>
      </c>
      <c r="E53" s="17">
        <f t="shared" si="2"/>
        <v>9902.195201</v>
      </c>
      <c r="F53" s="21">
        <f t="shared" si="3"/>
        <v>89.02555804</v>
      </c>
      <c r="G53" s="21">
        <f t="shared" si="4"/>
        <v>1.165653868</v>
      </c>
      <c r="H53" s="21">
        <f t="shared" si="5"/>
        <v>11312.0784</v>
      </c>
      <c r="I53" s="19">
        <f t="shared" si="6"/>
        <v>687.9215961</v>
      </c>
      <c r="J53" s="21">
        <f>abs(H53-AVERAGE($D$17,$D$29,$D$41,$D$53,$D$65))</f>
        <v>2112.078404</v>
      </c>
      <c r="K53" s="23">
        <f t="shared" si="7"/>
        <v>0.05732679967</v>
      </c>
      <c r="L53" s="21">
        <f t="shared" si="8"/>
        <v>473236.1224</v>
      </c>
      <c r="N53" s="44" t="s">
        <v>114</v>
      </c>
      <c r="O53" s="45">
        <v>8031200.46</v>
      </c>
      <c r="P53" s="46">
        <v>0.443</v>
      </c>
      <c r="Q53" s="44" t="s">
        <v>111</v>
      </c>
    </row>
    <row r="54">
      <c r="A54" s="17">
        <v>49.0</v>
      </c>
      <c r="B54" s="17" t="s">
        <v>72</v>
      </c>
      <c r="C54" s="17">
        <v>1.0</v>
      </c>
      <c r="D54" s="19">
        <v>5000.0</v>
      </c>
      <c r="E54" s="17">
        <f t="shared" si="2"/>
        <v>10134.4563</v>
      </c>
      <c r="F54" s="21">
        <f t="shared" si="3"/>
        <v>96.18733511</v>
      </c>
      <c r="G54" s="21">
        <f t="shared" si="4"/>
        <v>0.4202577841</v>
      </c>
      <c r="H54" s="21">
        <f t="shared" si="5"/>
        <v>3885.840824</v>
      </c>
      <c r="I54" s="19">
        <f t="shared" si="6"/>
        <v>1114.159176</v>
      </c>
      <c r="J54" s="21">
        <f>abs(H54-AVERAGE($D$6,$D$18,$D$30,$D$42,$D$54))</f>
        <v>485.8408243</v>
      </c>
      <c r="K54" s="23">
        <f t="shared" si="7"/>
        <v>0.2228318351</v>
      </c>
      <c r="L54" s="21">
        <f t="shared" si="8"/>
        <v>1241350.669</v>
      </c>
      <c r="N54" s="44" t="s">
        <v>115</v>
      </c>
      <c r="O54" s="45">
        <v>7500259.83</v>
      </c>
      <c r="P54" s="46">
        <v>0.364</v>
      </c>
      <c r="Q54" s="44" t="s">
        <v>111</v>
      </c>
    </row>
    <row r="55">
      <c r="A55" s="17">
        <v>50.0</v>
      </c>
      <c r="B55" s="21"/>
      <c r="C55" s="17">
        <v>2.0</v>
      </c>
      <c r="D55" s="19">
        <v>2000.0</v>
      </c>
      <c r="E55" s="17">
        <f t="shared" si="2"/>
        <v>9916.955767</v>
      </c>
      <c r="F55" s="21">
        <f t="shared" si="3"/>
        <v>80.50294165</v>
      </c>
      <c r="G55" s="21">
        <f t="shared" si="4"/>
        <v>0.4143159949</v>
      </c>
      <c r="H55" s="21">
        <f t="shared" si="5"/>
        <v>5171.057737</v>
      </c>
      <c r="I55" s="19">
        <f t="shared" si="6"/>
        <v>-3171.057737</v>
      </c>
      <c r="J55" s="21">
        <f>abs(H55-AVERAGE($D$7,$D$19,$D$31,$D$43,$D$55))</f>
        <v>1571.057737</v>
      </c>
      <c r="K55" s="23">
        <f t="shared" si="7"/>
        <v>1.585528868</v>
      </c>
      <c r="L55" s="21">
        <f t="shared" si="8"/>
        <v>10055607.17</v>
      </c>
      <c r="N55" s="44" t="s">
        <v>116</v>
      </c>
      <c r="O55" s="45">
        <v>6867538.82</v>
      </c>
      <c r="P55" s="46">
        <v>0.32</v>
      </c>
      <c r="Q55" s="44" t="s">
        <v>111</v>
      </c>
    </row>
    <row r="56">
      <c r="A56" s="17">
        <v>51.0</v>
      </c>
      <c r="B56" s="21"/>
      <c r="C56" s="17">
        <v>3.0</v>
      </c>
      <c r="D56" s="19">
        <v>3000.0</v>
      </c>
      <c r="E56" s="17">
        <f t="shared" si="2"/>
        <v>9810.489762</v>
      </c>
      <c r="F56" s="21">
        <f t="shared" si="3"/>
        <v>71.15449433</v>
      </c>
      <c r="G56" s="21">
        <f t="shared" si="4"/>
        <v>0.427304731</v>
      </c>
      <c r="H56" s="21">
        <f t="shared" si="5"/>
        <v>4792.584494</v>
      </c>
      <c r="I56" s="19">
        <f t="shared" si="6"/>
        <v>-1792.584494</v>
      </c>
      <c r="J56" s="21">
        <f>abs(H56-AVERAGE($D$8,$D$20,$D$32,$D$44,$D$56))</f>
        <v>1192.584494</v>
      </c>
      <c r="K56" s="23">
        <f t="shared" si="7"/>
        <v>0.5975281648</v>
      </c>
      <c r="L56" s="21">
        <f t="shared" si="8"/>
        <v>3213359.169</v>
      </c>
      <c r="N56" s="44" t="s">
        <v>117</v>
      </c>
      <c r="O56" s="45">
        <v>6375908.08</v>
      </c>
      <c r="P56" s="46">
        <v>0.248</v>
      </c>
      <c r="Q56" s="44" t="s">
        <v>111</v>
      </c>
    </row>
    <row r="57">
      <c r="A57" s="17">
        <v>52.0</v>
      </c>
      <c r="B57" s="21"/>
      <c r="C57" s="17">
        <v>4.0</v>
      </c>
      <c r="D57" s="19">
        <v>2000.0</v>
      </c>
      <c r="E57" s="17">
        <f t="shared" si="2"/>
        <v>9635.799797</v>
      </c>
      <c r="F57" s="21">
        <f t="shared" si="3"/>
        <v>58.86227137</v>
      </c>
      <c r="G57" s="21">
        <f t="shared" si="4"/>
        <v>0.3442555217</v>
      </c>
      <c r="H57" s="21">
        <f t="shared" si="5"/>
        <v>3980.717724</v>
      </c>
      <c r="I57" s="19">
        <f t="shared" si="6"/>
        <v>-1980.717724</v>
      </c>
      <c r="J57" s="21">
        <f>abs(H57-AVERAGE($D$9,$D$21,$D$33,$D$45,$D$57))</f>
        <v>980.717724</v>
      </c>
      <c r="K57" s="23">
        <f t="shared" si="7"/>
        <v>0.990358862</v>
      </c>
      <c r="L57" s="21">
        <f t="shared" si="8"/>
        <v>3923242.702</v>
      </c>
      <c r="N57" s="47" t="s">
        <v>118</v>
      </c>
      <c r="O57" s="48">
        <f>SUM(O47:O56)</f>
        <v>108053773.8</v>
      </c>
    </row>
    <row r="58">
      <c r="A58" s="17">
        <v>53.0</v>
      </c>
      <c r="B58" s="21"/>
      <c r="C58" s="17">
        <v>5.0</v>
      </c>
      <c r="D58" s="19">
        <v>7000.0</v>
      </c>
      <c r="E58" s="17">
        <f t="shared" si="2"/>
        <v>9814.985156</v>
      </c>
      <c r="F58" s="21">
        <f t="shared" si="3"/>
        <v>64.87842573</v>
      </c>
      <c r="G58" s="21">
        <f t="shared" si="4"/>
        <v>0.6188796206</v>
      </c>
      <c r="H58" s="21">
        <f t="shared" si="5"/>
        <v>5607.961338</v>
      </c>
      <c r="I58" s="19">
        <f t="shared" si="6"/>
        <v>1392.038662</v>
      </c>
      <c r="J58" s="21">
        <f>abs(H58-AVERAGE($D$10,$D$22,$D$34,$D$46,$D$58))</f>
        <v>607.9613376</v>
      </c>
      <c r="K58" s="23">
        <f t="shared" si="7"/>
        <v>0.1988626661</v>
      </c>
      <c r="L58" s="21">
        <f t="shared" si="8"/>
        <v>1937771.638</v>
      </c>
      <c r="N58" s="47" t="s">
        <v>119</v>
      </c>
      <c r="O58" s="49">
        <f>O57/(433.07*1000000)</f>
        <v>0.2495064857</v>
      </c>
    </row>
    <row r="59">
      <c r="A59" s="17">
        <v>54.0</v>
      </c>
      <c r="B59" s="21"/>
      <c r="C59" s="17">
        <v>6.0</v>
      </c>
      <c r="D59" s="19">
        <v>6000.0</v>
      </c>
      <c r="E59" s="17">
        <f t="shared" si="2"/>
        <v>9735.595222</v>
      </c>
      <c r="F59" s="21">
        <f t="shared" si="3"/>
        <v>57.66500777</v>
      </c>
      <c r="G59" s="21">
        <f t="shared" si="4"/>
        <v>0.78536065</v>
      </c>
      <c r="H59" s="21">
        <f t="shared" si="5"/>
        <v>8475.117883</v>
      </c>
      <c r="I59" s="19">
        <f t="shared" si="6"/>
        <v>-2475.117883</v>
      </c>
      <c r="J59" s="21">
        <f>abs(H59-AVERAGE($D$11,$D$23,$D$35,$D$47,$D$59))</f>
        <v>1875.117883</v>
      </c>
      <c r="K59" s="23">
        <f t="shared" si="7"/>
        <v>0.4125196471</v>
      </c>
      <c r="L59" s="21">
        <f t="shared" si="8"/>
        <v>6126208.534</v>
      </c>
    </row>
    <row r="60">
      <c r="A60" s="17">
        <v>55.0</v>
      </c>
      <c r="B60" s="21"/>
      <c r="C60" s="17">
        <v>7.0</v>
      </c>
      <c r="D60" s="19">
        <v>8000.0</v>
      </c>
      <c r="E60" s="17">
        <f t="shared" si="2"/>
        <v>9733.290721</v>
      </c>
      <c r="F60" s="21">
        <f t="shared" si="3"/>
        <v>54.66653231</v>
      </c>
      <c r="G60" s="21">
        <f t="shared" si="4"/>
        <v>0.898203683</v>
      </c>
      <c r="H60" s="21">
        <f t="shared" si="5"/>
        <v>9116.507628</v>
      </c>
      <c r="I60" s="19">
        <f t="shared" si="6"/>
        <v>-1116.507628</v>
      </c>
      <c r="J60" s="21">
        <f>abs(H60-AVERAGE($D$12,$D$24,$D$36,$D$48,$D$60))</f>
        <v>2116.507628</v>
      </c>
      <c r="K60" s="23">
        <f t="shared" si="7"/>
        <v>0.1395634535</v>
      </c>
      <c r="L60" s="21">
        <f t="shared" si="8"/>
        <v>1246589.284</v>
      </c>
    </row>
    <row r="61">
      <c r="A61" s="17">
        <v>56.0</v>
      </c>
      <c r="B61" s="21"/>
      <c r="C61" s="17">
        <v>8.0</v>
      </c>
      <c r="D61" s="19">
        <v>10000.0</v>
      </c>
      <c r="E61" s="17">
        <f t="shared" si="2"/>
        <v>9729.28008</v>
      </c>
      <c r="F61" s="21">
        <f t="shared" si="3"/>
        <v>51.73267364</v>
      </c>
      <c r="G61" s="21">
        <f t="shared" si="4"/>
        <v>1.120939151</v>
      </c>
      <c r="H61" s="21">
        <f t="shared" si="5"/>
        <v>11362.30218</v>
      </c>
      <c r="I61" s="19">
        <f t="shared" si="6"/>
        <v>-1362.302183</v>
      </c>
      <c r="J61" s="21">
        <f>abs(H61-AVERAGE($D$13,$D$25,$D$37,$D$49,$D$61))</f>
        <v>1762.302183</v>
      </c>
      <c r="K61" s="23">
        <f t="shared" si="7"/>
        <v>0.1362302183</v>
      </c>
      <c r="L61" s="21">
        <f t="shared" si="8"/>
        <v>1855867.237</v>
      </c>
    </row>
    <row r="62">
      <c r="A62" s="17">
        <v>57.0</v>
      </c>
      <c r="B62" s="21"/>
      <c r="C62" s="17">
        <v>9.0</v>
      </c>
      <c r="D62" s="19">
        <v>20000.0</v>
      </c>
      <c r="E62" s="17">
        <f t="shared" si="2"/>
        <v>9908.410481</v>
      </c>
      <c r="F62" s="21">
        <f t="shared" si="3"/>
        <v>58.10256005</v>
      </c>
      <c r="G62" s="21">
        <f t="shared" si="4"/>
        <v>1.741083285</v>
      </c>
      <c r="H62" s="21">
        <f t="shared" si="5"/>
        <v>15866.7186</v>
      </c>
      <c r="I62" s="19">
        <f t="shared" si="6"/>
        <v>4133.281399</v>
      </c>
      <c r="J62" s="21">
        <f>abs(H62-AVERAGE($D$14,$D$26,$D$38,$D$50,$D$62))</f>
        <v>1266.718601</v>
      </c>
      <c r="K62" s="23">
        <f t="shared" si="7"/>
        <v>0.20666407</v>
      </c>
      <c r="L62" s="21">
        <f t="shared" si="8"/>
        <v>17084015.13</v>
      </c>
    </row>
    <row r="63">
      <c r="A63" s="17">
        <v>58.0</v>
      </c>
      <c r="B63" s="21"/>
      <c r="C63" s="17">
        <v>10.0</v>
      </c>
      <c r="D63" s="19">
        <v>20000.0</v>
      </c>
      <c r="E63" s="17">
        <f t="shared" si="2"/>
        <v>10049.44518</v>
      </c>
      <c r="F63" s="21">
        <f t="shared" si="3"/>
        <v>62.24916705</v>
      </c>
      <c r="G63" s="21">
        <f t="shared" si="4"/>
        <v>1.801332817</v>
      </c>
      <c r="H63" s="21">
        <f t="shared" si="5"/>
        <v>17146.45924</v>
      </c>
      <c r="I63" s="19">
        <f t="shared" si="6"/>
        <v>2853.540757</v>
      </c>
      <c r="J63" s="21">
        <f>abs(H63-AVERAGE($D$15,$D$27,$D$39,$D$51,$D$63))</f>
        <v>2146.459243</v>
      </c>
      <c r="K63" s="23">
        <f t="shared" si="7"/>
        <v>0.1426770379</v>
      </c>
      <c r="L63" s="21">
        <f t="shared" si="8"/>
        <v>8142694.853</v>
      </c>
    </row>
    <row r="64">
      <c r="A64" s="17">
        <v>59.0</v>
      </c>
      <c r="B64" s="21"/>
      <c r="C64" s="17">
        <v>11.0</v>
      </c>
      <c r="D64" s="19">
        <v>22000.0</v>
      </c>
      <c r="E64" s="17">
        <f t="shared" si="2"/>
        <v>10133.02876</v>
      </c>
      <c r="F64" s="21">
        <f t="shared" si="3"/>
        <v>63.31588749</v>
      </c>
      <c r="G64" s="21">
        <f t="shared" si="4"/>
        <v>2.112660192</v>
      </c>
      <c r="H64" s="21">
        <f t="shared" si="5"/>
        <v>21109.24282</v>
      </c>
      <c r="I64" s="19">
        <f t="shared" si="6"/>
        <v>890.7571791</v>
      </c>
      <c r="J64" s="21">
        <f>abs(H64-AVERAGE($D$16,$D$28,$D$40,$D$52,$D$64))</f>
        <v>3109.242821</v>
      </c>
      <c r="K64" s="23">
        <f t="shared" si="7"/>
        <v>0.04048896269</v>
      </c>
      <c r="L64" s="21">
        <f t="shared" si="8"/>
        <v>793448.3521</v>
      </c>
    </row>
    <row r="65">
      <c r="A65" s="17">
        <v>60.0</v>
      </c>
      <c r="B65" s="21"/>
      <c r="C65" s="17">
        <v>12.0</v>
      </c>
      <c r="D65" s="19">
        <v>8000.0</v>
      </c>
      <c r="E65" s="17">
        <f t="shared" si="2"/>
        <v>10029.68245</v>
      </c>
      <c r="F65" s="21">
        <f t="shared" si="3"/>
        <v>54.98277789</v>
      </c>
      <c r="G65" s="21">
        <f t="shared" si="4"/>
        <v>1.055247437</v>
      </c>
      <c r="H65" s="21">
        <f t="shared" si="5"/>
        <v>11885.40858</v>
      </c>
      <c r="I65" s="19">
        <f t="shared" si="6"/>
        <v>-3885.408575</v>
      </c>
      <c r="J65" s="21">
        <f>abs(H65-AVERAGE($D$17,$D$29,$D$41,$D$53,$D$65))</f>
        <v>2685.408575</v>
      </c>
      <c r="K65" s="23">
        <f t="shared" si="7"/>
        <v>0.4856760719</v>
      </c>
      <c r="L65" s="21">
        <f t="shared" si="8"/>
        <v>15096399.8</v>
      </c>
      <c r="M65" s="2" t="s">
        <v>120</v>
      </c>
    </row>
    <row r="66">
      <c r="A66" s="17">
        <v>61.0</v>
      </c>
      <c r="B66" s="24" t="s">
        <v>73</v>
      </c>
      <c r="C66" s="24">
        <v>1.0</v>
      </c>
      <c r="D66" s="17" t="s">
        <v>67</v>
      </c>
      <c r="E66" s="17" t="s">
        <v>67</v>
      </c>
      <c r="F66" s="17" t="s">
        <v>67</v>
      </c>
      <c r="G66" s="17" t="s">
        <v>67</v>
      </c>
      <c r="H66" s="26">
        <f t="shared" ref="H66:H77" si="10">($E$65+M66*$F$65)*G54</f>
        <v>4238.159063</v>
      </c>
      <c r="I66" s="17" t="s">
        <v>67</v>
      </c>
      <c r="J66" s="17" t="s">
        <v>67</v>
      </c>
      <c r="K66" s="17" t="s">
        <v>67</v>
      </c>
      <c r="L66" s="17" t="s">
        <v>67</v>
      </c>
      <c r="M66" s="2">
        <v>1.0</v>
      </c>
    </row>
    <row r="67">
      <c r="A67" s="17">
        <v>62.0</v>
      </c>
      <c r="B67" s="26"/>
      <c r="C67" s="24">
        <v>2.0</v>
      </c>
      <c r="D67" s="17" t="s">
        <v>67</v>
      </c>
      <c r="E67" s="17" t="s">
        <v>67</v>
      </c>
      <c r="F67" s="17" t="s">
        <v>67</v>
      </c>
      <c r="G67" s="17" t="s">
        <v>67</v>
      </c>
      <c r="H67" s="26">
        <f t="shared" si="10"/>
        <v>4201.018353</v>
      </c>
      <c r="I67" s="17" t="s">
        <v>67</v>
      </c>
      <c r="J67" s="17" t="s">
        <v>67</v>
      </c>
      <c r="K67" s="17" t="s">
        <v>67</v>
      </c>
      <c r="L67" s="17" t="s">
        <v>67</v>
      </c>
      <c r="M67" s="2">
        <v>2.0</v>
      </c>
    </row>
    <row r="68">
      <c r="A68" s="17">
        <v>63.0</v>
      </c>
      <c r="B68" s="26"/>
      <c r="C68" s="24">
        <v>3.0</v>
      </c>
      <c r="D68" s="17" t="s">
        <v>67</v>
      </c>
      <c r="E68" s="17" t="s">
        <v>67</v>
      </c>
      <c r="F68" s="17" t="s">
        <v>67</v>
      </c>
      <c r="G68" s="17" t="s">
        <v>67</v>
      </c>
      <c r="H68" s="26">
        <f t="shared" si="10"/>
        <v>4356.213966</v>
      </c>
      <c r="I68" s="17" t="s">
        <v>67</v>
      </c>
      <c r="J68" s="17" t="s">
        <v>67</v>
      </c>
      <c r="K68" s="17" t="s">
        <v>67</v>
      </c>
      <c r="L68" s="17" t="s">
        <v>67</v>
      </c>
      <c r="M68" s="2">
        <v>3.0</v>
      </c>
    </row>
    <row r="69">
      <c r="A69" s="17">
        <v>64.0</v>
      </c>
      <c r="B69" s="26"/>
      <c r="C69" s="24">
        <v>4.0</v>
      </c>
      <c r="D69" s="17" t="s">
        <v>67</v>
      </c>
      <c r="E69" s="17" t="s">
        <v>67</v>
      </c>
      <c r="F69" s="17" t="s">
        <v>67</v>
      </c>
      <c r="G69" s="17" t="s">
        <v>67</v>
      </c>
      <c r="H69" s="26">
        <f t="shared" si="10"/>
        <v>3528.486065</v>
      </c>
      <c r="I69" s="17" t="s">
        <v>67</v>
      </c>
      <c r="J69" s="17" t="s">
        <v>67</v>
      </c>
      <c r="K69" s="17" t="s">
        <v>67</v>
      </c>
      <c r="L69" s="17" t="s">
        <v>67</v>
      </c>
      <c r="M69" s="2">
        <v>4.0</v>
      </c>
    </row>
    <row r="70">
      <c r="A70" s="17">
        <v>65.0</v>
      </c>
      <c r="B70" s="26"/>
      <c r="C70" s="24">
        <v>5.0</v>
      </c>
      <c r="D70" s="17" t="s">
        <v>67</v>
      </c>
      <c r="E70" s="17" t="s">
        <v>67</v>
      </c>
      <c r="F70" s="17" t="s">
        <v>67</v>
      </c>
      <c r="G70" s="17" t="s">
        <v>67</v>
      </c>
      <c r="H70" s="26">
        <f t="shared" si="10"/>
        <v>6377.304675</v>
      </c>
      <c r="I70" s="17" t="s">
        <v>67</v>
      </c>
      <c r="J70" s="17" t="s">
        <v>67</v>
      </c>
      <c r="K70" s="17" t="s">
        <v>67</v>
      </c>
      <c r="L70" s="17" t="s">
        <v>67</v>
      </c>
      <c r="M70" s="2">
        <v>5.0</v>
      </c>
    </row>
    <row r="71">
      <c r="A71" s="17">
        <v>66.0</v>
      </c>
      <c r="B71" s="26"/>
      <c r="C71" s="24">
        <v>6.0</v>
      </c>
      <c r="D71" s="17" t="s">
        <v>67</v>
      </c>
      <c r="E71" s="17" t="s">
        <v>67</v>
      </c>
      <c r="F71" s="17" t="s">
        <v>67</v>
      </c>
      <c r="G71" s="17" t="s">
        <v>67</v>
      </c>
      <c r="H71" s="26">
        <f t="shared" si="10"/>
        <v>8136.005792</v>
      </c>
      <c r="I71" s="17" t="s">
        <v>67</v>
      </c>
      <c r="J71" s="17" t="s">
        <v>67</v>
      </c>
      <c r="K71" s="17" t="s">
        <v>67</v>
      </c>
      <c r="L71" s="17" t="s">
        <v>67</v>
      </c>
      <c r="M71" s="2">
        <v>6.0</v>
      </c>
    </row>
    <row r="72">
      <c r="A72" s="17">
        <v>67.0</v>
      </c>
      <c r="B72" s="26"/>
      <c r="C72" s="24">
        <v>7.0</v>
      </c>
      <c r="D72" s="17" t="s">
        <v>67</v>
      </c>
      <c r="E72" s="17" t="s">
        <v>67</v>
      </c>
      <c r="F72" s="17" t="s">
        <v>67</v>
      </c>
      <c r="G72" s="17" t="s">
        <v>67</v>
      </c>
      <c r="H72" s="26">
        <f t="shared" si="10"/>
        <v>9354.397853</v>
      </c>
      <c r="I72" s="17" t="s">
        <v>67</v>
      </c>
      <c r="J72" s="17" t="s">
        <v>67</v>
      </c>
      <c r="K72" s="17" t="s">
        <v>67</v>
      </c>
      <c r="L72" s="17" t="s">
        <v>67</v>
      </c>
      <c r="M72" s="2">
        <v>7.0</v>
      </c>
    </row>
    <row r="73">
      <c r="A73" s="17">
        <v>68.0</v>
      </c>
      <c r="B73" s="26"/>
      <c r="C73" s="24">
        <v>8.0</v>
      </c>
      <c r="D73" s="17" t="s">
        <v>67</v>
      </c>
      <c r="E73" s="17" t="s">
        <v>67</v>
      </c>
      <c r="F73" s="17" t="s">
        <v>67</v>
      </c>
      <c r="G73" s="17" t="s">
        <v>67</v>
      </c>
      <c r="H73" s="26">
        <f t="shared" si="10"/>
        <v>11735.72252</v>
      </c>
      <c r="I73" s="17" t="s">
        <v>67</v>
      </c>
      <c r="J73" s="17" t="s">
        <v>67</v>
      </c>
      <c r="K73" s="17" t="s">
        <v>67</v>
      </c>
      <c r="L73" s="17" t="s">
        <v>67</v>
      </c>
      <c r="M73" s="2">
        <v>8.0</v>
      </c>
    </row>
    <row r="74">
      <c r="A74" s="17">
        <v>69.0</v>
      </c>
      <c r="B74" s="26"/>
      <c r="C74" s="24">
        <v>9.0</v>
      </c>
      <c r="D74" s="17" t="s">
        <v>67</v>
      </c>
      <c r="E74" s="17" t="s">
        <v>67</v>
      </c>
      <c r="F74" s="17" t="s">
        <v>67</v>
      </c>
      <c r="G74" s="17" t="s">
        <v>67</v>
      </c>
      <c r="H74" s="26">
        <f t="shared" si="10"/>
        <v>18324.07883</v>
      </c>
      <c r="I74" s="17" t="s">
        <v>67</v>
      </c>
      <c r="J74" s="17" t="s">
        <v>67</v>
      </c>
      <c r="K74" s="17" t="s">
        <v>67</v>
      </c>
      <c r="L74" s="17" t="s">
        <v>67</v>
      </c>
      <c r="M74" s="2">
        <v>9.0</v>
      </c>
    </row>
    <row r="75">
      <c r="A75" s="17">
        <v>70.0</v>
      </c>
      <c r="B75" s="26"/>
      <c r="C75" s="24">
        <v>10.0</v>
      </c>
      <c r="D75" s="17" t="s">
        <v>67</v>
      </c>
      <c r="E75" s="17" t="s">
        <v>67</v>
      </c>
      <c r="F75" s="17" t="s">
        <v>67</v>
      </c>
      <c r="G75" s="17" t="s">
        <v>67</v>
      </c>
      <c r="H75" s="26">
        <f t="shared" si="10"/>
        <v>19057.21897</v>
      </c>
      <c r="I75" s="17" t="s">
        <v>67</v>
      </c>
      <c r="J75" s="17" t="s">
        <v>67</v>
      </c>
      <c r="K75" s="17" t="s">
        <v>67</v>
      </c>
      <c r="L75" s="17" t="s">
        <v>67</v>
      </c>
      <c r="M75" s="2">
        <v>10.0</v>
      </c>
    </row>
    <row r="76">
      <c r="A76" s="17">
        <v>71.0</v>
      </c>
      <c r="B76" s="26"/>
      <c r="C76" s="24">
        <v>11.0</v>
      </c>
      <c r="D76" s="17" t="s">
        <v>67</v>
      </c>
      <c r="E76" s="17" t="s">
        <v>67</v>
      </c>
      <c r="F76" s="17" t="s">
        <v>67</v>
      </c>
      <c r="G76" s="17" t="s">
        <v>67</v>
      </c>
      <c r="H76" s="26">
        <f t="shared" si="10"/>
        <v>22467.07004</v>
      </c>
      <c r="I76" s="17" t="s">
        <v>67</v>
      </c>
      <c r="J76" s="17" t="s">
        <v>67</v>
      </c>
      <c r="K76" s="17" t="s">
        <v>67</v>
      </c>
      <c r="L76" s="17" t="s">
        <v>67</v>
      </c>
      <c r="M76" s="2">
        <v>11.0</v>
      </c>
    </row>
    <row r="77">
      <c r="A77" s="17">
        <v>72.0</v>
      </c>
      <c r="B77" s="26"/>
      <c r="C77" s="24">
        <v>12.0</v>
      </c>
      <c r="D77" s="17" t="s">
        <v>67</v>
      </c>
      <c r="E77" s="17" t="s">
        <v>67</v>
      </c>
      <c r="F77" s="17" t="s">
        <v>67</v>
      </c>
      <c r="G77" s="17" t="s">
        <v>67</v>
      </c>
      <c r="H77" s="26">
        <f t="shared" si="10"/>
        <v>11280.04193</v>
      </c>
      <c r="I77" s="17" t="s">
        <v>67</v>
      </c>
      <c r="J77" s="17" t="s">
        <v>67</v>
      </c>
      <c r="K77" s="17" t="s">
        <v>67</v>
      </c>
      <c r="L77" s="17" t="s">
        <v>67</v>
      </c>
      <c r="M77" s="2">
        <v>12.0</v>
      </c>
    </row>
  </sheetData>
  <mergeCells count="1">
    <mergeCell ref="I4:L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5.5"/>
    <col customWidth="1" min="3" max="3" width="21.25"/>
    <col customWidth="1" min="4" max="4" width="13.63"/>
    <col customWidth="1" min="5" max="5" width="19.5"/>
    <col customWidth="1" min="6" max="6" width="19.0"/>
    <col customWidth="1" min="7" max="7" width="35.13"/>
    <col customWidth="1" min="11" max="11" width="85.63"/>
  </cols>
  <sheetData>
    <row r="1">
      <c r="A1" s="50" t="s">
        <v>121</v>
      </c>
      <c r="B1" s="51"/>
      <c r="C1" s="51"/>
      <c r="D1" s="51"/>
      <c r="E1" s="51"/>
      <c r="F1" s="51"/>
      <c r="G1" s="51"/>
    </row>
    <row r="2">
      <c r="A2" s="52" t="s">
        <v>122</v>
      </c>
      <c r="B2" s="52" t="s">
        <v>123</v>
      </c>
      <c r="C2" s="52" t="s">
        <v>124</v>
      </c>
      <c r="D2" s="52" t="s">
        <v>125</v>
      </c>
      <c r="E2" s="52" t="s">
        <v>126</v>
      </c>
      <c r="F2" s="52" t="s">
        <v>127</v>
      </c>
      <c r="G2" s="52" t="s">
        <v>128</v>
      </c>
    </row>
    <row r="3">
      <c r="A3" s="53">
        <v>1.0</v>
      </c>
      <c r="B3" s="53" t="s">
        <v>129</v>
      </c>
      <c r="C3" s="53" t="s">
        <v>130</v>
      </c>
      <c r="D3" s="53">
        <v>2.0</v>
      </c>
      <c r="E3" s="54">
        <f>2/7</f>
        <v>0.2857142857</v>
      </c>
      <c r="F3" s="53" t="s">
        <v>131</v>
      </c>
      <c r="G3" s="53" t="s">
        <v>132</v>
      </c>
    </row>
    <row r="4">
      <c r="A4" s="53">
        <v>2.0</v>
      </c>
      <c r="B4" s="53" t="s">
        <v>133</v>
      </c>
      <c r="C4" s="53" t="s">
        <v>134</v>
      </c>
      <c r="D4" s="53">
        <v>3.0</v>
      </c>
      <c r="E4" s="54">
        <f t="shared" ref="E4:E5" si="1">D4/48363</f>
        <v>0.00006203089138</v>
      </c>
      <c r="F4" s="53" t="s">
        <v>131</v>
      </c>
      <c r="G4" s="53" t="s">
        <v>135</v>
      </c>
    </row>
    <row r="5">
      <c r="A5" s="53">
        <v>3.0</v>
      </c>
      <c r="B5" s="53" t="s">
        <v>136</v>
      </c>
      <c r="C5" s="53" t="s">
        <v>134</v>
      </c>
      <c r="D5" s="53">
        <v>2.0</v>
      </c>
      <c r="E5" s="54">
        <f t="shared" si="1"/>
        <v>0.00004135392759</v>
      </c>
      <c r="F5" s="53" t="s">
        <v>131</v>
      </c>
      <c r="G5" s="53" t="s">
        <v>135</v>
      </c>
    </row>
    <row r="6">
      <c r="A6" s="53">
        <v>4.0</v>
      </c>
      <c r="B6" s="53" t="s">
        <v>137</v>
      </c>
      <c r="C6" s="53" t="s">
        <v>138</v>
      </c>
      <c r="D6" s="53" t="s">
        <v>139</v>
      </c>
      <c r="E6" s="54"/>
      <c r="F6" s="53" t="s">
        <v>131</v>
      </c>
      <c r="G6" s="53" t="s">
        <v>140</v>
      </c>
      <c r="K6" s="2"/>
    </row>
    <row r="7">
      <c r="A7" s="53">
        <v>5.0</v>
      </c>
      <c r="B7" s="53" t="s">
        <v>136</v>
      </c>
      <c r="C7" s="53" t="s">
        <v>141</v>
      </c>
      <c r="D7" s="53">
        <v>4264.0</v>
      </c>
      <c r="E7" s="54">
        <f t="shared" ref="E7:E9" si="2">D7/48363</f>
        <v>0.08816657362</v>
      </c>
      <c r="F7" s="53" t="s">
        <v>131</v>
      </c>
      <c r="G7" s="53" t="s">
        <v>142</v>
      </c>
      <c r="K7" s="2"/>
    </row>
    <row r="8">
      <c r="A8" s="53">
        <v>6.0</v>
      </c>
      <c r="B8" s="53" t="s">
        <v>143</v>
      </c>
      <c r="C8" s="53" t="s">
        <v>141</v>
      </c>
      <c r="D8" s="53">
        <v>5052.0</v>
      </c>
      <c r="E8" s="54">
        <f t="shared" si="2"/>
        <v>0.1044600211</v>
      </c>
      <c r="F8" s="53" t="s">
        <v>131</v>
      </c>
      <c r="G8" s="53" t="s">
        <v>144</v>
      </c>
    </row>
    <row r="9">
      <c r="A9" s="21">
        <v>7.0</v>
      </c>
      <c r="B9" s="17" t="s">
        <v>145</v>
      </c>
      <c r="C9" s="21" t="s">
        <v>146</v>
      </c>
      <c r="D9" s="21">
        <v>172.0</v>
      </c>
      <c r="E9" s="22">
        <f t="shared" si="2"/>
        <v>0.003556437773</v>
      </c>
      <c r="F9" s="21" t="s">
        <v>131</v>
      </c>
      <c r="G9" s="17" t="s">
        <v>147</v>
      </c>
      <c r="K9" s="55"/>
    </row>
    <row r="11">
      <c r="A11" s="56" t="s">
        <v>148</v>
      </c>
    </row>
    <row r="12">
      <c r="A12" s="32" t="s">
        <v>149</v>
      </c>
    </row>
    <row r="13">
      <c r="A13" s="52" t="s">
        <v>122</v>
      </c>
      <c r="B13" s="52" t="s">
        <v>150</v>
      </c>
      <c r="C13" s="52" t="s">
        <v>151</v>
      </c>
      <c r="D13" s="52" t="s">
        <v>152</v>
      </c>
      <c r="E13" s="52" t="s">
        <v>153</v>
      </c>
      <c r="F13" s="52" t="s">
        <v>154</v>
      </c>
    </row>
    <row r="14">
      <c r="A14" s="57">
        <v>1.0</v>
      </c>
      <c r="B14" s="44" t="s">
        <v>110</v>
      </c>
      <c r="C14" s="45">
        <v>3.549207364E7</v>
      </c>
      <c r="D14" s="46">
        <v>0.211</v>
      </c>
      <c r="E14" s="44" t="s">
        <v>111</v>
      </c>
      <c r="F14" s="57">
        <v>1.0</v>
      </c>
    </row>
    <row r="15">
      <c r="A15" s="57">
        <v>2.0</v>
      </c>
      <c r="B15" s="44" t="s">
        <v>112</v>
      </c>
      <c r="C15" s="45">
        <v>3.397648546E7</v>
      </c>
      <c r="D15" s="46">
        <v>0.392</v>
      </c>
      <c r="E15" s="44" t="s">
        <v>111</v>
      </c>
      <c r="F15" s="57">
        <v>2.0</v>
      </c>
    </row>
    <row r="16">
      <c r="A16" s="57">
        <v>3.0</v>
      </c>
      <c r="B16" s="44" t="s">
        <v>113</v>
      </c>
      <c r="C16" s="45">
        <v>9810307.46</v>
      </c>
      <c r="D16" s="46">
        <v>0.349</v>
      </c>
      <c r="E16" s="44" t="s">
        <v>111</v>
      </c>
      <c r="F16" s="57">
        <v>4.0</v>
      </c>
    </row>
    <row r="17">
      <c r="A17" s="57">
        <v>4.0</v>
      </c>
      <c r="B17" s="44" t="s">
        <v>114</v>
      </c>
      <c r="C17" s="45">
        <v>8031200.46</v>
      </c>
      <c r="D17" s="46">
        <v>0.443</v>
      </c>
      <c r="E17" s="44" t="s">
        <v>111</v>
      </c>
      <c r="F17" s="57">
        <v>5.0</v>
      </c>
    </row>
    <row r="18">
      <c r="A18" s="57">
        <v>5.0</v>
      </c>
      <c r="B18" s="44" t="s">
        <v>115</v>
      </c>
      <c r="C18" s="45">
        <v>7500259.83</v>
      </c>
      <c r="D18" s="46">
        <v>0.364</v>
      </c>
      <c r="E18" s="44" t="s">
        <v>111</v>
      </c>
      <c r="F18" s="57">
        <v>6.0</v>
      </c>
    </row>
    <row r="19">
      <c r="A19" s="57">
        <v>6.0</v>
      </c>
      <c r="B19" s="44" t="s">
        <v>116</v>
      </c>
      <c r="C19" s="45">
        <v>6867538.82</v>
      </c>
      <c r="D19" s="46">
        <v>0.32</v>
      </c>
      <c r="E19" s="44" t="s">
        <v>111</v>
      </c>
      <c r="F19" s="57">
        <v>9.0</v>
      </c>
    </row>
    <row r="20">
      <c r="A20" s="57">
        <v>7.0</v>
      </c>
      <c r="B20" s="44" t="s">
        <v>117</v>
      </c>
      <c r="C20" s="45">
        <v>6375908.08</v>
      </c>
      <c r="D20" s="46">
        <v>0.248</v>
      </c>
      <c r="E20" s="44" t="s">
        <v>111</v>
      </c>
      <c r="F20" s="57">
        <v>10.0</v>
      </c>
    </row>
    <row r="21">
      <c r="A21" s="57">
        <v>8.0</v>
      </c>
      <c r="B21" s="44" t="s">
        <v>155</v>
      </c>
      <c r="C21" s="45">
        <v>6240071.77</v>
      </c>
      <c r="D21" s="46">
        <v>0.228</v>
      </c>
      <c r="E21" s="44" t="s">
        <v>111</v>
      </c>
      <c r="F21" s="57">
        <v>11.0</v>
      </c>
    </row>
    <row r="22">
      <c r="A22" s="57">
        <v>9.0</v>
      </c>
      <c r="B22" s="44" t="s">
        <v>156</v>
      </c>
      <c r="C22" s="45">
        <v>5796091.93</v>
      </c>
      <c r="D22" s="46">
        <v>0.365</v>
      </c>
      <c r="E22" s="44" t="s">
        <v>111</v>
      </c>
      <c r="F22" s="57">
        <v>12.0</v>
      </c>
    </row>
    <row r="23">
      <c r="A23" s="57">
        <v>10.0</v>
      </c>
      <c r="B23" s="44" t="s">
        <v>157</v>
      </c>
      <c r="C23" s="45">
        <v>5742946.16</v>
      </c>
      <c r="D23" s="46">
        <v>0.32</v>
      </c>
      <c r="E23" s="44" t="s">
        <v>111</v>
      </c>
      <c r="F23" s="57">
        <v>13.0</v>
      </c>
    </row>
    <row r="25">
      <c r="A25" s="56"/>
    </row>
  </sheetData>
  <drawing r:id="rId1"/>
</worksheet>
</file>